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codeName="ThisWorkbook" defaultThemeVersion="124226"/>
  <mc:AlternateContent xmlns:mc="http://schemas.openxmlformats.org/markup-compatibility/2006">
    <mc:Choice Requires="x15">
      <x15ac:absPath xmlns:x15ac="http://schemas.microsoft.com/office/spreadsheetml/2010/11/ac" url="X:\AFR2019DTA\AFR19_AFRs for Website\School Districts 19\"/>
    </mc:Choice>
  </mc:AlternateContent>
  <xr:revisionPtr revIDLastSave="0" documentId="8_{3A9105EA-7A74-491B-ADCC-6DE0782EC897}" xr6:coauthVersionLast="36" xr6:coauthVersionMax="36" xr10:uidLastSave="{00000000-0000-0000-0000-000000000000}"/>
  <bookViews>
    <workbookView xWindow="0" yWindow="0" windowWidth="28800" windowHeight="14025" tabRatio="959" firstSheet="1" activeTab="1" xr2:uid="{00000000-000D-0000-FFFF-FFFF00000000}"/>
  </bookViews>
  <sheets>
    <sheet name="CWUDFsStorage" sheetId="183" state="hidden" r:id="rId1"/>
    <sheet name="COVER" sheetId="24" r:id="rId2"/>
    <sheet name="TOC" sheetId="168" r:id="rId3"/>
    <sheet name="Aud Quest 2" sheetId="28" r:id="rId4"/>
    <sheet name="FP Info 3" sheetId="37" r:id="rId5"/>
    <sheet name="Fin Profile 4" sheetId="118" r:id="rId6"/>
    <sheet name="Assets-Liab 5-6" sheetId="3" r:id="rId7"/>
    <sheet name="Acct Summary 7-8" sheetId="4" r:id="rId8"/>
    <sheet name="Revenues 9-14" sheetId="5" r:id="rId9"/>
    <sheet name="Expenditures 15-22" sheetId="29" r:id="rId10"/>
    <sheet name="Tax Sched 23" sheetId="7" r:id="rId11"/>
    <sheet name="Short-Term Long-Term Debt 24" sheetId="8" r:id="rId12"/>
    <sheet name="Rest Tax Levies-Tort Im 25" sheetId="12" r:id="rId13"/>
    <sheet name="Cap Outlay Deprec 26" sheetId="11" r:id="rId14"/>
    <sheet name="PCTC-OEPP 27-28" sheetId="34" r:id="rId15"/>
    <sheet name="Contracts Paid in CY 29" sheetId="181" r:id="rId16"/>
    <sheet name="ICR Computation 30" sheetId="108" r:id="rId17"/>
    <sheet name="Shared Outsourced Services 31" sheetId="182" r:id="rId18"/>
    <sheet name="AC32" sheetId="145" r:id="rId19"/>
    <sheet name="Itemization 33" sheetId="127" r:id="rId20"/>
    <sheet name="REF 34" sheetId="117" r:id="rId21"/>
    <sheet name="Opinion-Notes 35" sheetId="129" r:id="rId22"/>
    <sheet name="DeficitAFRSum Calc 36" sheetId="146" r:id="rId23"/>
    <sheet name="AUDITCHECK" sheetId="36" r:id="rId24"/>
    <sheet name="AFR19" sheetId="106" state="hidden" r:id="rId25"/>
    <sheet name="Single Audit Cover" sheetId="169" r:id="rId26"/>
    <sheet name="SEFA Reconcile" sheetId="171" r:id="rId27"/>
    <sheet name="Single Audit Checklist" sheetId="170" r:id="rId28"/>
    <sheet name=" SEFA" sheetId="179" r:id="rId29"/>
    <sheet name="SEFA NOTES" sheetId="173" r:id="rId30"/>
    <sheet name="SF&amp;QC Sec-1" sheetId="174" r:id="rId31"/>
    <sheet name="SF&amp;QC Sec-2" sheetId="175" r:id="rId32"/>
    <sheet name="SF&amp;QC Sec-3" sheetId="176" r:id="rId33"/>
    <sheet name="SSPAF" sheetId="177" r:id="rId34"/>
  </sheets>
  <externalReferences>
    <externalReference r:id="rId35"/>
  </externalReferences>
  <definedNames>
    <definedName name="_xlnm.Print_Area" localSheetId="28">' SEFA'!$B$1:$M$46</definedName>
    <definedName name="_xlnm.Print_Area" localSheetId="29">'SEFA NOTES'!$A$1:$F$52</definedName>
    <definedName name="_xlnm.Print_Area" localSheetId="26">'SEFA Reconcile'!$A$1:$E$49</definedName>
    <definedName name="_xlnm.Print_Area" localSheetId="30">'SF&amp;QC Sec-1'!$A$1:$J$63</definedName>
    <definedName name="_xlnm.Print_Area" localSheetId="32">'SF&amp;QC Sec-3'!$A$1:$K$48</definedName>
    <definedName name="_xlnm.Print_Area" localSheetId="27">'Single Audit Checklist'!$A$1:$D$124</definedName>
    <definedName name="_xlnm.Print_Area" localSheetId="25">'Single Audit Cover'!$A$1:$L$51</definedName>
    <definedName name="_xlnm.Print_Titles" localSheetId="28">' SEFA'!$1:$10</definedName>
    <definedName name="_xlnm.Print_Titles" localSheetId="7">'Acct Summary 7-8'!$A:$B,'Acct Summary 7-8'!$1:$2</definedName>
    <definedName name="_xlnm.Print_Titles" localSheetId="6">'Assets-Liab 5-6'!$A:$B,'Assets-Liab 5-6'!$1:$2</definedName>
    <definedName name="_xlnm.Print_Titles" localSheetId="23">AUDITCHECK!$20:$20</definedName>
    <definedName name="_xlnm.Print_Titles" localSheetId="15">'Contracts Paid in CY 29'!$15:$15</definedName>
    <definedName name="_xlnm.Print_Titles" localSheetId="9">'Expenditures 15-22'!$A:$B,'Expenditures 15-22'!$1:$2</definedName>
    <definedName name="_xlnm.Print_Titles" localSheetId="14">'PCTC-OEPP 27-28'!$1:$5</definedName>
    <definedName name="_xlnm.Print_Titles" localSheetId="8">'Revenues 9-14'!$A:$B,'Revenues 9-14'!$1:$2</definedName>
    <definedName name="_xlnm.Print_Titles" localSheetId="17">'Shared Outsourced Services 31'!$5:$5</definedName>
    <definedName name="_xlnm.Print_Titles" localSheetId="27">'Single Audit Checklist'!$1:$4</definedName>
    <definedName name="SCHADDRS" localSheetId="28">#REF!</definedName>
    <definedName name="SCHADDRS" localSheetId="18">#REF!</definedName>
    <definedName name="SCHADDRS" localSheetId="22">#REF!</definedName>
    <definedName name="SCHADDRS" localSheetId="5">#REF!</definedName>
    <definedName name="SCHADDRS" localSheetId="29">#REF!</definedName>
    <definedName name="SCHADDRS" localSheetId="26">#REF!</definedName>
    <definedName name="SCHADDRS" localSheetId="30">#REF!</definedName>
    <definedName name="SCHADDRS" localSheetId="31">#REF!</definedName>
    <definedName name="SCHADDRS" localSheetId="32">#REF!</definedName>
    <definedName name="SCHADDRS" localSheetId="27">#REF!</definedName>
    <definedName name="SCHADDRS" localSheetId="25">#REF!</definedName>
    <definedName name="SCHADDRS" localSheetId="33">#REF!</definedName>
    <definedName name="SCHADDRS">#REF!</definedName>
    <definedName name="SCHCTY" localSheetId="28">#REF!</definedName>
    <definedName name="SCHCTY" localSheetId="18">#REF!</definedName>
    <definedName name="SCHCTY" localSheetId="22">#REF!</definedName>
    <definedName name="SCHCTY" localSheetId="5">#REF!</definedName>
    <definedName name="SCHCTY" localSheetId="29">#REF!</definedName>
    <definedName name="SCHCTY" localSheetId="26">#REF!</definedName>
    <definedName name="SCHCTY" localSheetId="30">#REF!</definedName>
    <definedName name="SCHCTY" localSheetId="31">#REF!</definedName>
    <definedName name="SCHCTY" localSheetId="32">#REF!</definedName>
    <definedName name="SCHCTY" localSheetId="27">#REF!</definedName>
    <definedName name="SCHCTY" localSheetId="25">#REF!</definedName>
    <definedName name="SCHCTY" localSheetId="33">#REF!</definedName>
    <definedName name="SCHCTY">#REF!</definedName>
    <definedName name="SCHNMBR" localSheetId="28">#REF!</definedName>
    <definedName name="SCHNMBR" localSheetId="18">#REF!</definedName>
    <definedName name="SCHNMBR" localSheetId="22">#REF!</definedName>
    <definedName name="SCHNMBR" localSheetId="5">#REF!</definedName>
    <definedName name="SCHNMBR" localSheetId="29">#REF!</definedName>
    <definedName name="SCHNMBR" localSheetId="26">#REF!</definedName>
    <definedName name="SCHNMBR" localSheetId="30">#REF!</definedName>
    <definedName name="SCHNMBR" localSheetId="31">#REF!</definedName>
    <definedName name="SCHNMBR" localSheetId="32">#REF!</definedName>
    <definedName name="SCHNMBR" localSheetId="27">#REF!</definedName>
    <definedName name="SCHNMBR" localSheetId="25">#REF!</definedName>
    <definedName name="SCHNMBR" localSheetId="33">#REF!</definedName>
    <definedName name="SCHNMBR">#REF!</definedName>
    <definedName name="SCHNME" localSheetId="28">#REF!</definedName>
    <definedName name="SCHNME" localSheetId="18">#REF!</definedName>
    <definedName name="SCHNME" localSheetId="22">#REF!</definedName>
    <definedName name="SCHNME" localSheetId="5">#REF!</definedName>
    <definedName name="SCHNME" localSheetId="29">#REF!</definedName>
    <definedName name="SCHNME" localSheetId="26">#REF!</definedName>
    <definedName name="SCHNME" localSheetId="30">#REF!</definedName>
    <definedName name="SCHNME" localSheetId="31">#REF!</definedName>
    <definedName name="SCHNME" localSheetId="32">#REF!</definedName>
    <definedName name="SCHNME" localSheetId="27">#REF!</definedName>
    <definedName name="SCHNME" localSheetId="25">#REF!</definedName>
    <definedName name="SCHNME" localSheetId="33">#REF!</definedName>
    <definedName name="SCHNME">#REF!</definedName>
    <definedName name="SUPT" localSheetId="28">#REF!</definedName>
    <definedName name="SUPT" localSheetId="18">#REF!</definedName>
    <definedName name="SUPT" localSheetId="22">#REF!</definedName>
    <definedName name="SUPT" localSheetId="5">#REF!</definedName>
    <definedName name="SUPT" localSheetId="29">#REF!</definedName>
    <definedName name="SUPT" localSheetId="26">#REF!</definedName>
    <definedName name="SUPT" localSheetId="30">#REF!</definedName>
    <definedName name="SUPT" localSheetId="31">#REF!</definedName>
    <definedName name="SUPT" localSheetId="32">#REF!</definedName>
    <definedName name="SUPT" localSheetId="27">#REF!</definedName>
    <definedName name="SUPT" localSheetId="25">#REF!</definedName>
    <definedName name="SUPT" localSheetId="33">#REF!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34" i="182" l="1"/>
  <c r="I34" i="182"/>
  <c r="H34" i="182"/>
  <c r="N21" i="3" l="1"/>
  <c r="F140" i="181" l="1"/>
  <c r="F139" i="181"/>
  <c r="F138" i="181"/>
  <c r="F137" i="181"/>
  <c r="F136" i="181"/>
  <c r="F135" i="181"/>
  <c r="F134" i="181"/>
  <c r="F133" i="181"/>
  <c r="F132" i="181"/>
  <c r="F131" i="181"/>
  <c r="F130" i="181"/>
  <c r="F129" i="181"/>
  <c r="F128" i="181"/>
  <c r="F127" i="181"/>
  <c r="F126" i="181"/>
  <c r="F125" i="181"/>
  <c r="F124" i="181"/>
  <c r="F123" i="181"/>
  <c r="F122" i="181"/>
  <c r="F121" i="181"/>
  <c r="F120" i="181"/>
  <c r="F119" i="181"/>
  <c r="F118" i="181"/>
  <c r="F117" i="181"/>
  <c r="F116" i="181"/>
  <c r="F115" i="181"/>
  <c r="F114" i="181"/>
  <c r="F113" i="181"/>
  <c r="F112" i="181"/>
  <c r="F111" i="181"/>
  <c r="F110" i="181"/>
  <c r="F109" i="181"/>
  <c r="F108" i="181"/>
  <c r="F107" i="181"/>
  <c r="F106" i="181"/>
  <c r="F105" i="181"/>
  <c r="F104" i="181"/>
  <c r="F103" i="181"/>
  <c r="F102" i="181"/>
  <c r="F101" i="181"/>
  <c r="F100" i="181"/>
  <c r="F99" i="181"/>
  <c r="F98" i="181"/>
  <c r="F97" i="181"/>
  <c r="F96" i="181"/>
  <c r="F95" i="181"/>
  <c r="F94" i="181"/>
  <c r="F93" i="181"/>
  <c r="F92" i="181"/>
  <c r="F91" i="181"/>
  <c r="F90" i="181"/>
  <c r="F89" i="181"/>
  <c r="F88" i="181"/>
  <c r="F87" i="181"/>
  <c r="F86" i="181"/>
  <c r="F85" i="181"/>
  <c r="F84" i="181"/>
  <c r="F83" i="181"/>
  <c r="F82" i="181"/>
  <c r="F81" i="181"/>
  <c r="F80" i="181"/>
  <c r="F79" i="181"/>
  <c r="F78" i="181"/>
  <c r="F77" i="181"/>
  <c r="F76" i="181"/>
  <c r="F75" i="181"/>
  <c r="F74" i="181"/>
  <c r="F73" i="181"/>
  <c r="F72" i="181"/>
  <c r="F71" i="181"/>
  <c r="F70" i="181"/>
  <c r="F69" i="181"/>
  <c r="F68" i="181"/>
  <c r="F67" i="181"/>
  <c r="F66" i="181"/>
  <c r="F65" i="181"/>
  <c r="F64" i="181"/>
  <c r="F63" i="181"/>
  <c r="F62" i="181"/>
  <c r="F61" i="181"/>
  <c r="F60" i="181"/>
  <c r="F59" i="181"/>
  <c r="F58" i="181"/>
  <c r="F57" i="181"/>
  <c r="F56" i="181"/>
  <c r="F55" i="181"/>
  <c r="F54" i="181"/>
  <c r="F53" i="181"/>
  <c r="F52" i="181"/>
  <c r="F51" i="181"/>
  <c r="F50" i="181"/>
  <c r="F49" i="181"/>
  <c r="F48" i="181"/>
  <c r="F47" i="181"/>
  <c r="F46" i="181"/>
  <c r="D9" i="118" l="1"/>
  <c r="I6" i="145"/>
  <c r="D7" i="118"/>
  <c r="C6" i="182"/>
  <c r="A7" i="169"/>
  <c r="B15" i="7"/>
  <c r="D167" i="34" l="1"/>
  <c r="D166" i="34"/>
  <c r="C167" i="34"/>
  <c r="C166" i="34"/>
  <c r="F167" i="34"/>
  <c r="F166"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D7806" i="106" s="1"/>
  <c r="B7805" i="106"/>
  <c r="D7805" i="106" s="1"/>
  <c r="B7804" i="106"/>
  <c r="D7804" i="106" s="1"/>
  <c r="B7803" i="106"/>
  <c r="D7803" i="106" s="1"/>
  <c r="B7802" i="106"/>
  <c r="D7802" i="106" s="1"/>
  <c r="B7801" i="106"/>
  <c r="D7801" i="106" s="1"/>
  <c r="B5196" i="106" l="1"/>
  <c r="F29" i="34" l="1"/>
  <c r="D178" i="34" l="1"/>
  <c r="C7" i="182" l="1"/>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K34" i="182" l="1"/>
  <c r="D81" i="36" s="1"/>
  <c r="K356" i="29" l="1"/>
  <c r="K355" i="29"/>
  <c r="B7794" i="106" s="1"/>
  <c r="K354" i="29"/>
  <c r="H357" i="29"/>
  <c r="L334" i="29"/>
  <c r="K333" i="29"/>
  <c r="B7788" i="106" s="1"/>
  <c r="K332" i="29"/>
  <c r="H334" i="29"/>
  <c r="B7789" i="106" s="1"/>
  <c r="K282" i="29"/>
  <c r="B7784" i="106" s="1"/>
  <c r="H160" i="29"/>
  <c r="K159" i="29"/>
  <c r="B7782" i="106" s="1"/>
  <c r="K158" i="29"/>
  <c r="B7780" i="106" s="1"/>
  <c r="K157" i="29"/>
  <c r="B7778" i="106" s="1"/>
  <c r="B7795" i="106"/>
  <c r="K133" i="29"/>
  <c r="B7776" i="106" s="1"/>
  <c r="B7793" i="106"/>
  <c r="B7791" i="106"/>
  <c r="B7787" i="106"/>
  <c r="B7786" i="106"/>
  <c r="B7785" i="106"/>
  <c r="B7783" i="106"/>
  <c r="B7781" i="106"/>
  <c r="B7779"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G139" i="181"/>
  <c r="E139" i="181"/>
  <c r="G138" i="181"/>
  <c r="E138" i="181"/>
  <c r="G137" i="181"/>
  <c r="E137" i="181"/>
  <c r="G136" i="181"/>
  <c r="E136" i="181"/>
  <c r="G135" i="181"/>
  <c r="E135" i="181"/>
  <c r="G134" i="181"/>
  <c r="E134" i="181"/>
  <c r="G133" i="181"/>
  <c r="E133" i="181"/>
  <c r="E132" i="181"/>
  <c r="G132" i="181" s="1"/>
  <c r="G131" i="181"/>
  <c r="E131" i="181"/>
  <c r="G130" i="181"/>
  <c r="E130" i="181"/>
  <c r="G129" i="181"/>
  <c r="E129" i="181"/>
  <c r="G128" i="181"/>
  <c r="E128" i="181"/>
  <c r="E127" i="181"/>
  <c r="G127" i="181" s="1"/>
  <c r="G126" i="181"/>
  <c r="E126" i="181"/>
  <c r="G125" i="181"/>
  <c r="E125" i="181"/>
  <c r="G124" i="181"/>
  <c r="E124" i="181"/>
  <c r="E123" i="181"/>
  <c r="G123" i="181" s="1"/>
  <c r="G122" i="181"/>
  <c r="E122" i="181"/>
  <c r="G121" i="181"/>
  <c r="E121" i="181"/>
  <c r="G120" i="181"/>
  <c r="E120" i="181"/>
  <c r="G119" i="181"/>
  <c r="E119" i="181"/>
  <c r="G118" i="181"/>
  <c r="E118" i="181"/>
  <c r="G117" i="181"/>
  <c r="E117" i="181"/>
  <c r="G116" i="181"/>
  <c r="E116" i="181"/>
  <c r="G115" i="181"/>
  <c r="E115" i="181"/>
  <c r="E114" i="181"/>
  <c r="G114" i="181" s="1"/>
  <c r="G113" i="181"/>
  <c r="E113" i="181"/>
  <c r="G112" i="181"/>
  <c r="E112" i="181"/>
  <c r="G111" i="181"/>
  <c r="E111" i="181"/>
  <c r="E110" i="181"/>
  <c r="G110" i="181" s="1"/>
  <c r="G109" i="181"/>
  <c r="E109" i="181"/>
  <c r="G108" i="181"/>
  <c r="E108" i="181"/>
  <c r="G107" i="181"/>
  <c r="E107" i="181"/>
  <c r="G106" i="181"/>
  <c r="E106" i="181"/>
  <c r="G105" i="181"/>
  <c r="E105" i="181"/>
  <c r="G104" i="181"/>
  <c r="E104" i="181"/>
  <c r="G99" i="181"/>
  <c r="E99" i="181"/>
  <c r="G103" i="181"/>
  <c r="E103" i="181"/>
  <c r="E102" i="181"/>
  <c r="G102" i="181" s="1"/>
  <c r="G101" i="181"/>
  <c r="E101" i="181"/>
  <c r="E100" i="181"/>
  <c r="G100" i="181" s="1"/>
  <c r="G98" i="181"/>
  <c r="E98" i="181"/>
  <c r="E97" i="181"/>
  <c r="G97" i="181" s="1"/>
  <c r="G96" i="181"/>
  <c r="E96" i="181"/>
  <c r="E95" i="181"/>
  <c r="G95" i="181" s="1"/>
  <c r="G93" i="181"/>
  <c r="E93" i="181"/>
  <c r="G92" i="181"/>
  <c r="E92" i="181"/>
  <c r="E91" i="181"/>
  <c r="G91" i="181" s="1"/>
  <c r="G90" i="181"/>
  <c r="E90" i="181"/>
  <c r="G89" i="181"/>
  <c r="E89" i="181"/>
  <c r="E88" i="181"/>
  <c r="G88" i="181" s="1"/>
  <c r="G87" i="181"/>
  <c r="E87" i="181"/>
  <c r="E86" i="181"/>
  <c r="G86" i="181" s="1"/>
  <c r="G84" i="181"/>
  <c r="E84" i="181"/>
  <c r="G83" i="181"/>
  <c r="E83" i="181"/>
  <c r="G82" i="181"/>
  <c r="E82" i="181"/>
  <c r="G81" i="181"/>
  <c r="E81" i="181"/>
  <c r="G80" i="181"/>
  <c r="E80" i="181"/>
  <c r="G79" i="181"/>
  <c r="E79" i="181"/>
  <c r="G78" i="181"/>
  <c r="E78" i="181"/>
  <c r="G77" i="181"/>
  <c r="E77" i="181"/>
  <c r="G76" i="181"/>
  <c r="E76" i="181"/>
  <c r="E75" i="181"/>
  <c r="G75" i="181" s="1"/>
  <c r="G74" i="181"/>
  <c r="E74" i="181"/>
  <c r="G73" i="181"/>
  <c r="E73" i="181"/>
  <c r="G140" i="181"/>
  <c r="E140" i="181"/>
  <c r="G94" i="181"/>
  <c r="E94" i="181"/>
  <c r="G85" i="181"/>
  <c r="E85" i="181"/>
  <c r="E72" i="181"/>
  <c r="G72" i="181" s="1"/>
  <c r="G71" i="181"/>
  <c r="E71" i="181"/>
  <c r="G70" i="181"/>
  <c r="E70" i="181"/>
  <c r="G69" i="181"/>
  <c r="E69" i="181"/>
  <c r="G68" i="181"/>
  <c r="E68" i="181"/>
  <c r="G67" i="181"/>
  <c r="E67" i="181"/>
  <c r="G66" i="181"/>
  <c r="E66" i="181"/>
  <c r="E65" i="181"/>
  <c r="G65" i="181" s="1"/>
  <c r="E64" i="181"/>
  <c r="G64" i="181" s="1"/>
  <c r="G63" i="181"/>
  <c r="E63" i="181"/>
  <c r="G62" i="181"/>
  <c r="E62" i="181"/>
  <c r="G61" i="181"/>
  <c r="E61" i="181"/>
  <c r="E60" i="181"/>
  <c r="G60" i="181" s="1"/>
  <c r="G59" i="181"/>
  <c r="E59" i="181"/>
  <c r="E58" i="181"/>
  <c r="G58" i="181" s="1"/>
  <c r="G57" i="181"/>
  <c r="E57" i="181"/>
  <c r="E56" i="181"/>
  <c r="G56" i="181" s="1"/>
  <c r="G55" i="181"/>
  <c r="E55" i="181"/>
  <c r="E54" i="181"/>
  <c r="G54" i="181" s="1"/>
  <c r="G53" i="181"/>
  <c r="E53" i="181"/>
  <c r="G52" i="181"/>
  <c r="E52" i="181"/>
  <c r="G51" i="181"/>
  <c r="E51" i="181"/>
  <c r="G50" i="181"/>
  <c r="E50" i="181"/>
  <c r="G49" i="181"/>
  <c r="E49" i="181"/>
  <c r="E48" i="181"/>
  <c r="G48" i="181" s="1"/>
  <c r="G47" i="181"/>
  <c r="E47" i="181"/>
  <c r="G46" i="181"/>
  <c r="E46" i="181"/>
  <c r="E45" i="181"/>
  <c r="F45" i="181" s="1"/>
  <c r="G45" i="181" s="1"/>
  <c r="E44" i="181"/>
  <c r="F44" i="181" s="1"/>
  <c r="G44" i="181" s="1"/>
  <c r="E43" i="181"/>
  <c r="E42" i="181"/>
  <c r="E41" i="181"/>
  <c r="F41" i="181" s="1"/>
  <c r="G41" i="181" s="1"/>
  <c r="E40" i="181"/>
  <c r="F40" i="181" s="1"/>
  <c r="G40" i="181" s="1"/>
  <c r="E39" i="181"/>
  <c r="F39" i="181" s="1"/>
  <c r="G39" i="181" s="1"/>
  <c r="E38" i="181"/>
  <c r="F38" i="181" s="1"/>
  <c r="G38" i="181" s="1"/>
  <c r="E37" i="181"/>
  <c r="F37" i="181" s="1"/>
  <c r="G37" i="181" s="1"/>
  <c r="E36" i="181"/>
  <c r="F36" i="181" s="1"/>
  <c r="G36" i="181" s="1"/>
  <c r="E35" i="181"/>
  <c r="F35" i="181" s="1"/>
  <c r="G35" i="181" s="1"/>
  <c r="E34" i="181"/>
  <c r="F34" i="181" s="1"/>
  <c r="G34" i="181" s="1"/>
  <c r="E33" i="181"/>
  <c r="E32" i="181"/>
  <c r="F32" i="181" s="1"/>
  <c r="G32" i="181" s="1"/>
  <c r="E31" i="181"/>
  <c r="F31" i="181" s="1"/>
  <c r="G31" i="181" s="1"/>
  <c r="E30" i="181"/>
  <c r="F30" i="181" s="1"/>
  <c r="G30" i="181" s="1"/>
  <c r="E29" i="181"/>
  <c r="E28" i="181"/>
  <c r="F28" i="181" s="1"/>
  <c r="G28" i="181" s="1"/>
  <c r="E27" i="181"/>
  <c r="E26" i="181"/>
  <c r="F26" i="181" s="1"/>
  <c r="G26" i="181" s="1"/>
  <c r="E25" i="181"/>
  <c r="E24" i="181"/>
  <c r="F24" i="181" s="1"/>
  <c r="G24" i="181" s="1"/>
  <c r="E23" i="181"/>
  <c r="F23" i="181" s="1"/>
  <c r="G23" i="181" s="1"/>
  <c r="E22" i="181"/>
  <c r="F22" i="181" s="1"/>
  <c r="G22" i="181" s="1"/>
  <c r="E21" i="181"/>
  <c r="F21" i="181" s="1"/>
  <c r="G21" i="181" s="1"/>
  <c r="E20" i="181"/>
  <c r="F20" i="181" s="1"/>
  <c r="G20" i="181" s="1"/>
  <c r="E19" i="181"/>
  <c r="E18" i="181"/>
  <c r="F43" i="181" l="1"/>
  <c r="G43" i="181" s="1"/>
  <c r="F42" i="181"/>
  <c r="G42" i="181" s="1"/>
  <c r="F33" i="181"/>
  <c r="G33" i="181" s="1"/>
  <c r="F29" i="181"/>
  <c r="G29" i="181" s="1"/>
  <c r="F27" i="181"/>
  <c r="G27" i="181" s="1"/>
  <c r="F25" i="181"/>
  <c r="G25" i="181" s="1"/>
  <c r="F19" i="181"/>
  <c r="G19" i="181" s="1"/>
  <c r="F18" i="181"/>
  <c r="G18" i="181" s="1"/>
  <c r="D141" i="181"/>
  <c r="D80" i="36" l="1"/>
  <c r="B7797" i="106"/>
  <c r="E141" i="181"/>
  <c r="E17" i="181"/>
  <c r="F17" i="181" s="1"/>
  <c r="E16" i="181"/>
  <c r="F16" i="181" l="1"/>
  <c r="G16" i="181" s="1"/>
  <c r="G17" i="181"/>
  <c r="G141" i="181" s="1"/>
  <c r="G40" i="108" l="1"/>
  <c r="B7799" i="106"/>
  <c r="F141"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59" i="34" l="1"/>
  <c r="B7769" i="106"/>
  <c r="D7769" i="106" s="1"/>
  <c r="B7768" i="106"/>
  <c r="D7768" i="106" s="1"/>
  <c r="B7766" i="106"/>
  <c r="D7766" i="106" s="1"/>
  <c r="B7765" i="106"/>
  <c r="D7765" i="106" s="1"/>
  <c r="B7764" i="106"/>
  <c r="D7764" i="106" s="1"/>
  <c r="J85" i="28"/>
  <c r="B7758" i="106" s="1"/>
  <c r="D7758" i="106" s="1"/>
  <c r="J88" i="28"/>
  <c r="K6" i="29"/>
  <c r="B7763" i="106" s="1"/>
  <c r="D7763" i="106" s="1"/>
  <c r="B7762" i="106"/>
  <c r="K12" i="12"/>
  <c r="K23" i="12"/>
  <c r="J12" i="12"/>
  <c r="J21" i="12"/>
  <c r="J23" i="12"/>
  <c r="B7729" i="106"/>
  <c r="D7729" i="106" s="1"/>
  <c r="B7734" i="106"/>
  <c r="B7726" i="106"/>
  <c r="D76" i="36"/>
  <c r="F158" i="34"/>
  <c r="B30" i="36"/>
  <c r="B33" i="36" s="1"/>
  <c r="B43" i="36" s="1"/>
  <c r="B56" i="36" s="1"/>
  <c r="B66" i="36" s="1"/>
  <c r="B70" i="36" s="1"/>
  <c r="B74" i="36" s="1"/>
  <c r="D73" i="36"/>
  <c r="C188" i="5"/>
  <c r="B4395" i="106" s="1"/>
  <c r="D4395" i="106" s="1"/>
  <c r="C198" i="5"/>
  <c r="B5246" i="106" s="1"/>
  <c r="D5246" i="106" s="1"/>
  <c r="C204" i="5"/>
  <c r="C209" i="5"/>
  <c r="B4411" i="106" s="1"/>
  <c r="D4411" i="106" s="1"/>
  <c r="C217" i="5"/>
  <c r="B5286" i="106" s="1"/>
  <c r="D5286" i="106" s="1"/>
  <c r="C221" i="5"/>
  <c r="B5304" i="106" s="1"/>
  <c r="D5304" i="106" s="1"/>
  <c r="C252" i="5"/>
  <c r="B6833" i="106" s="1"/>
  <c r="D6833" i="106" s="1"/>
  <c r="B7761" i="106"/>
  <c r="D7761" i="106" s="1"/>
  <c r="L127" i="29"/>
  <c r="L129" i="29" s="1"/>
  <c r="L139" i="29"/>
  <c r="L149" i="29"/>
  <c r="I7" i="145"/>
  <c r="D78" i="36"/>
  <c r="K75" i="29"/>
  <c r="C14" i="4" s="1"/>
  <c r="B2558" i="106" s="1"/>
  <c r="D2558" i="106" s="1"/>
  <c r="K130" i="29"/>
  <c r="F56" i="34" s="1"/>
  <c r="K185" i="29"/>
  <c r="F62" i="34" s="1"/>
  <c r="K122" i="29"/>
  <c r="F15" i="145" s="1"/>
  <c r="F19" i="145" s="1"/>
  <c r="K67" i="29"/>
  <c r="G33" i="108" s="1"/>
  <c r="K64" i="29"/>
  <c r="K59" i="29"/>
  <c r="E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D277" i="106"/>
  <c r="D278" i="106"/>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B7011" i="106" s="1"/>
  <c r="D7011" i="106" s="1"/>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F27" i="108" s="1"/>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B2975" i="106" s="1"/>
  <c r="D2975" i="106" s="1"/>
  <c r="K81" i="29"/>
  <c r="B2976" i="106" s="1"/>
  <c r="D2976" i="106" s="1"/>
  <c r="K82" i="29"/>
  <c r="B2977" i="106" s="1"/>
  <c r="D2977" i="106" s="1"/>
  <c r="K83" i="29"/>
  <c r="B2978" i="106" s="1"/>
  <c r="D2978" i="106" s="1"/>
  <c r="K93" i="29"/>
  <c r="B6997" i="106" s="1"/>
  <c r="D6997" i="106" s="1"/>
  <c r="K94" i="29"/>
  <c r="B6999" i="106" s="1"/>
  <c r="D6999" i="106" s="1"/>
  <c r="K95" i="29"/>
  <c r="B7001" i="106" s="1"/>
  <c r="D7001" i="106" s="1"/>
  <c r="K96" i="29"/>
  <c r="B7003" i="106" s="1"/>
  <c r="D7003" i="106" s="1"/>
  <c r="K97" i="29"/>
  <c r="B7005" i="106" s="1"/>
  <c r="D7005" i="106" s="1"/>
  <c r="K98" i="29"/>
  <c r="B7007" i="106" s="1"/>
  <c r="D7007" i="106" s="1"/>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B3488" i="106" s="1"/>
  <c r="D3488" i="106" s="1"/>
  <c r="K128" i="29"/>
  <c r="B1280" i="106" s="1"/>
  <c r="D1280" i="106" s="1"/>
  <c r="K120" i="29"/>
  <c r="B4080" i="106" s="1"/>
  <c r="D4080" i="106" s="1"/>
  <c r="K134" i="29"/>
  <c r="K135" i="29"/>
  <c r="B2987" i="106" s="1"/>
  <c r="D2987" i="106" s="1"/>
  <c r="K136" i="29"/>
  <c r="B2988" i="106" s="1"/>
  <c r="D2988" i="106" s="1"/>
  <c r="K138" i="29"/>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D2818" i="106" s="1"/>
  <c r="K166" i="29"/>
  <c r="B2819" i="106" s="1"/>
  <c r="D2819" i="106" s="1"/>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B4087" i="106" s="1"/>
  <c r="D4087" i="106" s="1"/>
  <c r="K188" i="29"/>
  <c r="B3007" i="106" s="1"/>
  <c r="D3007" i="106" s="1"/>
  <c r="K189" i="29"/>
  <c r="B3008" i="106" s="1"/>
  <c r="D3008" i="106" s="1"/>
  <c r="K190" i="29"/>
  <c r="B3009" i="106" s="1"/>
  <c r="D3009" i="106" s="1"/>
  <c r="K191" i="29"/>
  <c r="B3010" i="106" s="1"/>
  <c r="D3010" i="106" s="1"/>
  <c r="K192" i="29"/>
  <c r="B3011" i="106" s="1"/>
  <c r="D3011" i="106" s="1"/>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B4211" i="106" s="1"/>
  <c r="D4211" i="106" s="1"/>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B7074" i="106" s="1"/>
  <c r="D7074" i="106" s="1"/>
  <c r="K217" i="29"/>
  <c r="B3391" i="106" s="1"/>
  <c r="D3391" i="106" s="1"/>
  <c r="K218" i="29"/>
  <c r="B7076" i="106" s="1"/>
  <c r="D7076" i="106" s="1"/>
  <c r="K219" i="29"/>
  <c r="B3065" i="106" s="1"/>
  <c r="D3065" i="106" s="1"/>
  <c r="K220" i="29"/>
  <c r="B7078" i="106" s="1"/>
  <c r="D7078" i="106" s="1"/>
  <c r="K226" i="29"/>
  <c r="B7080" i="106" s="1"/>
  <c r="D7080" i="106" s="1"/>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K249" i="29"/>
  <c r="B7084" i="106" s="1"/>
  <c r="D7084" i="106" s="1"/>
  <c r="K250" i="29"/>
  <c r="B7086" i="106" s="1"/>
  <c r="D7086" i="106" s="1"/>
  <c r="K251" i="29"/>
  <c r="K252" i="29"/>
  <c r="B7090" i="106" s="1"/>
  <c r="D7090" i="106" s="1"/>
  <c r="K253" i="29"/>
  <c r="B7092" i="106" s="1"/>
  <c r="D7092" i="106" s="1"/>
  <c r="K254" i="29"/>
  <c r="B7094" i="106" s="1"/>
  <c r="D7094" i="106" s="1"/>
  <c r="K255" i="29"/>
  <c r="B7096" i="106" s="1"/>
  <c r="D7096" i="106" s="1"/>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B3723" i="106" s="1"/>
  <c r="D3723" i="106" s="1"/>
  <c r="K284" i="29"/>
  <c r="B4166" i="106" s="1"/>
  <c r="D4166" i="106" s="1"/>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7114" i="106" s="1"/>
  <c r="D7114" i="106" s="1"/>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B7115" i="106" s="1"/>
  <c r="D7115" i="106" s="1"/>
  <c r="K301" i="29"/>
  <c r="D1556" i="106"/>
  <c r="D1557" i="106"/>
  <c r="K302" i="29"/>
  <c r="B1558" i="106" s="1"/>
  <c r="D1558" i="106" s="1"/>
  <c r="K306" i="29"/>
  <c r="B7107" i="106" s="1"/>
  <c r="D7107" i="106" s="1"/>
  <c r="K307" i="29"/>
  <c r="K308" i="29"/>
  <c r="B4100" i="106" s="1"/>
  <c r="D4100" i="106" s="1"/>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c r="D1865" i="106" s="1"/>
  <c r="B1866" i="106"/>
  <c r="D1866" i="106" s="1"/>
  <c r="F6" i="8"/>
  <c r="F7" i="8"/>
  <c r="B1868" i="106"/>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F10" i="11"/>
  <c r="F12" i="11"/>
  <c r="F13" i="11"/>
  <c r="D2032" i="106"/>
  <c r="B2033" i="106"/>
  <c r="D2033" i="106" s="1"/>
  <c r="B2034" i="106"/>
  <c r="D2034" i="106" s="1"/>
  <c r="B2035" i="106"/>
  <c r="D2035" i="106" s="1"/>
  <c r="B2036" i="106"/>
  <c r="D2036" i="106" s="1"/>
  <c r="H16" i="11"/>
  <c r="B2037" i="106" s="1"/>
  <c r="D2037" i="106" s="1"/>
  <c r="D2038" i="106"/>
  <c r="D2044" i="106"/>
  <c r="B2045" i="106"/>
  <c r="D2045" i="106" s="1"/>
  <c r="B2046" i="106"/>
  <c r="D2046" i="106" s="1"/>
  <c r="B2047" i="106"/>
  <c r="D2047" i="106" s="1"/>
  <c r="B2048" i="106"/>
  <c r="D2048" i="106" s="1"/>
  <c r="J16" i="11"/>
  <c r="B2049" i="106" s="1"/>
  <c r="D2049" i="106" s="1"/>
  <c r="D2050" i="106"/>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B2089" i="106"/>
  <c r="D2089" i="106" s="1"/>
  <c r="D2090" i="106"/>
  <c r="B2091" i="106"/>
  <c r="D2091" i="106" s="1"/>
  <c r="B2092" i="106"/>
  <c r="D2092" i="106" s="1"/>
  <c r="B2094" i="106"/>
  <c r="D2094"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B2734" i="106"/>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6" i="106"/>
  <c r="D2806" i="106" s="1"/>
  <c r="B2807" i="106"/>
  <c r="D2807" i="106" s="1"/>
  <c r="B2808" i="106"/>
  <c r="D2808" i="106" s="1"/>
  <c r="D2809" i="106"/>
  <c r="B2812" i="106"/>
  <c r="D2812" i="106" s="1"/>
  <c r="B2813" i="106"/>
  <c r="D2813" i="106" s="1"/>
  <c r="D2814" i="106"/>
  <c r="D2815" i="106"/>
  <c r="D2816" i="106"/>
  <c r="B2817" i="106"/>
  <c r="D2817"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D2915" i="106"/>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4" i="106" s="1"/>
  <c r="D3254" i="106" s="1"/>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B6286" i="106" s="1"/>
  <c r="D6286" i="106" s="1"/>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L15" i="11" s="1"/>
  <c r="B3459" i="106" s="1"/>
  <c r="D3459"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B7239" i="106" s="1"/>
  <c r="D7239" i="106" s="1"/>
  <c r="D3677" i="106"/>
  <c r="K363" i="29"/>
  <c r="B7241" i="106" s="1"/>
  <c r="D7241" i="106" s="1"/>
  <c r="K364" i="29"/>
  <c r="B7746" i="106" s="1"/>
  <c r="D7746" i="106" s="1"/>
  <c r="D3679" i="106"/>
  <c r="D3680" i="106"/>
  <c r="B3682" i="106"/>
  <c r="D3682" i="106" s="1"/>
  <c r="B3683" i="106"/>
  <c r="D3683" i="106" s="1"/>
  <c r="B3684" i="106"/>
  <c r="D3684" i="106" s="1"/>
  <c r="B3685" i="106"/>
  <c r="D3685" i="106" s="1"/>
  <c r="B3686" i="106"/>
  <c r="D3686" i="106" s="1"/>
  <c r="B3687" i="106"/>
  <c r="D3687" i="106" s="1"/>
  <c r="B3689" i="106"/>
  <c r="D3689"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7" i="106"/>
  <c r="D3727" i="106" s="1"/>
  <c r="F13" i="7"/>
  <c r="B3728" i="106" s="1"/>
  <c r="D3728" i="106"/>
  <c r="B3729" i="106"/>
  <c r="D3729" i="106"/>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B4096" i="106"/>
  <c r="D4096" i="106" s="1"/>
  <c r="B4097" i="106"/>
  <c r="D4097" i="106" s="1"/>
  <c r="D4098" i="106"/>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D4167" i="106"/>
  <c r="D4168" i="106"/>
  <c r="D4169" i="106"/>
  <c r="D4170" i="106"/>
  <c r="I31" i="8"/>
  <c r="J31" i="8" s="1"/>
  <c r="I32" i="8"/>
  <c r="I33" i="8"/>
  <c r="I34" i="8"/>
  <c r="J34" i="8" s="1"/>
  <c r="I35" i="8"/>
  <c r="J35" i="8" s="1"/>
  <c r="I36" i="8"/>
  <c r="J36" i="8" s="1"/>
  <c r="I37" i="8"/>
  <c r="J37" i="8" s="1"/>
  <c r="I38" i="8"/>
  <c r="J38" i="8" s="1"/>
  <c r="I39" i="8"/>
  <c r="J39" i="8" s="1"/>
  <c r="I40" i="8"/>
  <c r="J40" i="8" s="1"/>
  <c r="I41" i="8"/>
  <c r="J41" i="8" s="1"/>
  <c r="I42" i="8"/>
  <c r="J42" i="8" s="1"/>
  <c r="I43" i="8"/>
  <c r="J43" i="8" s="1"/>
  <c r="I44" i="8"/>
  <c r="J44" i="8" s="1"/>
  <c r="I45" i="8"/>
  <c r="J45" i="8" s="1"/>
  <c r="I46" i="8"/>
  <c r="J46" i="8" s="1"/>
  <c r="I47" i="8"/>
  <c r="J47" i="8" s="1"/>
  <c r="I48" i="8"/>
  <c r="J48" i="8"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90" i="106"/>
  <c r="D6290" i="106" s="1"/>
  <c r="B6291" i="106"/>
  <c r="D6291" i="106" s="1"/>
  <c r="B6292" i="106"/>
  <c r="D6292" i="106" s="1"/>
  <c r="B6293" i="106"/>
  <c r="D6293" i="106" s="1"/>
  <c r="B6294" i="106"/>
  <c r="D6294" i="106" s="1"/>
  <c r="B6295" i="106"/>
  <c r="D6295" i="106" s="1"/>
  <c r="B6296" i="106"/>
  <c r="D6296"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8" i="106"/>
  <c r="D6998" i="106" s="1"/>
  <c r="B7000" i="106"/>
  <c r="D7000" i="106" s="1"/>
  <c r="B7002" i="106"/>
  <c r="D7002" i="106" s="1"/>
  <c r="B7004" i="106"/>
  <c r="D7004" i="106" s="1"/>
  <c r="B7006" i="106"/>
  <c r="D7006" i="106" s="1"/>
  <c r="B7008" i="106"/>
  <c r="D7008" i="106" s="1"/>
  <c r="B7009" i="106"/>
  <c r="D7009"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B7039" i="106"/>
  <c r="D7039" i="106" s="1"/>
  <c r="B7040" i="106"/>
  <c r="D7040" i="106" s="1"/>
  <c r="B7043" i="106"/>
  <c r="D7043" i="106" s="1"/>
  <c r="B7044" i="106"/>
  <c r="D7044" i="106" s="1"/>
  <c r="B7045" i="106"/>
  <c r="D7045" i="106" s="1"/>
  <c r="B7046" i="106"/>
  <c r="D7046"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B7073" i="106"/>
  <c r="D7073" i="106" s="1"/>
  <c r="B7075" i="106"/>
  <c r="D7075" i="106" s="1"/>
  <c r="B7077" i="106"/>
  <c r="D7077" i="106" s="1"/>
  <c r="B7079" i="106"/>
  <c r="D7079" i="106" s="1"/>
  <c r="B7081" i="106"/>
  <c r="D7081" i="106" s="1"/>
  <c r="B7082" i="106"/>
  <c r="D7082" i="106" s="1"/>
  <c r="B7083" i="106"/>
  <c r="D7083" i="106" s="1"/>
  <c r="B7085" i="106"/>
  <c r="D7085" i="106" s="1"/>
  <c r="B7087" i="106"/>
  <c r="D7087" i="106" s="1"/>
  <c r="B7088" i="106"/>
  <c r="D7088" i="106" s="1"/>
  <c r="B7089" i="106"/>
  <c r="D7089" i="106" s="1"/>
  <c r="B7091" i="106"/>
  <c r="D7091" i="106" s="1"/>
  <c r="B7093" i="106"/>
  <c r="D7093" i="106" s="1"/>
  <c r="B7095" i="106"/>
  <c r="D7095"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8" i="106"/>
  <c r="D7108" i="106" s="1"/>
  <c r="B7109" i="106"/>
  <c r="D7109" i="106" s="1"/>
  <c r="B7110" i="106"/>
  <c r="D7110" i="106" s="1"/>
  <c r="B7111" i="106"/>
  <c r="D7111" i="106" s="1"/>
  <c r="B7112" i="106"/>
  <c r="D7112" i="106" s="1"/>
  <c r="B7113" i="106"/>
  <c r="D7113"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705" i="106" s="1"/>
  <c r="D7705" i="106" s="1"/>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B7231" i="106" s="1"/>
  <c r="D7231" i="106" s="1"/>
  <c r="B7232" i="106"/>
  <c r="D7232" i="106" s="1"/>
  <c r="B7233" i="106"/>
  <c r="D7233" i="106" s="1"/>
  <c r="B7236" i="106"/>
  <c r="D7236" i="106" s="1"/>
  <c r="B7237" i="106"/>
  <c r="D7237" i="106" s="1"/>
  <c r="B7238" i="106"/>
  <c r="D7238" i="106" s="1"/>
  <c r="B7240" i="106"/>
  <c r="D7240"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I6" i="11" s="1"/>
  <c r="B7602" i="106" s="1"/>
  <c r="B7601" i="106"/>
  <c r="B7603" i="106"/>
  <c r="B7606" i="106"/>
  <c r="B7607" i="106"/>
  <c r="B7608" i="106"/>
  <c r="F9" i="11"/>
  <c r="B7610" i="106"/>
  <c r="B7612" i="106"/>
  <c r="B7615" i="106"/>
  <c r="B7616" i="106"/>
  <c r="B7617" i="106"/>
  <c r="F14" i="11"/>
  <c r="I14" i="11" s="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D7726" i="106"/>
  <c r="B7728" i="106"/>
  <c r="D7728" i="106" s="1"/>
  <c r="B7731" i="106"/>
  <c r="D7731" i="106" s="1"/>
  <c r="D7734" i="106"/>
  <c r="B7735" i="106"/>
  <c r="D7735" i="106" s="1"/>
  <c r="B7736" i="106"/>
  <c r="D7736" i="106" s="1"/>
  <c r="B7737" i="106"/>
  <c r="D7737" i="106" s="1"/>
  <c r="B7738" i="106"/>
  <c r="D7738" i="106" s="1"/>
  <c r="D7744" i="106"/>
  <c r="B7745" i="106"/>
  <c r="D7745"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2"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8" i="36"/>
  <c r="D69" i="36"/>
  <c r="D71" i="36"/>
  <c r="D72" i="36"/>
  <c r="D79" i="36"/>
  <c r="B64" i="127"/>
  <c r="B65" i="127"/>
  <c r="E27" i="108"/>
  <c r="G27" i="108"/>
  <c r="F31" i="108"/>
  <c r="G28" i="108"/>
  <c r="D31" i="108"/>
  <c r="E31" i="108"/>
  <c r="G31"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C35" i="34"/>
  <c r="D35" i="34"/>
  <c r="C36" i="34"/>
  <c r="D36" i="34"/>
  <c r="C37" i="34"/>
  <c r="D37" i="34"/>
  <c r="C38" i="34"/>
  <c r="D38" i="34"/>
  <c r="C39" i="34"/>
  <c r="D39" i="34"/>
  <c r="C40" i="34"/>
  <c r="D40" i="34"/>
  <c r="C41" i="34"/>
  <c r="D41" i="34"/>
  <c r="C42" i="34"/>
  <c r="D42" i="34"/>
  <c r="C43" i="34"/>
  <c r="D43" i="34"/>
  <c r="C44" i="34"/>
  <c r="D44" i="34"/>
  <c r="C45" i="34"/>
  <c r="D45" i="34"/>
  <c r="C46" i="34"/>
  <c r="D46" i="34"/>
  <c r="C47" i="34"/>
  <c r="D47" i="34"/>
  <c r="C48" i="34"/>
  <c r="D48" i="34"/>
  <c r="C49" i="34"/>
  <c r="D49" i="34"/>
  <c r="C50" i="34"/>
  <c r="D50" i="34"/>
  <c r="C51" i="34"/>
  <c r="D51" i="34"/>
  <c r="C52" i="34"/>
  <c r="F52" i="34"/>
  <c r="C53" i="34"/>
  <c r="D53" i="34"/>
  <c r="C56" i="34"/>
  <c r="C57" i="34"/>
  <c r="D57" i="34"/>
  <c r="C61" i="34"/>
  <c r="C62" i="34"/>
  <c r="C63" i="34"/>
  <c r="D63" i="34"/>
  <c r="C64" i="34"/>
  <c r="C67" i="34"/>
  <c r="D67" i="34"/>
  <c r="F67" i="34"/>
  <c r="C68" i="34"/>
  <c r="D68" i="34"/>
  <c r="C69" i="34"/>
  <c r="D69" i="34"/>
  <c r="C70" i="34"/>
  <c r="D70" i="34"/>
  <c r="C71" i="34"/>
  <c r="D71" i="34"/>
  <c r="C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F121" i="34"/>
  <c r="C122" i="34"/>
  <c r="D122" i="34"/>
  <c r="F122" i="34"/>
  <c r="D123" i="34"/>
  <c r="D124" i="34"/>
  <c r="D125" i="34"/>
  <c r="D126" i="34"/>
  <c r="D127" i="34"/>
  <c r="C128" i="34"/>
  <c r="D128" i="34"/>
  <c r="F128" i="34"/>
  <c r="C129" i="34"/>
  <c r="D129" i="34"/>
  <c r="F129" i="34"/>
  <c r="C130" i="34"/>
  <c r="D130" i="34"/>
  <c r="F130" i="34"/>
  <c r="C131" i="34"/>
  <c r="D131" i="34"/>
  <c r="F131" i="34"/>
  <c r="D132" i="34"/>
  <c r="D133" i="34"/>
  <c r="F133" i="34"/>
  <c r="D134" i="34"/>
  <c r="F134" i="34"/>
  <c r="D135" i="34"/>
  <c r="F135" i="34"/>
  <c r="D136" i="34"/>
  <c r="F136" i="34"/>
  <c r="D137" i="34"/>
  <c r="F137" i="34"/>
  <c r="D138" i="34"/>
  <c r="D139" i="34"/>
  <c r="F139" i="34"/>
  <c r="F140" i="34"/>
  <c r="F141" i="34"/>
  <c r="F142" i="34"/>
  <c r="F143" i="34"/>
  <c r="F144" i="34"/>
  <c r="F145" i="34"/>
  <c r="F146" i="34"/>
  <c r="F147" i="34"/>
  <c r="F148" i="34"/>
  <c r="F149" i="34"/>
  <c r="F150" i="34"/>
  <c r="F152" i="34"/>
  <c r="F153" i="34"/>
  <c r="F154" i="34"/>
  <c r="F155" i="34"/>
  <c r="F156" i="34"/>
  <c r="D140" i="34"/>
  <c r="D141" i="34"/>
  <c r="D142" i="34"/>
  <c r="D143" i="34"/>
  <c r="D144" i="34"/>
  <c r="D145" i="34"/>
  <c r="D146" i="34"/>
  <c r="D147" i="34"/>
  <c r="D148" i="34"/>
  <c r="D149" i="34"/>
  <c r="D150" i="34"/>
  <c r="D151" i="34"/>
  <c r="D152" i="34"/>
  <c r="D153" i="34"/>
  <c r="D154" i="34"/>
  <c r="D155" i="34"/>
  <c r="D156" i="34"/>
  <c r="C160" i="34"/>
  <c r="D160" i="34"/>
  <c r="F160" i="34"/>
  <c r="C161" i="34"/>
  <c r="D161" i="34"/>
  <c r="F161" i="34"/>
  <c r="C162" i="34"/>
  <c r="D162" i="34"/>
  <c r="F162" i="34"/>
  <c r="C163" i="34"/>
  <c r="D163" i="34"/>
  <c r="F163" i="34"/>
  <c r="C164" i="34"/>
  <c r="D164" i="34"/>
  <c r="F164" i="34"/>
  <c r="C165" i="34"/>
  <c r="D165" i="34"/>
  <c r="F165" i="34"/>
  <c r="C168" i="34"/>
  <c r="D168" i="34"/>
  <c r="F168" i="34"/>
  <c r="C169" i="34"/>
  <c r="D169" i="34"/>
  <c r="F169" i="34"/>
  <c r="C170" i="34"/>
  <c r="D170" i="34"/>
  <c r="F170" i="34"/>
  <c r="F178" i="34"/>
  <c r="F3" i="11"/>
  <c r="F5" i="11"/>
  <c r="L5" i="11" s="1"/>
  <c r="B2056" i="106" s="1"/>
  <c r="D2056" i="106" s="1"/>
  <c r="C16" i="11"/>
  <c r="B2013" i="106" s="1"/>
  <c r="D2013" i="106" s="1"/>
  <c r="B7727" i="106"/>
  <c r="D7727"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B5752" i="106" s="1"/>
  <c r="D5752" i="106" s="1"/>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B5260" i="106"/>
  <c r="D5260"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B2633" i="106"/>
  <c r="D2633" i="106" s="1"/>
  <c r="D8" i="118"/>
  <c r="H14" i="118"/>
  <c r="H19" i="118"/>
  <c r="H24" i="118"/>
  <c r="H28" i="118"/>
  <c r="D22" i="37"/>
  <c r="J22" i="37"/>
  <c r="L22" i="37"/>
  <c r="D24" i="37"/>
  <c r="B4270" i="106" s="1"/>
  <c r="D4270" i="106" s="1"/>
  <c r="E33" i="108" l="1"/>
  <c r="B2724" i="106"/>
  <c r="D2724" i="106" s="1"/>
  <c r="J129" i="29"/>
  <c r="B7038" i="106" s="1"/>
  <c r="D7038" i="106" s="1"/>
  <c r="F50" i="34"/>
  <c r="I129" i="29"/>
  <c r="B7037" i="106" s="1"/>
  <c r="D7037" i="106" s="1"/>
  <c r="K6" i="11"/>
  <c r="B7604" i="106" s="1"/>
  <c r="F19" i="7"/>
  <c r="B1807" i="106" s="1"/>
  <c r="D1807" i="106" s="1"/>
  <c r="D11" i="37"/>
  <c r="D31" i="36"/>
  <c r="H29" i="118"/>
  <c r="K28" i="118" s="1"/>
  <c r="O27" i="118" s="1"/>
  <c r="O29" i="118" s="1"/>
  <c r="H112" i="29"/>
  <c r="B7018" i="106" s="1"/>
  <c r="D7018" i="106" s="1"/>
  <c r="I210" i="29"/>
  <c r="B7071" i="106" s="1"/>
  <c r="D7071" i="106" s="1"/>
  <c r="H365" i="29"/>
  <c r="B7242" i="106" s="1"/>
  <c r="D7242" i="106" s="1"/>
  <c r="G14" i="4"/>
  <c r="B2609" i="106" s="1"/>
  <c r="D2609" i="106" s="1"/>
  <c r="F69" i="34"/>
  <c r="E30" i="108"/>
  <c r="F37" i="108"/>
  <c r="G26" i="108"/>
  <c r="F71" i="34"/>
  <c r="F68" i="34"/>
  <c r="F64" i="34"/>
  <c r="F34" i="34"/>
  <c r="D27" i="108"/>
  <c r="E26" i="108"/>
  <c r="B7047" i="106"/>
  <c r="D7047" i="106" s="1"/>
  <c r="B6995" i="106"/>
  <c r="D6995" i="106" s="1"/>
  <c r="B2805" i="106"/>
  <c r="D2805" i="106" s="1"/>
  <c r="B1274" i="106"/>
  <c r="D1274" i="106" s="1"/>
  <c r="B1124" i="106"/>
  <c r="D1124" i="106" s="1"/>
  <c r="E38" i="108"/>
  <c r="F42" i="34"/>
  <c r="E34" i="108"/>
  <c r="F70" i="34"/>
  <c r="F46" i="34"/>
  <c r="G38" i="108"/>
  <c r="D36" i="108"/>
  <c r="G30" i="108"/>
  <c r="F36" i="108"/>
  <c r="B6289" i="106"/>
  <c r="D6289" i="106" s="1"/>
  <c r="F49" i="34"/>
  <c r="F44" i="34"/>
  <c r="H33" i="118"/>
  <c r="B7591" i="106"/>
  <c r="M15" i="3"/>
  <c r="B7609" i="106"/>
  <c r="I9" i="11"/>
  <c r="C342" i="29"/>
  <c r="B7216" i="106" s="1"/>
  <c r="D7216" i="106" s="1"/>
  <c r="D6103" i="106"/>
  <c r="B3454" i="106"/>
  <c r="D3454" i="106" s="1"/>
  <c r="M20" i="3"/>
  <c r="B2864" i="106" s="1"/>
  <c r="D2864" i="106" s="1"/>
  <c r="B2029" i="106"/>
  <c r="D2029" i="106" s="1"/>
  <c r="I12" i="11"/>
  <c r="M19" i="3"/>
  <c r="B276" i="106" s="1"/>
  <c r="D276" i="106" s="1"/>
  <c r="B2027" i="106"/>
  <c r="D2027" i="106" s="1"/>
  <c r="I8" i="11"/>
  <c r="M17" i="3"/>
  <c r="B274" i="106" s="1"/>
  <c r="D274" i="106" s="1"/>
  <c r="I24" i="12"/>
  <c r="B2026" i="106"/>
  <c r="D2026" i="106" s="1"/>
  <c r="M16" i="3"/>
  <c r="B273" i="106" s="1"/>
  <c r="D273" i="106" s="1"/>
  <c r="B2030" i="106"/>
  <c r="D2030" i="106" s="1"/>
  <c r="I13" i="11"/>
  <c r="B2028" i="106"/>
  <c r="D2028" i="106" s="1"/>
  <c r="I10" i="11"/>
  <c r="M18" i="3"/>
  <c r="B275" i="106" s="1"/>
  <c r="D275" i="106" s="1"/>
  <c r="H342" i="29"/>
  <c r="B7221" i="106" s="1"/>
  <c r="D7221" i="106" s="1"/>
  <c r="J352" i="29"/>
  <c r="J367" i="29" s="1"/>
  <c r="B7245" i="106" s="1"/>
  <c r="D7245" i="106" s="1"/>
  <c r="J210" i="29"/>
  <c r="B7072" i="106" s="1"/>
  <c r="D7072" i="106" s="1"/>
  <c r="G15" i="145"/>
  <c r="B2895" i="106"/>
  <c r="D2895" i="106" s="1"/>
  <c r="L33" i="3"/>
  <c r="J77" i="4"/>
  <c r="B6262" i="106" s="1"/>
  <c r="D6262" i="106" s="1"/>
  <c r="K76" i="4"/>
  <c r="B3586" i="106" s="1"/>
  <c r="D3586" i="106" s="1"/>
  <c r="H76" i="4"/>
  <c r="B3298" i="106" s="1"/>
  <c r="D3298" i="106" s="1"/>
  <c r="B6238" i="106"/>
  <c r="D6238" i="106" s="1"/>
  <c r="F77" i="4"/>
  <c r="B3255" i="106" s="1"/>
  <c r="D3255" i="106" s="1"/>
  <c r="J41" i="3"/>
  <c r="D51" i="36" s="1"/>
  <c r="K41" i="3"/>
  <c r="L367" i="29"/>
  <c r="B3647" i="106"/>
  <c r="D3647" i="106" s="1"/>
  <c r="C352" i="29"/>
  <c r="B3621" i="106" s="1"/>
  <c r="D3621" i="106" s="1"/>
  <c r="L342" i="29"/>
  <c r="F72" i="34"/>
  <c r="B2836" i="106"/>
  <c r="D2836" i="106" s="1"/>
  <c r="F14" i="4"/>
  <c r="B2597" i="106" s="1"/>
  <c r="D2597" i="106" s="1"/>
  <c r="K184" i="29"/>
  <c r="F13" i="4" s="1"/>
  <c r="B2596" i="106" s="1"/>
  <c r="D2596" i="106" s="1"/>
  <c r="G210" i="29"/>
  <c r="B1308" i="106"/>
  <c r="D1308" i="106" s="1"/>
  <c r="E174" i="29"/>
  <c r="B1309" i="106" s="1"/>
  <c r="D1309" i="106" s="1"/>
  <c r="G39" i="108"/>
  <c r="D14" i="4"/>
  <c r="B2570" i="106" s="1"/>
  <c r="D2570" i="106" s="1"/>
  <c r="G29" i="108"/>
  <c r="C129" i="29"/>
  <c r="C151" i="29" s="1"/>
  <c r="B1226" i="106" s="1"/>
  <c r="D1226" i="106" s="1"/>
  <c r="G35" i="108"/>
  <c r="D37" i="108"/>
  <c r="E35" i="108"/>
  <c r="E29" i="108"/>
  <c r="F28" i="108"/>
  <c r="E28" i="108"/>
  <c r="F26" i="108"/>
  <c r="B1126" i="106"/>
  <c r="D1126" i="106" s="1"/>
  <c r="D26" i="108"/>
  <c r="F38" i="34"/>
  <c r="F37" i="34"/>
  <c r="F36" i="34"/>
  <c r="D17" i="7"/>
  <c r="B4104" i="106" s="1"/>
  <c r="D4104" i="106" s="1"/>
  <c r="D9" i="7"/>
  <c r="B1767" i="106" s="1"/>
  <c r="D1767" i="106" s="1"/>
  <c r="B3649" i="106"/>
  <c r="D3649" i="106" s="1"/>
  <c r="G367" i="29"/>
  <c r="B3650" i="106" s="1"/>
  <c r="D3650" i="106" s="1"/>
  <c r="D5" i="4"/>
  <c r="B3406" i="106" s="1"/>
  <c r="D3406" i="106" s="1"/>
  <c r="L312" i="29"/>
  <c r="I342" i="29"/>
  <c r="B7222" i="106" s="1"/>
  <c r="D7222" i="106" s="1"/>
  <c r="K350" i="29"/>
  <c r="F21" i="8"/>
  <c r="K24" i="12"/>
  <c r="F41" i="34"/>
  <c r="F35" i="34"/>
  <c r="D3583" i="106"/>
  <c r="B3635" i="106"/>
  <c r="F45" i="34"/>
  <c r="K285" i="29"/>
  <c r="B1410" i="106"/>
  <c r="D1410" i="106" s="1"/>
  <c r="B1329" i="106"/>
  <c r="D1329" i="106" s="1"/>
  <c r="F61" i="34"/>
  <c r="D12" i="7"/>
  <c r="B1769" i="106" s="1"/>
  <c r="D1769" i="106" s="1"/>
  <c r="B1746" i="106"/>
  <c r="D1746" i="106" s="1"/>
  <c r="F127" i="34"/>
  <c r="D13" i="7"/>
  <c r="B3726" i="106" s="1"/>
  <c r="D3726" i="106" s="1"/>
  <c r="I170" i="5"/>
  <c r="B4216" i="106" s="1"/>
  <c r="D4216" i="106" s="1"/>
  <c r="B5096" i="106"/>
  <c r="D5096" i="106" s="1"/>
  <c r="D4" i="7"/>
  <c r="B1760" i="106" s="1"/>
  <c r="D1760" i="106" s="1"/>
  <c r="F106" i="34"/>
  <c r="G5" i="4"/>
  <c r="B3409" i="106" s="1"/>
  <c r="D3409" i="106" s="1"/>
  <c r="F124" i="34"/>
  <c r="C109" i="5"/>
  <c r="B5121" i="106" s="1"/>
  <c r="D5121" i="106" s="1"/>
  <c r="G169" i="5"/>
  <c r="B5770" i="106" s="1"/>
  <c r="D5770" i="106" s="1"/>
  <c r="D109" i="5"/>
  <c r="I267" i="5"/>
  <c r="B4435" i="106" s="1"/>
  <c r="D4435" i="106" s="1"/>
  <c r="B4396" i="106"/>
  <c r="D4396" i="106" s="1"/>
  <c r="G109" i="5"/>
  <c r="B5066" i="106"/>
  <c r="D5066" i="106" s="1"/>
  <c r="F111" i="34"/>
  <c r="C169" i="5"/>
  <c r="F123" i="34"/>
  <c r="D5" i="7"/>
  <c r="B1761" i="106" s="1"/>
  <c r="D1761" i="106" s="1"/>
  <c r="K170" i="5"/>
  <c r="K6" i="4" s="1"/>
  <c r="B3570" i="106" s="1"/>
  <c r="D3570" i="106" s="1"/>
  <c r="J267" i="5"/>
  <c r="B7054" i="106" s="1"/>
  <c r="D7054" i="106" s="1"/>
  <c r="D15" i="7"/>
  <c r="B1772" i="106" s="1"/>
  <c r="D1772" i="106" s="1"/>
  <c r="K267" i="5"/>
  <c r="B6022" i="106" s="1"/>
  <c r="D6022" i="106" s="1"/>
  <c r="F126" i="34"/>
  <c r="H170" i="5"/>
  <c r="D11" i="7"/>
  <c r="B1768" i="106" s="1"/>
  <c r="D1768" i="106" s="1"/>
  <c r="H109" i="5"/>
  <c r="E109" i="5"/>
  <c r="E4" i="4" s="1"/>
  <c r="B2630" i="106" s="1"/>
  <c r="D2630" i="106" s="1"/>
  <c r="D7" i="7"/>
  <c r="B1763" i="106" s="1"/>
  <c r="D1763" i="106" s="1"/>
  <c r="F132" i="34"/>
  <c r="F169" i="5"/>
  <c r="B5644" i="106" s="1"/>
  <c r="D5644" i="106" s="1"/>
  <c r="C41" i="3"/>
  <c r="B93" i="106" s="1"/>
  <c r="D93" i="106" s="1"/>
  <c r="H295" i="29"/>
  <c r="B1454" i="106" s="1"/>
  <c r="D1454" i="106" s="1"/>
  <c r="B4156" i="106"/>
  <c r="D4156" i="106" s="1"/>
  <c r="H172" i="29"/>
  <c r="H174" i="29" s="1"/>
  <c r="B1318" i="106" s="1"/>
  <c r="D1318" i="106" s="1"/>
  <c r="B2823" i="106"/>
  <c r="D2823" i="106" s="1"/>
  <c r="J90" i="28"/>
  <c r="H352" i="29"/>
  <c r="B3656" i="106" s="1"/>
  <c r="D3656" i="106" s="1"/>
  <c r="B3724" i="106"/>
  <c r="D3724"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D18" i="7"/>
  <c r="B4105" i="106" s="1"/>
  <c r="D4105" i="106" s="1"/>
  <c r="F105" i="34"/>
  <c r="F107" i="34"/>
  <c r="F109" i="5"/>
  <c r="J109" i="5"/>
  <c r="J170" i="5"/>
  <c r="F95" i="34"/>
  <c r="F125" i="34"/>
  <c r="D14" i="7"/>
  <c r="B1770" i="106" s="1"/>
  <c r="D1770"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M40" i="3" s="1"/>
  <c r="F48" i="34"/>
  <c r="F40" i="34"/>
  <c r="B7200" i="106"/>
  <c r="D7200" i="106" s="1"/>
  <c r="D342" i="29"/>
  <c r="B7217" i="106" s="1"/>
  <c r="D7217" i="106" s="1"/>
  <c r="B7144" i="106"/>
  <c r="D7144" i="106" s="1"/>
  <c r="K330" i="29"/>
  <c r="B6901" i="106"/>
  <c r="D6901" i="106" s="1"/>
  <c r="F51" i="34"/>
  <c r="B6885" i="106"/>
  <c r="D6885" i="106" s="1"/>
  <c r="F43" i="34"/>
  <c r="B7211" i="106"/>
  <c r="D7211" i="106" s="1"/>
  <c r="K340" i="29"/>
  <c r="B7215" i="106" s="1"/>
  <c r="D7215" i="106" s="1"/>
  <c r="B6893" i="106"/>
  <c r="D6893" i="106" s="1"/>
  <c r="F47" i="34"/>
  <c r="B6877" i="106"/>
  <c r="D6877" i="106" s="1"/>
  <c r="F39" i="34"/>
  <c r="B3703" i="106"/>
  <c r="D3703" i="106" s="1"/>
  <c r="K362" i="29"/>
  <c r="B3676" i="106" s="1"/>
  <c r="D3676" i="106" s="1"/>
  <c r="D352" i="29"/>
  <c r="D367" i="29" s="1"/>
  <c r="B3629" i="106" s="1"/>
  <c r="D3629" i="106" s="1"/>
  <c r="I76" i="4"/>
  <c r="I41" i="3"/>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H151" i="29" s="1"/>
  <c r="B1273" i="106" s="1"/>
  <c r="D1273" i="106" s="1"/>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69" i="106"/>
  <c r="D169" i="106" s="1"/>
  <c r="F41" i="3"/>
  <c r="E16" i="145"/>
  <c r="G16" i="145" s="1"/>
  <c r="B1131" i="106"/>
  <c r="D1131" i="106" s="1"/>
  <c r="L3" i="11"/>
  <c r="B7596" i="106" s="1"/>
  <c r="D10" i="7"/>
  <c r="B1765" i="106" s="1"/>
  <c r="D1765" i="106" s="1"/>
  <c r="D16" i="7"/>
  <c r="B3447" i="106" s="1"/>
  <c r="D3447" i="106" s="1"/>
  <c r="B19" i="7"/>
  <c r="B1759" i="106" s="1"/>
  <c r="D1759" i="106" s="1"/>
  <c r="D8" i="7"/>
  <c r="B1764" i="106" s="1"/>
  <c r="D1764" i="106" s="1"/>
  <c r="F266" i="5"/>
  <c r="B5713" i="106" s="1"/>
  <c r="D5713" i="106" s="1"/>
  <c r="B4397" i="106"/>
  <c r="D4397" i="106" s="1"/>
  <c r="B4950" i="106"/>
  <c r="D4950" i="106" s="1"/>
  <c r="H267" i="5"/>
  <c r="H7" i="4" s="1"/>
  <c r="B2657" i="106" s="1"/>
  <c r="D2657" i="106" s="1"/>
  <c r="L210" i="29"/>
  <c r="L102" i="29"/>
  <c r="B1121" i="106"/>
  <c r="D1121" i="106" s="1"/>
  <c r="K53" i="29"/>
  <c r="E12" i="145"/>
  <c r="B731" i="106"/>
  <c r="D731" i="106" s="1"/>
  <c r="C74" i="29"/>
  <c r="B755" i="106" s="1"/>
  <c r="D755" i="106" s="1"/>
  <c r="B1116" i="106"/>
  <c r="D1116" i="106" s="1"/>
  <c r="K47" i="29"/>
  <c r="F157" i="34"/>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L279" i="29"/>
  <c r="L295" i="29" s="1"/>
  <c r="L74" i="29"/>
  <c r="K33" i="29"/>
  <c r="B720" i="106"/>
  <c r="D720" i="106" s="1"/>
  <c r="B7618" i="106"/>
  <c r="L14" i="11"/>
  <c r="B7623" i="106" s="1"/>
  <c r="D7252" i="106"/>
  <c r="B7230" i="106"/>
  <c r="D7230" i="106" s="1"/>
  <c r="I352" i="29"/>
  <c r="I367" i="29" s="1"/>
  <c r="B7202" i="106"/>
  <c r="D7202" i="106" s="1"/>
  <c r="F342" i="29"/>
  <c r="B7219" i="106" s="1"/>
  <c r="D7219" i="106" s="1"/>
  <c r="B7503" i="106"/>
  <c r="B7531" i="106"/>
  <c r="D7253" i="106"/>
  <c r="B7214" i="106"/>
  <c r="D7214" i="106" s="1"/>
  <c r="B7201" i="106"/>
  <c r="D7201" i="106" s="1"/>
  <c r="E342" i="29"/>
  <c r="B7218" i="106" s="1"/>
  <c r="D7218" i="106" s="1"/>
  <c r="B6917" i="106"/>
  <c r="D6917" i="106" s="1"/>
  <c r="J74" i="29"/>
  <c r="D266" i="5"/>
  <c r="B5501" i="106" s="1"/>
  <c r="D5501" i="106" s="1"/>
  <c r="D7255" i="106"/>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E367" i="29"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B3640" i="106"/>
  <c r="D3640" i="106" s="1"/>
  <c r="F352" i="29"/>
  <c r="F367" i="29" s="1"/>
  <c r="B3296" i="106"/>
  <c r="D3296" i="106" s="1"/>
  <c r="G77" i="4"/>
  <c r="B3261" i="106" s="1"/>
  <c r="D3261" i="106" s="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D82" i="36" s="1"/>
  <c r="L151" i="29"/>
  <c r="C266" i="5"/>
  <c r="J24" i="12"/>
  <c r="B7730" i="106"/>
  <c r="D7730" i="106" s="1"/>
  <c r="B7270" i="106"/>
  <c r="F66" i="34" l="1"/>
  <c r="B7235" i="106"/>
  <c r="D7235" i="106" s="1"/>
  <c r="B2031" i="106"/>
  <c r="D2031" i="106" s="1"/>
  <c r="B1225" i="106"/>
  <c r="D1225" i="106" s="1"/>
  <c r="B1317" i="106"/>
  <c r="D1317" i="106" s="1"/>
  <c r="C367" i="29"/>
  <c r="B3622" i="106" s="1"/>
  <c r="D3622" i="106" s="1"/>
  <c r="K77" i="4"/>
  <c r="B3587" i="106" s="1"/>
  <c r="D3587" i="106" s="1"/>
  <c r="K365" i="29"/>
  <c r="K16" i="4" s="1"/>
  <c r="J16" i="4"/>
  <c r="B6226" i="106" s="1"/>
  <c r="D6226" i="106" s="1"/>
  <c r="I7" i="4"/>
  <c r="B4444" i="106" s="1"/>
  <c r="D4444" i="106" s="1"/>
  <c r="B6216" i="106"/>
  <c r="D6216" i="106" s="1"/>
  <c r="B1266" i="106"/>
  <c r="D1266" i="106" s="1"/>
  <c r="B1328" i="106"/>
  <c r="D1328" i="106" s="1"/>
  <c r="H77" i="4"/>
  <c r="B3299" i="106" s="1"/>
  <c r="D3299" i="106" s="1"/>
  <c r="D44" i="36"/>
  <c r="D7254" i="106"/>
  <c r="D7256" i="106"/>
  <c r="D7251" i="106"/>
  <c r="D7250" i="106"/>
  <c r="B2041" i="106"/>
  <c r="D2041" i="106" s="1"/>
  <c r="K12" i="11"/>
  <c r="B7611" i="106"/>
  <c r="K9" i="11"/>
  <c r="M23" i="3"/>
  <c r="B279" i="106" s="1"/>
  <c r="D279" i="106" s="1"/>
  <c r="B6297" i="106"/>
  <c r="D6297" i="106" s="1"/>
  <c r="B280" i="106"/>
  <c r="D280" i="106" s="1"/>
  <c r="M41" i="3"/>
  <c r="B2040" i="106"/>
  <c r="D2040" i="106" s="1"/>
  <c r="K10" i="11"/>
  <c r="B2042" i="106"/>
  <c r="D2042" i="106" s="1"/>
  <c r="K13" i="11"/>
  <c r="B1996" i="106"/>
  <c r="D1996" i="106" s="1"/>
  <c r="I26" i="12"/>
  <c r="B7741" i="106" s="1"/>
  <c r="D7741" i="106" s="1"/>
  <c r="B2039" i="106"/>
  <c r="D2039" i="106" s="1"/>
  <c r="K8" i="11"/>
  <c r="I16" i="11"/>
  <c r="F41" i="108"/>
  <c r="G43" i="108" s="1"/>
  <c r="B2914" i="106"/>
  <c r="D2914" i="106" s="1"/>
  <c r="L34" i="3"/>
  <c r="D41" i="108"/>
  <c r="E43" i="108" s="1"/>
  <c r="B3568" i="106"/>
  <c r="D3568" i="106" s="1"/>
  <c r="D52" i="36"/>
  <c r="K342" i="29"/>
  <c r="F13" i="34" s="1"/>
  <c r="B1381" i="106"/>
  <c r="D1381" i="106" s="1"/>
  <c r="B1365" i="106"/>
  <c r="D1365" i="106" s="1"/>
  <c r="F65" i="34"/>
  <c r="L114" i="29"/>
  <c r="C114" i="29"/>
  <c r="B757" i="106" s="1"/>
  <c r="D757" i="106" s="1"/>
  <c r="G170" i="5"/>
  <c r="B5778" i="106" s="1"/>
  <c r="D5778" i="106" s="1"/>
  <c r="F174" i="34"/>
  <c r="B5527" i="106"/>
  <c r="D5527" i="106" s="1"/>
  <c r="B7733" i="106"/>
  <c r="D7733" i="106" s="1"/>
  <c r="K26" i="12"/>
  <c r="B7743" i="106" s="1"/>
  <c r="D7743" i="106" s="1"/>
  <c r="B1879" i="106"/>
  <c r="D1879" i="106" s="1"/>
  <c r="H22" i="37"/>
  <c r="B3628" i="106"/>
  <c r="D3628" i="106" s="1"/>
  <c r="F73" i="34"/>
  <c r="G15" i="4"/>
  <c r="B6032" i="106" s="1"/>
  <c r="D6032" i="106" s="1"/>
  <c r="B3670" i="106"/>
  <c r="D3670" i="106" s="1"/>
  <c r="K352" i="29"/>
  <c r="K367" i="29" s="1"/>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5915" i="106" s="1"/>
  <c r="D5915" i="106" s="1"/>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F24" i="37" s="1"/>
  <c r="B1983" i="106"/>
  <c r="D1983" i="106" s="1"/>
  <c r="H26" i="12"/>
  <c r="B7740" i="106" s="1"/>
  <c r="D7740" i="106" s="1"/>
  <c r="B3274" i="106"/>
  <c r="D3274" i="106" s="1"/>
  <c r="E77" i="4"/>
  <c r="B3277" i="106" s="1"/>
  <c r="D3277" i="106" s="1"/>
  <c r="B6977" i="106"/>
  <c r="D6977" i="106" s="1"/>
  <c r="I114" i="29"/>
  <c r="B7051" i="106"/>
  <c r="D7051" i="106" s="1"/>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279" i="29"/>
  <c r="B1481" i="106"/>
  <c r="D1481" i="106" s="1"/>
  <c r="B2102" i="106"/>
  <c r="D2102" i="106" s="1"/>
  <c r="H15" i="4"/>
  <c r="B2660" i="106" s="1"/>
  <c r="D2660" i="106" s="1"/>
  <c r="B3636" i="106"/>
  <c r="D3636" i="106" s="1"/>
  <c r="D3635" i="106"/>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G22" i="108"/>
  <c r="B1119" i="106"/>
  <c r="D1119" i="106" s="1"/>
  <c r="E22" i="108"/>
  <c r="G12" i="145"/>
  <c r="G19" i="145" s="1"/>
  <c r="J20" i="145" s="1"/>
  <c r="E19" i="145"/>
  <c r="B7298" i="106"/>
  <c r="B7299" i="106"/>
  <c r="B7243" i="106" l="1"/>
  <c r="D7243" i="106" s="1"/>
  <c r="B2051" i="106"/>
  <c r="D2051" i="106" s="1"/>
  <c r="L8" i="11"/>
  <c r="B2057" i="106" s="1"/>
  <c r="D2057" i="106" s="1"/>
  <c r="B2054" i="106"/>
  <c r="D2054" i="106" s="1"/>
  <c r="L13" i="11"/>
  <c r="B2060" i="106" s="1"/>
  <c r="D2060" i="106" s="1"/>
  <c r="B2052" i="106"/>
  <c r="D2052" i="106" s="1"/>
  <c r="L10" i="11"/>
  <c r="B2058" i="106" s="1"/>
  <c r="D2058" i="106" s="1"/>
  <c r="B281" i="106"/>
  <c r="D281" i="106" s="1"/>
  <c r="D54" i="36"/>
  <c r="B7613" i="106"/>
  <c r="L9" i="11"/>
  <c r="B7614" i="106" s="1"/>
  <c r="B2053" i="106"/>
  <c r="D2053" i="106" s="1"/>
  <c r="L12" i="11"/>
  <c r="B2059" i="106" s="1"/>
  <c r="D2059" i="106" s="1"/>
  <c r="B2043" i="106"/>
  <c r="D2043" i="106" s="1"/>
  <c r="K16" i="11"/>
  <c r="B2916" i="106"/>
  <c r="D2916" i="106" s="1"/>
  <c r="B3072" i="106"/>
  <c r="D3072" i="106" s="1"/>
  <c r="B7224" i="106"/>
  <c r="D7224" i="106" s="1"/>
  <c r="B1145" i="106"/>
  <c r="D1145" i="106" s="1"/>
  <c r="G6" i="4"/>
  <c r="B2604" i="106" s="1"/>
  <c r="D2604" i="106" s="1"/>
  <c r="D268" i="5"/>
  <c r="B5508" i="106" s="1"/>
  <c r="D5508" i="106" s="1"/>
  <c r="E41" i="108"/>
  <c r="E44" i="108" s="1"/>
  <c r="E45" i="108" s="1"/>
  <c r="J17" i="4"/>
  <c r="J19" i="4" s="1"/>
  <c r="B6229" i="106" s="1"/>
  <c r="D6229"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B5223" i="106"/>
  <c r="D5223" i="106" s="1"/>
  <c r="C6" i="4"/>
  <c r="B2553" i="106" s="1"/>
  <c r="D2553" i="106" s="1"/>
  <c r="J8" i="4"/>
  <c r="B6223" i="106" s="1"/>
  <c r="D6223"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3678" i="106"/>
  <c r="D3678" i="106" s="1"/>
  <c r="K368" i="29"/>
  <c r="B3681" i="106" s="1"/>
  <c r="D3681" i="106" s="1"/>
  <c r="B1510" i="106"/>
  <c r="D1510" i="106" s="1"/>
  <c r="K295" i="29"/>
  <c r="F12" i="34" s="1"/>
  <c r="G13" i="4"/>
  <c r="B3574" i="106"/>
  <c r="D3574" i="106" s="1"/>
  <c r="B1282" i="106"/>
  <c r="D1282" i="106" s="1"/>
  <c r="D15" i="4"/>
  <c r="B2571" i="106" s="1"/>
  <c r="D2571"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2567" i="106"/>
  <c r="D2567" i="106" s="1"/>
  <c r="B6227" i="106" l="1"/>
  <c r="D6227" i="106" s="1"/>
  <c r="B2055" i="106"/>
  <c r="D2055" i="106" s="1"/>
  <c r="L16" i="11"/>
  <c r="B2061" i="106" s="1"/>
  <c r="D2061" i="106" s="1"/>
  <c r="L41" i="3"/>
  <c r="K17" i="4"/>
  <c r="B3575" i="106" s="1"/>
  <c r="D3575" i="106" s="1"/>
  <c r="J20" i="4"/>
  <c r="B6230" i="106" s="1"/>
  <c r="D6230" i="106" s="1"/>
  <c r="J10" i="4"/>
  <c r="B6225" i="106" s="1"/>
  <c r="D6225" i="106" s="1"/>
  <c r="F8" i="4"/>
  <c r="F10" i="4" s="1"/>
  <c r="B4125" i="106" s="1"/>
  <c r="D4125" i="106" s="1"/>
  <c r="F76" i="34"/>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K19" i="4" l="1"/>
  <c r="B4144" i="106" s="1"/>
  <c r="D4144" i="106" s="1"/>
  <c r="K20" i="4"/>
  <c r="K78" i="4" s="1"/>
  <c r="B2917" i="106"/>
  <c r="D2917" i="106" s="1"/>
  <c r="D53" i="36"/>
  <c r="D8" i="146"/>
  <c r="B2595" i="106"/>
  <c r="D2595" i="106" s="1"/>
  <c r="J78" i="4"/>
  <c r="J81" i="4" s="1"/>
  <c r="D10" i="4"/>
  <c r="B4123" i="106" s="1"/>
  <c r="D4123" i="106" s="1"/>
  <c r="B2568" i="106"/>
  <c r="D2568" i="106" s="1"/>
  <c r="H13" i="118"/>
  <c r="D20" i="4"/>
  <c r="B2574" i="106" s="1"/>
  <c r="D2574" i="106" s="1"/>
  <c r="F14" i="34"/>
  <c r="F77" i="34" s="1"/>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I18" i="11"/>
  <c r="B7625" i="106"/>
  <c r="H78" i="4"/>
  <c r="B2662" i="106"/>
  <c r="D2662" i="106" s="1"/>
  <c r="B3227" i="106"/>
  <c r="D3227" i="106" s="1"/>
  <c r="I78" i="4"/>
  <c r="D9" i="146"/>
  <c r="F19" i="4"/>
  <c r="B4139" i="106" s="1"/>
  <c r="D4139" i="106" s="1"/>
  <c r="B2600" i="106"/>
  <c r="D2600" i="106" s="1"/>
  <c r="F20" i="4"/>
  <c r="B2573" i="106"/>
  <c r="D2573" i="106" s="1"/>
  <c r="D19" i="4"/>
  <c r="B4137" i="106" s="1"/>
  <c r="D4137" i="106" s="1"/>
  <c r="C9" i="146"/>
  <c r="C10" i="146" s="1"/>
  <c r="F175" i="34" l="1"/>
  <c r="F79" i="34"/>
  <c r="B3576" i="106"/>
  <c r="D3576" i="106" s="1"/>
  <c r="D10" i="146"/>
  <c r="B6263" i="106"/>
  <c r="D6263" i="106" s="1"/>
  <c r="F8" i="146"/>
  <c r="D78" i="4"/>
  <c r="D81" i="4" s="1"/>
  <c r="B3588" i="106"/>
  <c r="D3588" i="106" s="1"/>
  <c r="K81" i="4"/>
  <c r="F78" i="4"/>
  <c r="B2601" i="106"/>
  <c r="D2601" i="106" s="1"/>
  <c r="B3320" i="106"/>
  <c r="D3320" i="106" s="1"/>
  <c r="I81" i="4"/>
  <c r="K17" i="118"/>
  <c r="B3300" i="106"/>
  <c r="D3300" i="106" s="1"/>
  <c r="H81" i="4"/>
  <c r="B7631" i="106"/>
  <c r="F176" i="34"/>
  <c r="A7262" i="106"/>
  <c r="D7261" i="106"/>
  <c r="H16" i="37"/>
  <c r="G78" i="4"/>
  <c r="B2613" i="106"/>
  <c r="D2613" i="106" s="1"/>
  <c r="B2562" i="106"/>
  <c r="D2562" i="106" s="1"/>
  <c r="C78" i="4"/>
  <c r="B10" i="146"/>
  <c r="F9" i="146"/>
  <c r="E78" i="4"/>
  <c r="B2636" i="106"/>
  <c r="D2636" i="106" s="1"/>
  <c r="D64" i="36"/>
  <c r="J82" i="4"/>
  <c r="B6266" i="106"/>
  <c r="D6266" i="106" s="1"/>
  <c r="F177" i="34" l="1"/>
  <c r="F179" i="34" s="1"/>
  <c r="F10" i="146"/>
  <c r="B3239" i="106"/>
  <c r="D3239" i="106" s="1"/>
  <c r="B3278" i="106"/>
  <c r="D3278" i="106" s="1"/>
  <c r="E81" i="4"/>
  <c r="B3233" i="106"/>
  <c r="D3233" i="106" s="1"/>
  <c r="C81" i="4"/>
  <c r="A7263" i="106"/>
  <c r="D7262" i="106"/>
  <c r="B1700" i="106"/>
  <c r="D1700" i="106" s="1"/>
  <c r="H82" i="4"/>
  <c r="D62" i="36"/>
  <c r="J20" i="118"/>
  <c r="O16" i="118"/>
  <c r="K20"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33" i="8" l="1"/>
  <c r="J32" i="8"/>
  <c r="J16" i="37"/>
  <c r="B4269" i="106" s="1"/>
  <c r="D4269" i="106" s="1"/>
  <c r="H12" i="118"/>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J49" i="8" l="1"/>
  <c r="B4172" i="106" s="1"/>
  <c r="D4172" i="106" s="1"/>
  <c r="O35" i="118"/>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N22" i="3" l="1"/>
  <c r="B283" i="106" s="1"/>
  <c r="D283" i="106" s="1"/>
  <c r="D29" i="36"/>
  <c r="J24" i="24" s="1"/>
  <c r="A7266" i="106"/>
  <c r="D7265" i="106"/>
  <c r="N23" i="3" l="1"/>
  <c r="B284" i="106" s="1"/>
  <c r="D284" i="106" s="1"/>
  <c r="A7267" i="106"/>
  <c r="D7266" i="106"/>
  <c r="D55" i="36" l="1"/>
  <c r="A7268" i="106"/>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6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7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7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700-000003000000}">
      <text>
        <r>
          <rPr>
            <sz val="8"/>
            <color indexed="81"/>
            <rFont val="Tahoma"/>
            <family val="2"/>
          </rPr>
          <t xml:space="preserve">Equals Line 8 minus Line 17
</t>
        </r>
      </text>
    </comment>
    <comment ref="A24" authorId="1" shapeId="0" xr:uid="{00000000-0006-0000-07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7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7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7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700-000008000000}">
      <text>
        <r>
          <rPr>
            <sz val="8"/>
            <color indexed="81"/>
            <rFont val="Tahoma"/>
            <family val="2"/>
          </rPr>
          <t xml:space="preserve">Requires notification to the county clerk to abate an equal amount from taxes next extended.
</t>
        </r>
      </text>
    </comment>
    <comment ref="A36" authorId="0" shapeId="0" xr:uid="{00000000-0006-0000-07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7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7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7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7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7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800-000001000000}">
      <text>
        <r>
          <rPr>
            <sz val="8"/>
            <color indexed="81"/>
            <rFont val="Arial"/>
            <family val="2"/>
          </rPr>
          <t xml:space="preserve"> Include revenue accounts 1110 through 1115, 1117, 1118 &amp; 1120</t>
        </r>
      </text>
    </comment>
    <comment ref="A6" authorId="1" shapeId="0" xr:uid="{00000000-0006-0000-0800-000002000000}">
      <text>
        <r>
          <rPr>
            <sz val="8"/>
            <color indexed="81"/>
            <rFont val="Tahoma"/>
            <family val="2"/>
          </rPr>
          <t>Educational Fund (10) - Computer Technology only.</t>
        </r>
      </text>
    </comment>
    <comment ref="A16" authorId="0" shapeId="0" xr:uid="{00000000-0006-0000-08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900-000001000000}">
      <text>
        <r>
          <rPr>
            <sz val="8"/>
            <color indexed="81"/>
            <rFont val="Arial"/>
            <family val="2"/>
          </rPr>
          <t>Include only tuition payments made to private facilities.  See Function 4100 for public facility disbursements/expenditures.</t>
        </r>
      </text>
    </comment>
    <comment ref="A170" authorId="1" shapeId="0" xr:uid="{00000000-0006-0000-09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9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9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<sst xmlns="http://schemas.openxmlformats.org/spreadsheetml/2006/main" count="9228" uniqueCount="5909">
  <si>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</si>
  <si>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</si>
  <si>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</si>
  <si>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</si>
  <si>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</si>
  <si>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</si>
  <si>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</si>
  <si>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</si>
  <si>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</si>
  <si>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</si>
  <si>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</si>
  <si>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</si>
  <si>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</si>
  <si>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</si>
  <si>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</si>
  <si>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</si>
  <si>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</si>
  <si>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</si>
  <si>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</si>
  <si>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</si>
  <si>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</si>
  <si>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</si>
  <si>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</si>
  <si>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</si>
  <si>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</si>
  <si>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</si>
  <si>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</si>
  <si>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</si>
  <si>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</si>
  <si>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</si>
  <si>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</si>
  <si>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</si>
  <si>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</si>
  <si>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</si>
  <si>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</si>
  <si>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</si>
  <si>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</si>
  <si>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</si>
  <si>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</si>
  <si>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</si>
  <si>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</si>
  <si>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</si>
  <si>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</si>
  <si>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</si>
  <si>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</si>
  <si>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</si>
  <si>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</si>
  <si>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</si>
  <si>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</si>
  <si>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</si>
  <si>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</si>
  <si>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</si>
  <si>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</si>
  <si>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</si>
  <si>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</si>
  <si>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</si>
  <si>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</si>
  <si>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</si>
  <si>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</si>
  <si>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</si>
  <si>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</si>
  <si>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</si>
  <si>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</si>
  <si>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</si>
  <si>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</si>
  <si>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</si>
  <si>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</si>
  <si>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</si>
  <si>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</si>
  <si>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</si>
  <si>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</si>
  <si>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</si>
  <si>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</si>
  <si>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</si>
  <si>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</si>
  <si>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</si>
  <si>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</si>
  <si>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</si>
  <si>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</si>
  <si>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</si>
  <si>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</si>
  <si>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</si>
  <si>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</si>
  <si>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</si>
  <si>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</si>
  <si>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</si>
  <si>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</si>
  <si>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</si>
  <si>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</si>
  <si>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</si>
  <si>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</si>
  <si>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</si>
  <si>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</si>
  <si>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</si>
  <si>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</si>
  <si>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</si>
  <si>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</si>
  <si>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</si>
  <si>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</si>
  <si>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</si>
  <si>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</si>
  <si>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</si>
  <si>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</si>
  <si>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</si>
  <si>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</si>
  <si>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</si>
  <si>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</si>
  <si>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</si>
  <si>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</si>
  <si>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</si>
  <si>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</si>
  <si>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</si>
  <si>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</si>
  <si>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</si>
  <si>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</si>
  <si>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</si>
  <si>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</si>
  <si>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</si>
  <si>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</si>
  <si>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</si>
  <si>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</si>
  <si>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</si>
  <si>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</si>
  <si>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</si>
  <si>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</si>
  <si>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</si>
  <si>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</si>
  <si>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</si>
  <si>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</si>
  <si>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</si>
  <si>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</si>
  <si>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</si>
  <si>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</si>
  <si>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</si>
  <si>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</si>
  <si>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</si>
  <si>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</si>
  <si>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</si>
  <si>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</si>
  <si>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</si>
  <si>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</si>
  <si>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</si>
  <si>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</si>
  <si>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</si>
  <si>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</si>
  <si>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</si>
  <si>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</si>
  <si>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</si>
  <si>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</si>
  <si>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</si>
  <si>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</si>
  <si>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</si>
  <si>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</si>
  <si>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</si>
  <si>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</si>
  <si>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</si>
  <si>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</si>
  <si>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</si>
  <si>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</si>
  <si>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</si>
  <si>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</si>
  <si>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</si>
  <si>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</si>
  <si>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</si>
  <si>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</si>
  <si>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</si>
  <si>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</si>
  <si>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</si>
  <si>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</si>
  <si>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</si>
  <si>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</si>
  <si>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</si>
  <si>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</si>
  <si>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</si>
  <si>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</si>
  <si>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</si>
  <si>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</si>
  <si>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</si>
  <si>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</si>
  <si>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</si>
  <si>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</si>
  <si>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</si>
  <si>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</si>
  <si>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</si>
  <si>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</si>
  <si>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</si>
  <si>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</si>
  <si>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</si>
  <si>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</si>
  <si>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</si>
  <si>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</si>
  <si>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</si>
  <si>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</si>
  <si>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</si>
  <si>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</si>
  <si>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</si>
  <si>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</si>
  <si>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</si>
  <si>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</si>
  <si>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</si>
  <si>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</si>
  <si>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</si>
  <si>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</si>
  <si>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</si>
  <si>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</si>
  <si>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</si>
  <si>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</si>
  <si>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</si>
  <si>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</si>
  <si>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</si>
  <si>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</si>
  <si>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</si>
  <si>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</si>
  <si>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</si>
  <si>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</si>
  <si>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</si>
  <si>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</si>
  <si>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</si>
  <si>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</si>
  <si>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</si>
  <si>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</si>
  <si>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</si>
  <si>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</si>
  <si>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</si>
  <si>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</si>
  <si>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</si>
  <si>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</si>
  <si>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</si>
  <si>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</si>
  <si>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</si>
  <si>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</si>
  <si>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</si>
  <si>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</si>
  <si>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</si>
  <si>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</si>
  <si>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</si>
  <si>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</si>
  <si>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</si>
  <si>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</si>
  <si>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</si>
  <si>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</si>
  <si>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</si>
  <si>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</si>
  <si>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</si>
  <si>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</si>
  <si>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</si>
  <si>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</si>
  <si>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</si>
  <si>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</si>
  <si>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</si>
  <si>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</si>
  <si>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</si>
  <si>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</si>
  <si>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</si>
  <si>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</si>
  <si>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</si>
  <si>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</si>
  <si>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</si>
  <si>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</si>
  <si>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</si>
  <si>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</si>
  <si>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</si>
  <si>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</si>
  <si>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</si>
  <si>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</si>
  <si>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</si>
  <si>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</si>
  <si>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</si>
  <si>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</si>
  <si>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</si>
  <si>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</si>
  <si>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</si>
  <si>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</si>
  <si>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</si>
  <si>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</si>
  <si>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</si>
  <si>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</si>
  <si>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</si>
  <si>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</si>
  <si>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</si>
  <si>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</si>
  <si>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</si>
  <si>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</si>
  <si>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</si>
  <si>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</si>
  <si>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</si>
  <si>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</si>
  <si>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</si>
  <si>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</si>
  <si>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</si>
  <si>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</si>
  <si>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</si>
  <si>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</si>
  <si>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</si>
  <si>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</si>
  <si>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</si>
  <si>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</si>
  <si>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</si>
  <si>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</si>
  <si>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</si>
  <si>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</si>
  <si>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</si>
  <si>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</si>
  <si>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</si>
  <si>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</si>
  <si>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</si>
  <si>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</si>
  <si>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</si>
  <si>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</si>
  <si>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</si>
  <si>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</si>
  <si>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</si>
  <si>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</si>
  <si>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</si>
  <si>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</si>
  <si>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</si>
  <si>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</si>
  <si>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</si>
  <si>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</si>
  <si>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</si>
  <si>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</si>
  <si>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</si>
  <si>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</si>
  <si>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</si>
  <si>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</si>
  <si>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</si>
  <si>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</si>
  <si>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</si>
  <si>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</si>
  <si>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</si>
  <si>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</si>
  <si>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</si>
  <si>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</si>
  <si>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</si>
  <si>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</si>
  <si>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</si>
  <si>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</si>
  <si>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</si>
  <si>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</si>
  <si>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</si>
  <si>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</si>
  <si>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</si>
  <si>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</si>
  <si>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</si>
  <si>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</si>
  <si>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</si>
  <si>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</si>
  <si>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</si>
  <si>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</si>
  <si>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</si>
  <si>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</si>
  <si>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</si>
  <si>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</si>
  <si>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</si>
  <si>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</si>
  <si>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</si>
  <si>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</si>
  <si>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</si>
  <si>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</si>
  <si>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</si>
  <si>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</si>
  <si>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</si>
  <si>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</si>
  <si>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</si>
  <si>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</si>
  <si>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</si>
  <si>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</si>
  <si>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</si>
  <si>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</si>
  <si>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</si>
  <si>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</si>
  <si>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</si>
  <si>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</si>
  <si>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</si>
  <si>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</si>
  <si>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</si>
  <si>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</si>
  <si>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</si>
  <si>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</si>
  <si>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</si>
  <si>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</si>
  <si>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</si>
  <si>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</si>
  <si>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</si>
  <si>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</si>
  <si>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</si>
  <si>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</si>
  <si>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</si>
  <si>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</si>
  <si>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</si>
  <si>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</si>
  <si>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</si>
  <si>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</si>
  <si>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</si>
  <si>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</si>
  <si>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</si>
  <si>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</si>
  <si>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</si>
  <si>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</si>
  <si>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</si>
  <si>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</si>
  <si>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</si>
  <si>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</si>
  <si>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</si>
  <si>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</si>
  <si>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</si>
  <si>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</si>
  <si>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</si>
  <si>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</si>
  <si>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</si>
  <si>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</si>
  <si>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</si>
  <si>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</si>
  <si>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</si>
  <si>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</si>
  <si>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</si>
  <si>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</si>
  <si>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</si>
  <si>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</si>
  <si>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</si>
  <si>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</si>
  <si>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</si>
  <si>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</si>
  <si>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</si>
  <si>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</si>
  <si>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</si>
  <si>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</si>
  <si>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</si>
  <si>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</si>
  <si>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</si>
  <si>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</si>
  <si>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</si>
  <si>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</si>
  <si>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</si>
  <si>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</si>
  <si>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</si>
  <si>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</si>
  <si>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</si>
  <si>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</si>
  <si>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</si>
  <si>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</si>
  <si>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</si>
  <si>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</si>
  <si>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</si>
  <si>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</si>
  <si>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</si>
  <si>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</si>
  <si>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</si>
  <si>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</si>
  <si>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</si>
  <si>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</si>
  <si>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</si>
  <si>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</si>
  <si>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</si>
  <si>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</si>
  <si>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</si>
  <si>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</si>
  <si>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</si>
  <si>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</si>
  <si>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</si>
  <si>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</si>
  <si>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</si>
  <si>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</si>
  <si>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</si>
  <si>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</si>
  <si>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</si>
  <si>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</si>
  <si>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</si>
  <si>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</si>
  <si>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</si>
  <si>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</si>
  <si>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</si>
  <si>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</si>
  <si>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</si>
  <si>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</si>
  <si>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</si>
  <si>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</si>
  <si>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</si>
  <si>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</si>
  <si>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</si>
  <si>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</si>
  <si>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</si>
  <si>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</si>
  <si>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</si>
  <si>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</si>
  <si>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</si>
  <si>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</si>
  <si>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</si>
  <si>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</si>
  <si>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</si>
  <si>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</si>
  <si>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</si>
  <si>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</si>
  <si>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</si>
  <si>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</si>
  <si>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</si>
  <si>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</si>
  <si>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</si>
  <si>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</si>
  <si>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</si>
  <si>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</si>
  <si>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</si>
  <si>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</si>
  <si>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</si>
  <si>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</si>
  <si>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</si>
  <si>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</si>
  <si>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</si>
  <si>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</si>
  <si>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</si>
  <si>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</si>
  <si>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</si>
  <si>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</si>
  <si>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</si>
  <si>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</si>
  <si>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</si>
  <si>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</si>
  <si>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</si>
  <si>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</si>
  <si>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</si>
  <si>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</si>
  <si>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</si>
  <si>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</si>
  <si>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</si>
  <si>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</si>
  <si>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</si>
  <si>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</si>
  <si>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</si>
  <si>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</si>
  <si>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</si>
  <si>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</si>
  <si>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</si>
  <si>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</si>
  <si>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</si>
  <si>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</si>
  <si>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</si>
  <si>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</si>
  <si>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</si>
  <si>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</si>
  <si>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</si>
  <si>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</si>
  <si>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</si>
  <si>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</si>
  <si>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</si>
  <si>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</si>
  <si>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</si>
  <si>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</si>
  <si>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</si>
  <si>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</si>
  <si>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</si>
  <si>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</si>
  <si>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</si>
  <si>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</si>
  <si>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</si>
  <si>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</si>
  <si>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</si>
  <si>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</si>
  <si>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</si>
  <si>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</si>
  <si>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</si>
  <si>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</si>
  <si>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</si>
  <si>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</si>
  <si>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</si>
  <si>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</si>
  <si>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</si>
  <si>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</si>
  <si>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</si>
  <si>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</si>
  <si>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</si>
  <si>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</si>
  <si>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</si>
  <si>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</si>
  <si>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</si>
  <si>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</si>
  <si>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</si>
  <si>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</si>
  <si>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</si>
  <si>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</si>
  <si>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</si>
  <si>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</si>
  <si>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</si>
  <si>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</si>
  <si>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</si>
  <si>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</si>
  <si>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</si>
  <si>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</si>
  <si>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</si>
  <si>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</si>
  <si>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</si>
  <si>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</si>
  <si>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</si>
  <si>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</si>
  <si>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</si>
  <si>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</si>
  <si>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</si>
  <si>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</si>
  <si>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</si>
  <si>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</si>
  <si>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</si>
  <si>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</si>
  <si>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</si>
  <si>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</si>
  <si>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</si>
  <si>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</si>
  <si>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</si>
  <si>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</si>
  <si>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</si>
  <si>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</si>
  <si>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</si>
  <si>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</si>
  <si>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</si>
  <si>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</si>
  <si>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</si>
  <si>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</si>
  <si>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</si>
  <si>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</si>
  <si>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</si>
  <si>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</si>
  <si>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</si>
  <si>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</si>
  <si>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</si>
  <si>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</si>
  <si>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</si>
  <si>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</si>
  <si>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</si>
  <si>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</si>
  <si>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</si>
  <si>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</si>
  <si>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</si>
  <si>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</si>
  <si>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</si>
  <si>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</si>
  <si>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</si>
  <si>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</si>
  <si>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</si>
  <si>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</si>
  <si>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</si>
  <si>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</si>
  <si>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</si>
  <si>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</si>
  <si>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</si>
  <si>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</si>
  <si>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</si>
  <si>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</si>
  <si>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</si>
  <si>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</si>
  <si>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</si>
  <si>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</si>
  <si>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</si>
  <si>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</si>
  <si>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</si>
  <si>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</si>
  <si>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</si>
  <si>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</si>
  <si>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</si>
  <si>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</si>
  <si>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</si>
  <si>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</si>
  <si>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</si>
  <si>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</si>
  <si>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</si>
  <si>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</si>
  <si>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</si>
  <si>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</si>
  <si>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</si>
  <si>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</si>
  <si>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</si>
  <si>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</si>
  <si>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</si>
  <si>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</si>
  <si>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</si>
  <si>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</si>
  <si>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</si>
  <si>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</si>
  <si>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</si>
  <si>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</si>
  <si>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</si>
  <si>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</si>
  <si>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</si>
  <si>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</si>
  <si>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</si>
  <si>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</si>
  <si>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</si>
  <si>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</si>
  <si>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</si>
  <si>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</si>
  <si>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</si>
  <si>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</si>
  <si>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</si>
  <si>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</si>
  <si>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</si>
  <si>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</si>
  <si>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</si>
  <si>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</si>
  <si>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</si>
  <si>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</si>
  <si>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</si>
  <si>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</si>
  <si>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</si>
  <si>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</si>
  <si>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</si>
  <si>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</si>
  <si>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</si>
  <si>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</si>
  <si>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</si>
  <si>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</si>
  <si>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</si>
  <si>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</si>
  <si>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</si>
  <si>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</si>
  <si>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</si>
  <si>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</si>
  <si>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</si>
  <si>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</si>
  <si>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</si>
  <si>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</si>
  <si>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</si>
  <si>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</si>
  <si>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</si>
  <si>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</si>
  <si>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</si>
  <si>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</si>
  <si>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</si>
  <si>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</si>
  <si>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</si>
  <si>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</si>
  <si>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</si>
  <si>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</si>
  <si>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</si>
  <si>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</si>
  <si>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</si>
  <si>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</si>
  <si>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</si>
  <si>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</si>
  <si>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</si>
  <si>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</si>
  <si>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</si>
  <si>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</si>
  <si>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</si>
  <si>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</si>
  <si>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</si>
  <si>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</si>
  <si>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</si>
  <si>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</si>
  <si>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</si>
  <si>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</si>
  <si>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</si>
  <si>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</si>
  <si>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</si>
  <si>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</si>
  <si>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</si>
  <si>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</si>
  <si>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</si>
  <si>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</si>
  <si>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</si>
  <si>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</si>
  <si>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</si>
  <si>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</si>
  <si>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</si>
  <si>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</si>
  <si>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</si>
  <si>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</si>
  <si>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</si>
  <si>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</si>
  <si>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</si>
  <si>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</si>
  <si>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</si>
  <si>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</si>
  <si>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</si>
  <si>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</si>
  <si>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</si>
  <si>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</si>
  <si>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</si>
  <si>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</si>
  <si>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</si>
  <si>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</si>
  <si>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</si>
  <si>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</si>
  <si>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</si>
  <si>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</si>
  <si>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</si>
  <si>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</si>
  <si>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</si>
  <si>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</si>
  <si>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</si>
  <si>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</si>
  <si>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</si>
  <si>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</si>
  <si>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</si>
  <si>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</si>
  <si>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</si>
  <si>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</si>
  <si>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</si>
  <si>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</si>
  <si>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</si>
  <si>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</si>
  <si>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</si>
  <si>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</si>
  <si>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</si>
  <si>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</si>
  <si>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</si>
  <si>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</si>
  <si>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</si>
  <si>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</si>
  <si>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</si>
  <si>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</si>
  <si>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</si>
  <si>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</si>
  <si>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</si>
  <si>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</si>
  <si>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</si>
  <si>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</si>
  <si>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</si>
  <si>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</si>
  <si>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</si>
  <si>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</si>
  <si>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</si>
  <si>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</si>
  <si>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</si>
  <si>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</si>
  <si>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</si>
  <si>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</si>
  <si>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</si>
  <si>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</si>
  <si>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</si>
  <si>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</si>
  <si>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</si>
  <si>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</si>
  <si>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</si>
  <si>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</si>
  <si>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</si>
  <si>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</si>
  <si>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</si>
  <si>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</si>
  <si>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</si>
  <si>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</si>
  <si>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</si>
  <si>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</si>
  <si>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</si>
  <si>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</si>
  <si>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</si>
  <si>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</si>
  <si>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</si>
  <si>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</si>
  <si>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</si>
  <si>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</si>
  <si>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</si>
  <si>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</si>
  <si>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</si>
  <si>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</si>
  <si>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</si>
  <si>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</si>
  <si>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</si>
  <si>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</si>
  <si>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</si>
  <si>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</si>
  <si>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</si>
  <si>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</si>
  <si>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</si>
  <si>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</si>
  <si>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</si>
  <si>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</si>
  <si>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</si>
  <si>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</si>
  <si>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</si>
  <si>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</si>
  <si>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</si>
  <si>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</si>
  <si>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</si>
  <si>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</si>
  <si>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</si>
  <si>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</si>
  <si>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</si>
  <si>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</si>
  <si>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</si>
  <si>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</si>
  <si>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</si>
  <si>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</si>
  <si>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</si>
  <si>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</si>
  <si>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</si>
  <si>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</si>
  <si>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</si>
  <si>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</si>
  <si>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</si>
  <si>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</si>
  <si>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</si>
  <si>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</si>
  <si>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</si>
  <si>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</si>
  <si>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</si>
  <si>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</si>
  <si>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</si>
  <si>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</si>
  <si>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</si>
  <si>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</si>
  <si>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</si>
  <si>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</si>
  <si>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</si>
  <si>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</si>
  <si>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</si>
  <si>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</si>
  <si>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</si>
  <si>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</si>
  <si>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</si>
  <si>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</si>
  <si>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</si>
  <si>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</si>
  <si>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</si>
  <si>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</si>
  <si>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</si>
  <si>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</si>
  <si>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</si>
  <si>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</si>
  <si>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</si>
  <si>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</si>
  <si>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</si>
  <si>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</si>
  <si>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</si>
  <si>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</si>
  <si>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</si>
  <si>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</si>
  <si>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</si>
  <si>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</si>
  <si>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</si>
  <si>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</si>
  <si>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</si>
  <si>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</si>
  <si>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</si>
  <si>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</si>
  <si>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</si>
  <si>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</si>
  <si>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</si>
  <si>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</si>
  <si>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</si>
  <si>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</si>
  <si>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</si>
  <si>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</si>
  <si>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</si>
  <si>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</si>
  <si>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</si>
  <si>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</si>
  <si>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</si>
  <si>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</si>
  <si>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</si>
  <si>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</si>
  <si>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</si>
  <si>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</si>
  <si>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</si>
  <si>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</si>
  <si>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</si>
  <si>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</si>
  <si>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</si>
  <si>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</si>
  <si>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</si>
  <si>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</si>
  <si>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</si>
  <si>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</si>
  <si>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</si>
  <si>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</si>
  <si>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</si>
  <si>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</si>
  <si>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</si>
  <si>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</si>
  <si>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</si>
  <si>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</si>
  <si>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</si>
  <si>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</si>
  <si>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</si>
  <si>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</si>
  <si>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</si>
  <si>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</si>
  <si>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</si>
  <si>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</si>
  <si>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</si>
  <si>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</si>
  <si>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</si>
  <si>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</si>
  <si>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</si>
  <si>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</si>
  <si>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</si>
  <si>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</si>
  <si>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</si>
  <si>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</si>
  <si>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</si>
  <si>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</si>
  <si>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</si>
  <si>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</si>
  <si>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</si>
  <si>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</si>
  <si>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</si>
  <si>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</si>
  <si>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</si>
  <si>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</si>
  <si>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</si>
  <si>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</si>
  <si>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</si>
  <si>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</si>
  <si>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</si>
  <si>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</si>
  <si>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</si>
  <si>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</si>
  <si>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</si>
  <si>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</si>
  <si>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</si>
  <si>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</si>
  <si>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</si>
  <si>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</si>
  <si>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</si>
  <si>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</si>
  <si>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</si>
  <si>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</si>
  <si>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</si>
  <si>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</si>
  <si>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</si>
  <si>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</si>
  <si>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</si>
  <si>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</si>
  <si>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</si>
  <si>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</si>
  <si>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</si>
  <si>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</si>
  <si>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</si>
  <si>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</si>
  <si>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</si>
  <si>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</si>
  <si>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</si>
  <si>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</si>
  <si>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</si>
  <si>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</si>
  <si>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</si>
  <si>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</si>
  <si>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</si>
  <si>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</si>
  <si>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</si>
  <si>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</si>
  <si>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</si>
  <si>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</si>
  <si>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</si>
  <si>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</si>
  <si>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</si>
  <si>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</si>
  <si>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</si>
  <si>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</si>
  <si>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</si>
  <si>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</si>
  <si>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</si>
  <si>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</si>
  <si>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</si>
  <si>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</si>
  <si>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</si>
  <si>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</si>
  <si>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</si>
  <si>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</si>
  <si>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</si>
  <si>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</si>
  <si>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</si>
  <si>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</si>
  <si>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</si>
  <si>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</si>
  <si>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</si>
  <si>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</si>
  <si>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</si>
  <si>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</si>
  <si>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</si>
  <si>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</si>
  <si>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</si>
  <si>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</si>
  <si>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</si>
  <si>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</si>
  <si>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</si>
  <si>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</si>
  <si>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</si>
  <si>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</si>
  <si>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</si>
  <si>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</si>
  <si>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</si>
  <si>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</si>
  <si>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</si>
  <si>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</si>
  <si>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</si>
  <si>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</si>
  <si>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</si>
  <si>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</si>
  <si>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</si>
  <si>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</si>
  <si>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</si>
  <si>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</si>
  <si>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</si>
  <si>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</si>
  <si>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</si>
  <si>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</si>
  <si>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</si>
  <si>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</si>
  <si>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</si>
  <si>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</si>
  <si>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</si>
  <si>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</si>
  <si>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</si>
  <si>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</si>
  <si>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</si>
  <si>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</si>
  <si>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</si>
  <si>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</si>
  <si>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</si>
  <si>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</si>
  <si>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</si>
  <si>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</si>
  <si>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</si>
  <si>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</si>
  <si>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</si>
  <si>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</si>
  <si>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</si>
  <si>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</si>
  <si>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</si>
  <si>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</si>
  <si>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</si>
  <si>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</si>
  <si>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</si>
  <si>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</si>
  <si>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</si>
  <si>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</si>
  <si>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</si>
  <si>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</si>
  <si>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</si>
  <si>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</si>
  <si>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</si>
  <si>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</si>
  <si>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</si>
  <si>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</si>
  <si>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</si>
  <si>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</si>
  <si>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</si>
  <si>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</si>
  <si>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</si>
  <si>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</si>
  <si>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</si>
  <si>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</si>
  <si>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</si>
  <si>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</si>
  <si>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</si>
  <si>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</si>
  <si>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</si>
  <si>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</si>
  <si>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</si>
  <si>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</si>
  <si>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</si>
  <si>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</si>
  <si>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</si>
  <si>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</si>
  <si>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</si>
  <si>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</si>
  <si>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</si>
  <si>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</si>
  <si>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</si>
  <si>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</si>
  <si>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</si>
  <si>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</si>
  <si>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</si>
  <si>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</si>
  <si>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</si>
  <si>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</si>
  <si>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</si>
  <si>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</si>
  <si>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</si>
  <si>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</si>
  <si>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</si>
  <si>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</si>
  <si>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</si>
  <si>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</si>
  <si>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</si>
  <si>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</si>
  <si>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</si>
  <si>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</si>
  <si>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</si>
  <si>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</si>
  <si>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</si>
  <si>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</si>
  <si>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</si>
  <si>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</si>
  <si>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</si>
  <si>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</si>
  <si>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</si>
  <si>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</si>
  <si>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</si>
  <si>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</si>
  <si>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</si>
  <si>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</si>
  <si>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</si>
  <si>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</si>
  <si>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</si>
  <si>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</si>
  <si>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</si>
  <si>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</si>
  <si>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</si>
  <si>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</si>
  <si>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</si>
  <si>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</si>
  <si>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</si>
  <si>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</si>
  <si>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</si>
  <si>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</si>
  <si>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</si>
  <si>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</si>
  <si>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</si>
  <si>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</si>
  <si>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</si>
  <si>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</si>
  <si>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</si>
  <si>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</si>
  <si>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</si>
  <si>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</si>
  <si>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</si>
  <si>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</si>
  <si>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</si>
  <si>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</si>
  <si>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</si>
  <si>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</si>
  <si>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</si>
  <si>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</si>
  <si>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</si>
  <si>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</si>
  <si>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</si>
  <si>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</si>
  <si>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</si>
  <si>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</si>
  <si>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</si>
  <si>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</si>
  <si>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</si>
  <si>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</si>
  <si>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</si>
  <si>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</si>
  <si>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</si>
  <si>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</si>
  <si>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</si>
  <si>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</si>
  <si>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</si>
  <si>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</si>
  <si>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</si>
  <si>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</si>
  <si>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</si>
  <si>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</si>
  <si>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</si>
  <si>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</si>
  <si>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</si>
  <si>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</si>
  <si>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</si>
  <si>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</si>
  <si>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</si>
  <si>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</si>
  <si>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</si>
  <si>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</si>
  <si>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</si>
  <si>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</si>
  <si>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</si>
  <si>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</si>
  <si>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</si>
  <si>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</si>
  <si>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</si>
  <si>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</si>
  <si>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</si>
  <si>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</si>
  <si>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</si>
  <si>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</si>
  <si>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</si>
  <si>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</si>
  <si>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</si>
  <si>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</si>
  <si>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</si>
  <si>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</si>
  <si>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</si>
  <si>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</si>
  <si>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</si>
  <si>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</si>
  <si>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</si>
  <si>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</si>
  <si>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</si>
  <si>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</si>
  <si>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</si>
  <si>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</si>
  <si>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</si>
  <si>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</si>
  <si>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</si>
  <si>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</si>
  <si>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</si>
  <si>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</si>
  <si>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</si>
  <si>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</si>
  <si>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</si>
  <si>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</si>
  <si>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</si>
  <si>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</si>
  <si>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</si>
  <si>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</si>
  <si>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</si>
  <si>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</si>
  <si>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</si>
  <si>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</si>
  <si>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</si>
  <si>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</si>
  <si>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</si>
  <si>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</si>
  <si>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</si>
  <si>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</si>
  <si>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</si>
  <si>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</si>
  <si>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</si>
  <si>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</si>
  <si>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</si>
  <si>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</si>
  <si>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</si>
  <si>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</si>
  <si>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</si>
  <si>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</si>
  <si>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</si>
  <si>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</si>
  <si>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</si>
  <si>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</si>
  <si>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</si>
  <si>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</si>
  <si>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</si>
  <si>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</si>
  <si>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</si>
  <si>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</si>
  <si>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</si>
  <si>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</si>
  <si>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</si>
  <si>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</si>
  <si>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</si>
  <si>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</si>
  <si>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</si>
  <si>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</si>
  <si>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</si>
  <si>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</si>
  <si>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</si>
  <si>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</si>
  <si>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</si>
  <si>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</si>
  <si>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</si>
  <si>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</si>
  <si>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</si>
  <si>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</si>
  <si>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</si>
  <si>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</si>
  <si>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</si>
  <si>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</si>
  <si>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</si>
  <si>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</si>
  <si>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</si>
  <si>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</si>
  <si>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</si>
  <si>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</si>
  <si>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</si>
  <si>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</si>
  <si>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</si>
  <si>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</si>
  <si>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</si>
  <si>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</si>
  <si>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</si>
  <si>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</si>
  <si>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</si>
  <si>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</si>
  <si>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</si>
  <si>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</si>
  <si>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</si>
  <si>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</si>
  <si>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</si>
  <si>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</si>
  <si>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</si>
  <si>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</si>
  <si>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</si>
  <si>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</si>
  <si>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</si>
  <si>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</si>
  <si>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</si>
  <si>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</si>
  <si>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</si>
  <si>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</si>
  <si>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</si>
  <si>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</si>
  <si>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</si>
  <si>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</si>
  <si>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</si>
  <si>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</si>
  <si>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</si>
  <si>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</si>
  <si>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</si>
  <si>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</si>
  <si>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</si>
  <si>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</si>
  <si>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</si>
  <si>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</si>
  <si>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</si>
  <si>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</si>
  <si>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</si>
  <si>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</si>
  <si>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</si>
  <si>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</si>
  <si>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</si>
  <si>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</si>
  <si>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</si>
  <si>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</si>
  <si>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</si>
  <si>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</si>
  <si>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</si>
  <si>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</si>
  <si>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</si>
  <si>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</si>
  <si>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</si>
  <si>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</si>
  <si>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</si>
  <si>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</si>
  <si>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</si>
  <si>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</si>
  <si>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</si>
  <si>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</si>
  <si>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</si>
  <si>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</si>
  <si>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</si>
  <si>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</si>
  <si>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</si>
  <si>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</si>
  <si>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</si>
  <si>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</si>
  <si>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</si>
  <si>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</si>
  <si>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</si>
  <si>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</si>
  <si>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</si>
  <si>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</si>
  <si>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</si>
  <si>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</si>
  <si>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</si>
  <si>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</si>
  <si>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</si>
  <si>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</si>
  <si>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</si>
  <si>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</si>
  <si>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</si>
  <si>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</si>
  <si>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</si>
  <si>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</si>
  <si>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</si>
  <si>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</si>
  <si>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</si>
  <si>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</si>
  <si>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</si>
  <si>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</si>
  <si>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</si>
  <si>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</si>
  <si>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</si>
  <si>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</si>
  <si>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</si>
  <si>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</si>
  <si>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</si>
  <si>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</si>
  <si>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</si>
  <si>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</si>
  <si>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</si>
  <si>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</si>
  <si>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</si>
  <si>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</si>
  <si>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</si>
  <si>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</si>
  <si>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</si>
  <si>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</si>
  <si>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</si>
  <si>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</si>
  <si>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</si>
  <si>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</si>
  <si>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</si>
  <si>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</si>
  <si>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</si>
  <si>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</si>
  <si>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</si>
  <si>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</si>
  <si>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</si>
  <si>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</si>
  <si>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</si>
  <si>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</si>
  <si>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</si>
  <si>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</si>
  <si>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</si>
  <si>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</si>
  <si>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</si>
  <si>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</si>
  <si>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</si>
  <si>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</si>
  <si>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</si>
  <si>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</si>
  <si>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</si>
  <si>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</si>
  <si>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</si>
  <si>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</si>
  <si>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</si>
  <si>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</si>
  <si>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</si>
  <si>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</si>
  <si>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</si>
  <si>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</si>
  <si>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</si>
  <si>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</si>
  <si>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</si>
  <si>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</si>
  <si>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</si>
  <si>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</si>
  <si>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</si>
  <si>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</si>
  <si>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</si>
  <si>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</si>
  <si>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</si>
  <si>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</si>
  <si>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</si>
  <si>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</si>
  <si>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</si>
  <si>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</si>
  <si>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</si>
  <si>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</si>
  <si>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</si>
  <si>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</si>
  <si>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</si>
  <si>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</si>
  <si>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</si>
  <si>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</si>
  <si>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</si>
  <si>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</si>
  <si>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</si>
  <si>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</si>
  <si>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</si>
  <si>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</si>
  <si>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</si>
  <si>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</si>
  <si>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</si>
  <si>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</si>
  <si>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</si>
  <si>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</si>
  <si>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</si>
  <si>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</si>
  <si>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</si>
  <si>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</si>
  <si>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</si>
  <si>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</si>
  <si>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</si>
  <si>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</si>
  <si>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</si>
  <si>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</si>
  <si>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</si>
  <si>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</si>
  <si>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</si>
  <si>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</si>
  <si>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</si>
  <si>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</si>
  <si>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</si>
  <si>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</si>
  <si>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</si>
  <si>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</si>
  <si>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</si>
  <si>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</si>
  <si>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</si>
  <si>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</si>
  <si>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</si>
  <si>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</si>
  <si>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</si>
  <si>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</si>
  <si>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</si>
  <si>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</si>
  <si>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</si>
  <si>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</si>
  <si>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</si>
  <si>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</si>
  <si>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</si>
  <si>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</si>
  <si>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</si>
  <si>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</si>
  <si>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</si>
  <si>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</si>
  <si>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</si>
  <si>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</si>
  <si>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</si>
  <si>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</si>
  <si>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</si>
  <si>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</si>
  <si>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</si>
  <si>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</si>
  <si>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</si>
  <si>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</si>
  <si>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</si>
  <si>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</si>
  <si>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</si>
  <si>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</si>
  <si>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</si>
  <si>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</si>
  <si>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</si>
  <si>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</si>
  <si>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</si>
  <si>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</si>
  <si>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</si>
  <si>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</si>
  <si>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</si>
  <si>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</si>
  <si>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</si>
  <si>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</si>
  <si>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</si>
  <si>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</si>
  <si>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</si>
  <si>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</si>
  <si>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</si>
  <si>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</si>
  <si>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</si>
  <si>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</si>
  <si>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</si>
  <si>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</si>
  <si>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</si>
  <si>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</si>
  <si>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</si>
  <si>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</si>
  <si>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</si>
  <si>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</si>
  <si>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</si>
  <si>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</si>
  <si>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</si>
  <si>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</si>
  <si>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</si>
  <si>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</si>
  <si>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</si>
  <si>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</si>
  <si>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</si>
  <si>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</si>
  <si>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</si>
  <si>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</si>
  <si>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</si>
  <si>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</si>
  <si>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</si>
  <si>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</si>
  <si>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</si>
  <si>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</si>
  <si>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</si>
  <si>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</si>
  <si>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</si>
  <si>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</si>
  <si>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</si>
  <si>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</si>
  <si>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</si>
  <si>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</si>
  <si>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</si>
  <si>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</si>
  <si>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</si>
  <si>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</si>
  <si>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</si>
  <si>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</si>
  <si>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</si>
  <si>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</si>
  <si>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</si>
  <si>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</si>
  <si>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</si>
  <si>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</si>
  <si>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</si>
  <si>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</si>
  <si>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</si>
  <si>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</si>
  <si>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</si>
  <si>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</si>
  <si>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</si>
  <si>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</si>
  <si>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</si>
  <si>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</si>
  <si>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</si>
  <si>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</si>
  <si>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</si>
  <si>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</si>
  <si>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</si>
  <si>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</si>
  <si>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</si>
  <si>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</si>
  <si>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</si>
  <si>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</si>
  <si>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</si>
  <si>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</si>
  <si>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</si>
  <si>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</si>
  <si>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</si>
  <si>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</si>
  <si>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</si>
  <si>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</si>
  <si>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</si>
  <si>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</si>
  <si>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</si>
  <si>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</si>
  <si>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</si>
  <si>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</si>
  <si>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</si>
  <si>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</si>
  <si>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</si>
  <si>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</si>
  <si>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</si>
  <si>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</si>
  <si>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</si>
  <si>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</si>
  <si>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</si>
  <si>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</si>
  <si>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</si>
  <si>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</si>
  <si>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</si>
  <si>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</si>
  <si>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</si>
  <si>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</si>
  <si>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</si>
  <si>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</si>
  <si>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</si>
  <si>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</si>
  <si>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</si>
  <si>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</si>
  <si>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</si>
  <si>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</si>
  <si>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</si>
  <si>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</si>
  <si>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</si>
  <si>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</si>
  <si>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</si>
  <si>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</si>
  <si>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</si>
  <si>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</si>
  <si>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</si>
  <si>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</si>
  <si>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</si>
  <si>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</si>
  <si>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</si>
  <si>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</si>
  <si>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</si>
  <si>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</si>
  <si>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</si>
  <si>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</si>
  <si>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</si>
  <si>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</si>
  <si>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</si>
  <si>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</si>
  <si>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</si>
  <si>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</si>
  <si>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</si>
  <si>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</si>
  <si>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</si>
  <si>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</si>
  <si>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</si>
  <si>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</si>
  <si>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</si>
  <si>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</si>
  <si>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</si>
  <si>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</si>
  <si>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</si>
  <si>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</si>
  <si>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</si>
  <si>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</si>
  <si>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</si>
  <si>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</si>
  <si>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</si>
  <si>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</si>
  <si>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</si>
  <si>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</si>
  <si>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</si>
  <si>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</si>
  <si>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</si>
  <si>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</si>
  <si>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</si>
  <si>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</si>
  <si>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</si>
  <si>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</si>
  <si>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</si>
  <si>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</si>
  <si>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</si>
  <si>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</si>
  <si>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</si>
  <si>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</si>
  <si>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</si>
  <si>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</si>
  <si>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</si>
  <si>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</si>
  <si>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</si>
  <si>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</si>
  <si>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</si>
  <si>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</si>
  <si>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</si>
  <si>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</si>
  <si>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</si>
  <si>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</si>
  <si>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</si>
  <si>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</si>
  <si>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</si>
  <si>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</si>
  <si>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</si>
  <si>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</si>
  <si>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</si>
  <si>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</si>
  <si>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</si>
  <si>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</si>
  <si>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</si>
  <si>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</si>
  <si>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</si>
  <si>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</si>
  <si>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</si>
  <si>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</si>
  <si>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</si>
  <si>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</si>
  <si>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</si>
  <si>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</si>
  <si>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</si>
  <si>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</si>
  <si>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</si>
  <si>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</si>
  <si>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</si>
  <si>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</si>
  <si>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</si>
  <si>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</si>
  <si>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</si>
  <si>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</si>
  <si>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</si>
  <si>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</si>
  <si>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</si>
  <si>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</si>
  <si>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</si>
  <si>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</si>
  <si>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</si>
  <si>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</si>
  <si>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</si>
  <si>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</si>
  <si>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</si>
  <si>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</si>
  <si>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</si>
  <si>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</si>
  <si>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</si>
  <si>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</si>
  <si>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</si>
  <si>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7.  Do not include contracts for Capital Outlay (500) or Non-Capitalized Equipment (700) on this form, they are excluded from the Indirect Cost Rate calucation.</t>
  </si>
  <si>
    <t>Enter as shown here: ED-Instruction-Other</t>
  </si>
  <si>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</si>
  <si>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</si>
  <si>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</si>
  <si>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</si>
  <si>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</si>
  <si>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</si>
  <si>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</si>
  <si>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</si>
  <si>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</si>
  <si>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</si>
  <si>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</si>
  <si>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</si>
  <si>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</si>
  <si>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</si>
  <si>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</si>
  <si>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</si>
  <si>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</si>
  <si>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</si>
  <si>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</si>
  <si>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</si>
  <si>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</si>
  <si>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</si>
  <si>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</si>
  <si>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</si>
  <si>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</si>
  <si>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</si>
  <si>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</si>
  <si>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</si>
  <si>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</si>
  <si>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</si>
  <si>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</si>
  <si>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</si>
  <si>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</si>
  <si>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</si>
  <si>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</si>
  <si>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</si>
  <si>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</si>
  <si>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</si>
  <si>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</si>
  <si>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</si>
  <si>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</si>
  <si>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</si>
  <si>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</si>
  <si>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</si>
  <si>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</si>
  <si>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</si>
  <si>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</si>
  <si>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</si>
  <si>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</si>
  <si>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</si>
  <si>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</si>
  <si>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</si>
  <si>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</si>
  <si>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</si>
  <si>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</si>
  <si>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</si>
  <si>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</si>
  <si>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</si>
  <si>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</si>
  <si>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</si>
  <si>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</si>
  <si>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</si>
  <si>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</si>
  <si>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</si>
  <si>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</si>
  <si>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</si>
  <si>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</si>
  <si>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</si>
  <si>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</si>
  <si>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</si>
  <si>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</si>
  <si>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</si>
  <si>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</si>
  <si>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</si>
  <si>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</si>
  <si>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</si>
  <si>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</si>
  <si>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</si>
  <si>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</si>
  <si>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</si>
  <si>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</si>
  <si>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</si>
  <si>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</si>
  <si>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</si>
  <si>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</si>
  <si>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</si>
  <si>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</si>
  <si>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</si>
  <si>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</si>
  <si>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</si>
  <si>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</si>
  <si>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</si>
  <si>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</si>
  <si>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</si>
  <si>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</si>
  <si>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</si>
  <si>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</si>
  <si>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</si>
  <si>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</si>
  <si>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</si>
  <si>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  Only enter contracts that were paid in the functions listed on the indirect cost calculation, page 30.</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</si>
  <si>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</si>
  <si>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</si>
  <si>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</si>
  <si>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</si>
  <si>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</si>
  <si>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</si>
  <si>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</si>
  <si>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</si>
  <si>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 xml:space="preserve">   ISBE Form SD50-35/JA50-60 (05/19-version1)</t>
  </si>
  <si>
    <t>SD/JA19</t>
  </si>
  <si>
    <t>At least one of the following forms was filed with ISBE late: The FY18 AFR (ISBE FORM 50-35), FY18 Annual Statement of Affairs (ISBE Form 50-37) and FY19</t>
  </si>
  <si>
    <t xml:space="preserve">In FY2019, identify those late payments recorded as Intergovermental Receivables, Other Recievables, or Deferred Revenue &amp; Other Current Liabilities or Direct Receipts/Revenue. </t>
  </si>
  <si>
    <r>
      <t xml:space="preserve">Tax Year </t>
    </r>
    <r>
      <rPr>
        <b/>
        <u/>
        <sz val="8"/>
        <rFont val="Calibri"/>
        <family val="2"/>
        <scheme val="minor"/>
      </rPr>
      <t>2018</t>
    </r>
  </si>
  <si>
    <t>Fund Balances - July 1, 2018</t>
  </si>
  <si>
    <t>Fund Balances - June 30, 2019</t>
  </si>
  <si>
    <t>Taxes Received 7-1-18 thru 6-30-19 (from 2017 Levy &amp; Prior Levies)  *</t>
  </si>
  <si>
    <t>Taxes Received (from the 2018 Levy)</t>
  </si>
  <si>
    <t>Taxes Received (from 2017 &amp; Prior Levies)</t>
  </si>
  <si>
    <t xml:space="preserve">Total Estimated Taxes (from the 2018 Levy)                            </t>
  </si>
  <si>
    <t>Estimated Taxes Due (from the 2018 Levy)</t>
  </si>
  <si>
    <t>Outstanding        Beginning July 1, 2018</t>
  </si>
  <si>
    <t>Issued                                        July 1, 2018 thru                        June 30, 2019</t>
  </si>
  <si>
    <t>Retired                                July 1, 2018 thru                       June 30, 2019</t>
  </si>
  <si>
    <t>Outstanding Ending                     June 30, 2019</t>
  </si>
  <si>
    <t>Outstanding Beginning July 1, 2018</t>
  </si>
  <si>
    <t>Issued                           July 1, 2018 thru June 30, 2019</t>
  </si>
  <si>
    <t>Retired                                      July 1, 2018 thru            June 30, 2019</t>
  </si>
  <si>
    <t>Outstanding Ending               June 30, 2019</t>
  </si>
  <si>
    <t>Cash Basis Fund Balance as of July 1, 2018</t>
  </si>
  <si>
    <t>Ending Cash Basis Fund Balance as of June 30, 2019</t>
  </si>
  <si>
    <t>Cost                     Beginning                July 1, 2018</t>
  </si>
  <si>
    <t>Add:                     Additions           July 1, 2018 thru June 30, 2019</t>
  </si>
  <si>
    <t>Less:  Deletions   July 1, 2018 thru June 30 2019</t>
  </si>
  <si>
    <t>Cost Ending                      June 30, 2019</t>
  </si>
  <si>
    <t xml:space="preserve">   Accumulated       Depreciation Beginning              July 1, 2018</t>
  </si>
  <si>
    <t xml:space="preserve">Add:  Depreciation Allowable                 July 1, 2018 thru June 30, 2019        </t>
  </si>
  <si>
    <t>Less:  Depreciation Deletions                                   July 1, 2018 thru               June 30, 2019</t>
  </si>
  <si>
    <t>Accumulated Depreciation Ending              June 30, 2019</t>
  </si>
  <si>
    <t>Ending Balance Undepreciated           June 30, 2019</t>
  </si>
  <si>
    <t>ESTIMATED OPERATING EXPENSE PER PUPIL (OEPP)/PER CAPITA TUITION CHARGE (PCTC) COMPUTATIONS (2018-2019)</t>
  </si>
  <si>
    <t>6. The amount in column (E) is the amount allowed on each contract in the Indirect Cost Rate calcualation.  The amount in column (F) is the amount that will be deducted from the base in the indirect cost rate (page 30) for Program Year 2021.</t>
  </si>
  <si>
    <r>
      <t xml:space="preserve">Value of Commodities Received for Fiscal Year 2019 </t>
    </r>
    <r>
      <rPr>
        <i/>
        <sz val="8"/>
        <rFont val="Calibri"/>
        <family val="2"/>
        <scheme val="minor"/>
      </rPr>
      <t>(Include the value of commodities when determining if a Single Audit is required)</t>
    </r>
    <r>
      <rPr>
        <sz val="7"/>
        <rFont val="Calibri"/>
        <family val="2"/>
        <scheme val="minor"/>
      </rPr>
      <t>.</t>
    </r>
  </si>
  <si>
    <t>Fiscal Year Ending June 30, 2019</t>
  </si>
  <si>
    <t>Actual Expenditures, Fiscal Year 2019</t>
  </si>
  <si>
    <t>Budgeted Expenditures, Fiscal Year 2020</t>
  </si>
  <si>
    <t>Percent Increase (Decrease) for FY2020 (Budgeted) over FY2019 (Actual)</t>
  </si>
  <si>
    <t xml:space="preserve">I certify that the amounts shown above as "Actual Expenditures, Fiscal Year 2019" agree with the amounts on the district's Annual Financial Report for Fiscal Year 2019.  </t>
  </si>
  <si>
    <r>
      <t xml:space="preserve">The district is unable to waive the limitation by board action and will be requesting a waiver from the General Assembly pursuant to the procedures in Chapter 105 ILCS 5/2-3.25g.  Waiver applications must be postmarked by August 15, 2019 to ensure inclusion in the Fall 2019 report or postmarked by January 15, 2020 to ensure inclusion in the Spring 2020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</si>
  <si>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t xml:space="preserve">  •  If the Annual Financial Report requires a deficit reducton plan even though the FY2020 budget does not, a completed deficit reduction plan is still required.</t>
  </si>
  <si>
    <t>Fund Balance - June 30, 2019</t>
  </si>
  <si>
    <t>Estimated 2020 Financial Profile Designation:</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</si>
  <si>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FY2020 annual budget to be amended to include a "deficit reduction plan" and narrative.  </t>
    </r>
  </si>
  <si>
    <t xml:space="preserve">  •   If the FY2020 school district budget already requires a deficit reduction plan, and one was submitted, an updated (amended) budget is not required.</t>
  </si>
  <si>
    <t>Year Ending June 30, 2019</t>
  </si>
  <si>
    <t>7/1/18-6/30/19</t>
  </si>
  <si>
    <t>2019-</t>
  </si>
  <si>
    <t>Due to ROE on Tuesday, October 15th</t>
  </si>
  <si>
    <t>Due to ISBE on Friday, November 15th</t>
  </si>
  <si>
    <t>**   Go to the link below:  Under "Reports" select "FY 2019 Special Education Funding Allocation Calculation Details."  Open excel file and use the amount in column X for the selected district.</t>
  </si>
  <si>
    <t xml:space="preserve">I also certify that the amounts shown above as "Budgeted Expenditures, Fiscal Year 2020" agree with the amounts on the budget adopted by the Board of Education. </t>
  </si>
  <si>
    <t>*** Follow the same instructions as above except under "Reports", select "FY 2019 English Learner Education Funding Allocation Calculation Details", and use column V for the selected district.</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</si>
  <si>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</si>
  <si>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</si>
  <si>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</si>
  <si>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</si>
  <si>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</si>
  <si>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</si>
  <si>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</si>
  <si>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</si>
  <si>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</si>
  <si>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</si>
  <si>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</si>
  <si>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</si>
  <si>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</si>
  <si>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</si>
  <si>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</si>
  <si>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</si>
  <si>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</si>
  <si>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</si>
  <si>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</si>
  <si>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</si>
  <si>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</si>
  <si>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</si>
  <si>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</si>
  <si>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</si>
  <si>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</si>
  <si>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</si>
  <si>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</si>
  <si>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</si>
  <si>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</si>
  <si>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</si>
  <si>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</si>
  <si>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</si>
  <si>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</si>
  <si>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</si>
  <si>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</si>
  <si>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</si>
  <si>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</si>
  <si>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</si>
  <si>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</si>
  <si>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</si>
  <si>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</si>
  <si>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</si>
  <si>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</si>
  <si>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</si>
  <si>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</si>
  <si>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</si>
  <si>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</si>
  <si>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</si>
  <si>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</si>
  <si>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</si>
  <si>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</si>
  <si>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</si>
  <si>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</si>
  <si>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</si>
  <si>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</si>
  <si>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</si>
  <si>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</si>
  <si>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</si>
  <si>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</si>
  <si>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Total Deductions for PCTC Computation  Line 84 through Line 172</t>
  </si>
  <si>
    <t>Net Operating Expense for Tuition Computation (Line 77 minus Line 174)</t>
  </si>
  <si>
    <t>Total Allowance for PCTC Computation (Line 175 plus Line 176)</t>
  </si>
  <si>
    <t>Total Estimated PCTC (Line 177 divided by Line 178)</t>
  </si>
  <si>
    <t>Other Support Services - Pupils (Func. 2190 Describe &amp; Itemize)</t>
  </si>
  <si>
    <t xml:space="preserve">   Revenues 9-14, Line 264</t>
  </si>
  <si>
    <t>9 Month ADA from District Average Daily Attendance/Prior General State Aid Inquiry 2018-2019</t>
  </si>
  <si>
    <t>The numbers shown are the sum of entries on page 24.</t>
  </si>
  <si>
    <t>Baker Tilly Virchow Krause, LLP</t>
  </si>
  <si>
    <t>1301 West 22nd Street, Suite 400</t>
  </si>
  <si>
    <t>Oak Brook</t>
  </si>
  <si>
    <t>IL</t>
  </si>
  <si>
    <t>(630) 990-3131</t>
  </si>
  <si>
    <t>(630) 990-0039</t>
  </si>
  <si>
    <t>066-004260</t>
  </si>
  <si>
    <t>Baker Tilly Virchow Krause</t>
  </si>
  <si>
    <t>x</t>
  </si>
  <si>
    <t xml:space="preserve">Anna Wiszowaty, CPA       
</t>
  </si>
  <si>
    <t>Proviso</t>
  </si>
  <si>
    <t>Dr. Kevin Suchinski</t>
  </si>
  <si>
    <t>ksuchinski@hillside93.org</t>
  </si>
  <si>
    <t>(708) 449-6490</t>
  </si>
  <si>
    <t>(708) 449-1644</t>
  </si>
  <si>
    <t>anna.wiszowaty@bakertilly.com</t>
  </si>
  <si>
    <t>Daniel Coglianese</t>
  </si>
  <si>
    <t>(708) 450-3930</t>
  </si>
  <si>
    <t>(708) 450-9566</t>
  </si>
  <si>
    <t>2014 Capital Lease</t>
  </si>
  <si>
    <t>2019 Capital Lease</t>
  </si>
  <si>
    <t>District Limited School Bonds, Series 2009</t>
  </si>
  <si>
    <t>Capital lease</t>
  </si>
  <si>
    <t>Proviso Township Treasurer</t>
  </si>
  <si>
    <t>Page 10, Row 74 Other Food Service</t>
  </si>
  <si>
    <t>Miscellaneous food service expenses</t>
  </si>
  <si>
    <t>Page 10, Row 81 Other District/School Activity Revenue</t>
  </si>
  <si>
    <t>Miscellaneous pupil revenues</t>
  </si>
  <si>
    <t>Page 11, Row 107 Other Local Revenues</t>
  </si>
  <si>
    <t>Miscellaneous other local revenues</t>
  </si>
  <si>
    <t>Page 11, Row 140 CTE - Other</t>
  </si>
  <si>
    <t>Miscellaneous CTE revenues</t>
  </si>
  <si>
    <t>Page 12, Row 168 Other Restricted Revenue from State Sources</t>
  </si>
  <si>
    <t>Other state revenues</t>
  </si>
  <si>
    <t>Page 13, Row 197 Food Service - Other</t>
  </si>
  <si>
    <t>Ed Fund - Page 15, Row 41 Other Support Services - Pupils</t>
  </si>
  <si>
    <t>Miscellaneous support services</t>
  </si>
  <si>
    <t>Ed Fund - Page 16, Row 73 Other Support Services</t>
  </si>
  <si>
    <t>DS Fund - Page 18, Row 171 Debt Services - Other</t>
  </si>
  <si>
    <t>Paying agent fees</t>
  </si>
  <si>
    <t>IMRF Fund - Page 19, Row 237 Other Support Services - Pupils</t>
  </si>
  <si>
    <t>Capital Leases issued during the year</t>
  </si>
  <si>
    <t>Short-Term-Long-Term Debt Page 24, Row 32</t>
  </si>
  <si>
    <t>X</t>
  </si>
  <si>
    <t>A&amp;B Bus Company</t>
  </si>
  <si>
    <t>TR - Support Services - Purchase Services</t>
  </si>
  <si>
    <t>Betenia Communications</t>
  </si>
  <si>
    <t>ED - Instruction - Purchase Services</t>
  </si>
  <si>
    <t>Emerald Data Solutions (Board Docs)</t>
  </si>
  <si>
    <t>Call One</t>
  </si>
  <si>
    <t>O&amp;M - Support Services - Purchase Services</t>
  </si>
  <si>
    <t>Cintas (Uniforms)</t>
  </si>
  <si>
    <t>U.S. Bank Equipment Finance (Copiers)</t>
  </si>
  <si>
    <t>Great Lakes Elevator Inc.</t>
  </si>
  <si>
    <t>Illuminate Education Inc.</t>
  </si>
  <si>
    <t>ED - Support Services - Purchase Services</t>
  </si>
  <si>
    <t>Nextime (Time Clock)</t>
  </si>
  <si>
    <t>O&amp;M - Support Services - Supplies</t>
  </si>
  <si>
    <t>ED - Support Services Business - Purchase Services</t>
  </si>
  <si>
    <t>Maxim Staffing Solutions</t>
  </si>
  <si>
    <t>MidAmerica Energy Company (Elec)</t>
  </si>
  <si>
    <t>MailFinance (Postage)</t>
  </si>
  <si>
    <t>Republic Services - Allied Waste Svcs</t>
  </si>
  <si>
    <t>Tyco SimplexGrinnell</t>
  </si>
  <si>
    <t>Vanguard Energy Services LLC (Gas)</t>
  </si>
  <si>
    <t>Orkin Pest Control</t>
  </si>
  <si>
    <t>Peoples Cab Company (McVento)</t>
  </si>
  <si>
    <t>Urban Elevator Service, LLC</t>
  </si>
  <si>
    <t>Stanton Mechanical</t>
  </si>
  <si>
    <t>AT&amp;T</t>
  </si>
  <si>
    <t>Comcast</t>
  </si>
  <si>
    <t>40-2550-300</t>
  </si>
  <si>
    <t>20-2540-400</t>
  </si>
  <si>
    <t>20-2540-300</t>
  </si>
  <si>
    <t>10-2520-300</t>
  </si>
  <si>
    <t>10-2100-300</t>
  </si>
  <si>
    <t>10-2300-300</t>
  </si>
  <si>
    <t>10-2200-300</t>
  </si>
  <si>
    <t>10-1000-300</t>
  </si>
  <si>
    <t>Cook County</t>
  </si>
  <si>
    <t>Hillside School District 93</t>
  </si>
  <si>
    <t>4804 Harrison Street</t>
  </si>
  <si>
    <t>Hillside</t>
  </si>
  <si>
    <t>SH:COVER</t>
  </si>
  <si>
    <t>$A$13</t>
  </si>
  <si>
    <t xml:space="preserve"> cw_clp("CLP145")</t>
  </si>
  <si>
    <t>$A$15</t>
  </si>
  <si>
    <t xml:space="preserve"> cw_clp("CLP149")</t>
  </si>
  <si>
    <t>$A$17</t>
  </si>
  <si>
    <t xml:space="preserve"> cw_clp("CLP2")</t>
  </si>
  <si>
    <t>$A$19</t>
  </si>
  <si>
    <t xml:space="preserve"> cw_clp("CLP3")</t>
  </si>
  <si>
    <t>$A$21</t>
  </si>
  <si>
    <t xml:space="preserve"> cw_clp("CLP5")</t>
  </si>
  <si>
    <t>$A$25</t>
  </si>
  <si>
    <t xml:space="preserve"> cw_clp("CLP7")</t>
  </si>
  <si>
    <t>SH:Assets-Liab 5-6</t>
  </si>
  <si>
    <t>$C$4</t>
  </si>
  <si>
    <t xml:space="preserve"> cw_map("BR","10-&gt;20.11000.11100")</t>
  </si>
  <si>
    <t>$D$4</t>
  </si>
  <si>
    <t xml:space="preserve"> cw_map("BR","20-&gt;20.11000.11100")</t>
  </si>
  <si>
    <t>$E$4</t>
  </si>
  <si>
    <t xml:space="preserve"> cw_map("BR","30-&gt;20.11000.11100")</t>
  </si>
  <si>
    <t>$F$4</t>
  </si>
  <si>
    <t xml:space="preserve"> cw_map("BR","40-&gt;20.11000.11100")</t>
  </si>
  <si>
    <t>$G$4</t>
  </si>
  <si>
    <t xml:space="preserve"> cw_map("BR","50-&gt;20.11000.11100")</t>
  </si>
  <si>
    <t>$H$4</t>
  </si>
  <si>
    <t xml:space="preserve"> cw_map("BR","60-&gt;20.11000.11100")</t>
  </si>
  <si>
    <t>$I$4</t>
  </si>
  <si>
    <t xml:space="preserve"> cw_map("BR","70-&gt;20.11000.11100")</t>
  </si>
  <si>
    <t>$J$4</t>
  </si>
  <si>
    <t xml:space="preserve"> cw_map("BR","80-&gt;20.11000.11100")</t>
  </si>
  <si>
    <t>$K$4</t>
  </si>
  <si>
    <t xml:space="preserve"> cw_map("BR","90-&gt;20.11000.11100")</t>
  </si>
  <si>
    <t>$C$5</t>
  </si>
  <si>
    <t xml:space="preserve"> cw_map("BR","10-&gt;20.11000.11200")</t>
  </si>
  <si>
    <t>$D$5</t>
  </si>
  <si>
    <t xml:space="preserve"> cw_map("BR","20-&gt;20.11000.11200")</t>
  </si>
  <si>
    <t>$E$5</t>
  </si>
  <si>
    <t xml:space="preserve"> cw_map("BR","30-&gt;20.11000.11200")</t>
  </si>
  <si>
    <t>$F$5</t>
  </si>
  <si>
    <t xml:space="preserve"> cw_map("BR","40-&gt;20.11000.11200")</t>
  </si>
  <si>
    <t>$G$5</t>
  </si>
  <si>
    <t xml:space="preserve"> cw_map("BR","50-&gt;20.11000.11200")</t>
  </si>
  <si>
    <t>$H$5</t>
  </si>
  <si>
    <t xml:space="preserve"> cw_map("BR","60-&gt;20.11000.11200")</t>
  </si>
  <si>
    <t>$I$5</t>
  </si>
  <si>
    <t xml:space="preserve"> cw_map("BR","70-&gt;20.11000.11200")</t>
  </si>
  <si>
    <t>$J$5</t>
  </si>
  <si>
    <t xml:space="preserve"> cw_map("BR","80-&gt;20.11000.11200")</t>
  </si>
  <si>
    <t>$K$5</t>
  </si>
  <si>
    <t xml:space="preserve"> cw_map("BR","90-&gt;20.11000.11200")</t>
  </si>
  <si>
    <t>$C$6</t>
  </si>
  <si>
    <t xml:space="preserve"> cw_map("BR","10-&gt;20.12000")</t>
  </si>
  <si>
    <t>$D$6</t>
  </si>
  <si>
    <t xml:space="preserve"> cw_map("BR","20-&gt;20.12000")</t>
  </si>
  <si>
    <t>$E$6</t>
  </si>
  <si>
    <t xml:space="preserve"> cw_map("BR","30-&gt;20.12000")</t>
  </si>
  <si>
    <t>$F$6</t>
  </si>
  <si>
    <t xml:space="preserve"> cw_map("BR","40-&gt;20.12000")</t>
  </si>
  <si>
    <t>$G$6</t>
  </si>
  <si>
    <t xml:space="preserve"> cw_map("BR","50-&gt;20.12000")</t>
  </si>
  <si>
    <t>$H$6</t>
  </si>
  <si>
    <t xml:space="preserve"> cw_map("BR","60-&gt;20.12000")</t>
  </si>
  <si>
    <t>$I$6</t>
  </si>
  <si>
    <t xml:space="preserve"> cw_map("BR","70-&gt;20.12000")</t>
  </si>
  <si>
    <t>$J$6</t>
  </si>
  <si>
    <t xml:space="preserve"> cw_map("BR","80-&gt;20.12000")</t>
  </si>
  <si>
    <t>$K$6</t>
  </si>
  <si>
    <t xml:space="preserve"> cw_map("BR","90-&gt;20.12000")</t>
  </si>
  <si>
    <t>$C$7</t>
  </si>
  <si>
    <t xml:space="preserve"> cw_map("BR","10-&gt;20.15000.15100")+cw_map("BR","10-&gt;20.15000.15200")+cw_map("BR","10-&gt;20.15000.15300")+cw_map("BR","10-&gt;20.15000.15400")+cw_map("BR","10-&gt;20.15000.15500")+cw_map("BR","10-&gt;20.15000.15600")+cw_map("BR","10-&gt;20.15000.15700")+cw_map("BR","10-&gt;20.15000.15800")+cw_map("BR","10-&gt;20.15000.15900")</t>
  </si>
  <si>
    <t>$D$7</t>
  </si>
  <si>
    <t xml:space="preserve"> cw_map("BR","20-&gt;20.15000.15100")+cw_map("BR","20-&gt;20.15000.15200")+cw_map("BR","20-&gt;20.15000.15300")+cw_map("BR","20-&gt;20.15000.15400")+cw_map("BR","20-&gt;20.15000.15500")+cw_map("BR","20-&gt;20.15000.15600")+cw_map("BR","20-&gt;20.15000.15700")+cw_map("BR","20-&gt;20.15000.15800")+cw_map("BR","20-&gt;20.15000.15900")</t>
  </si>
  <si>
    <t>$E$7</t>
  </si>
  <si>
    <t xml:space="preserve"> cw_map("BR","30-&gt;20.15000.15100")+cw_map("BR","30-&gt;20.15000.15200")+cw_map("BR","30-&gt;20.15000.15300")+cw_map("BR","30-&gt;20.15000.15400")+cw_map("BR","30-&gt;20.15000.15500")+cw_map("BR","30-&gt;20.15000.15600")+cw_map("BR","30-&gt;20.15000.15700")+cw_map("BR","30-&gt;20.15000.15800")+cw_map("BR","30-&gt;20.15000.15900")</t>
  </si>
  <si>
    <t>$F$7</t>
  </si>
  <si>
    <t xml:space="preserve"> cw_map("BR","40-&gt;20.15000.15100")+cw_map("BR","40-&gt;20.15000.15200")+cw_map("BR","40-&gt;20.15000.15300")+cw_map("BR","40-&gt;20.15000.15400")+cw_map("BR","40-&gt;20.15000.15500")+cw_map("BR","40-&gt;20.15000.15600")+cw_map("BR","40-&gt;20.15000.15700")+cw_map("BR","40-&gt;20.15000.15800")+cw_map("BR","40-&gt;20.15000.15900")</t>
  </si>
  <si>
    <t>$G$7</t>
  </si>
  <si>
    <t xml:space="preserve"> cw_map("BR","50-&gt;20.15000.15100")+cw_map("BR","50-&gt;20.15000.15200")+cw_map("BR","50-&gt;20.15000.15300")+cw_map("BR","50-&gt;20.15000.15400")+cw_map("BR","50-&gt;20.15000.15500")+cw_map("BR","50-&gt;20.15000.15600")+cw_map("BR","50-&gt;20.15000.15700")+cw_map("BR","50-&gt;20.15000.15800")+cw_map("BR","50-&gt;20.15000.15900")</t>
  </si>
  <si>
    <t>$H$7</t>
  </si>
  <si>
    <t xml:space="preserve"> cw_map("BR","60-&gt;20.15000.15100")+cw_map("BR","60-&gt;20.15000.15200")+cw_map("BR","60-&gt;20.15000.15300")+cw_map("BR","60-&gt;20.15000.15400")+cw_map("BR","60-&gt;20.15000.15500")+cw_map("BR","60-&gt;20.15000.15600")+cw_map("BR","60-&gt;20.15000.15700")+cw_map("BR","60-&gt;20.15000.15800")+cw_map("BR","60-&gt;20.15000.15900")</t>
  </si>
  <si>
    <t>$I$7</t>
  </si>
  <si>
    <t xml:space="preserve"> cw_map("BR","70-&gt;20.15000.15100")+cw_map("BR","70-&gt;20.15000.15200")+cw_map("BR","70-&gt;20.15000.15300")+cw_map("BR","70-&gt;20.15000.15400")+cw_map("BR","70-&gt;20.15000.15500")+cw_map("BR","70-&gt;20.15000.15600")+cw_map("BR","70-&gt;20.15000.15700")+cw_map("BR","70-&gt;20.15000.15800")+cw_map("BR","70-&gt;20.15000.15900")</t>
  </si>
  <si>
    <t>$J$7</t>
  </si>
  <si>
    <t xml:space="preserve"> cw_map("BR","80-&gt;20.15000.15100")+cw_map("BR","80-&gt;20.15000.15200")+cw_map("BR","80-&gt;20.15000.15300")+cw_map("BR","80-&gt;20.15000.15400")+cw_map("BR","80-&gt;20.15000.15500")+cw_map("BR","80-&gt;20.15000.15600")+cw_map("BR","80-&gt;20.15000.15700")+cw_map("BR","80-&gt;20.15000.15800")+cw_map("BR","80-&gt;20.15000.15900")</t>
  </si>
  <si>
    <t>$K$7</t>
  </si>
  <si>
    <t xml:space="preserve"> cw_map("BR","90-&gt;20.15000.15100")+cw_map("BR","90-&gt;20.15000.15200")+cw_map("BR","90-&gt;20.15000.15300")+cw_map("BR","90-&gt;20.15000.15400")+cw_map("BR","90-&gt;20.15000.15500")+cw_map("BR","90-&gt;20.15000.15600")+cw_map("BR","90-&gt;20.15000.15700")+cw_map("BR","90-&gt;20.15000.15800")+cw_map("BR","90-&gt;20.15000.15900")</t>
  </si>
  <si>
    <t>$C$8</t>
  </si>
  <si>
    <t xml:space="preserve"> cw_map("BR","10-&gt;20.14000")</t>
  </si>
  <si>
    <t>$D$8</t>
  </si>
  <si>
    <t xml:space="preserve"> cw_map("BR","20-&gt;20.14000")</t>
  </si>
  <si>
    <t>$E$8</t>
  </si>
  <si>
    <t xml:space="preserve"> cw_map("BR","30-&gt;20.14000")</t>
  </si>
  <si>
    <t>$F$8</t>
  </si>
  <si>
    <t xml:space="preserve"> cw_map("BR","40-&gt;20.14000")</t>
  </si>
  <si>
    <t>$G$8</t>
  </si>
  <si>
    <t xml:space="preserve"> cw_map("BR","50-&gt;20.14000")</t>
  </si>
  <si>
    <t>$H$8</t>
  </si>
  <si>
    <t xml:space="preserve"> cw_map("BR","60-&gt;20.14000")</t>
  </si>
  <si>
    <t>$I$8</t>
  </si>
  <si>
    <t xml:space="preserve"> cw_map("BR","70-&gt;20.14000")</t>
  </si>
  <si>
    <t>$J$8</t>
  </si>
  <si>
    <t xml:space="preserve"> cw_map("BR","80-&gt;20.14000")</t>
  </si>
  <si>
    <t>$K$8</t>
  </si>
  <si>
    <t xml:space="preserve"> cw_map("BR","90-&gt;20.14000")</t>
  </si>
  <si>
    <t>$C$9</t>
  </si>
  <si>
    <t xml:space="preserve"> cw_map("BR","10-&gt;20.12500")+cw_map("BR","10-&gt;20.13000")+cw_map("BR","10-&gt;20.13100")+cw_map("BR","10-&gt;20.13200")++cw_map("BR","10-&gt;20.13300")+cw_map("BR","10-&gt;20.13500")</t>
  </si>
  <si>
    <t>$D$9</t>
  </si>
  <si>
    <t xml:space="preserve"> cw_map("BR","20-&gt;20.12500")+cw_map("BR","20-&gt;20.13000")+cw_map("BR","20-&gt;20.13100")+cw_map("BR","20-&gt;20.13200")++cw_map("BR","20-&gt;20.13300")+cw_map("BR","20-&gt;20.13500")</t>
  </si>
  <si>
    <t>$E$9</t>
  </si>
  <si>
    <t xml:space="preserve"> cw_map("BR","30-&gt;20.12500")+cw_map("BR","30-&gt;20.13000")+cw_map("BR","30-&gt;20.13100")+cw_map("BR","30-&gt;20.13200")++cw_map("BR","30-&gt;20.13300")+cw_map("BR","30-&gt;20.13500")</t>
  </si>
  <si>
    <t>$F$9</t>
  </si>
  <si>
    <t xml:space="preserve"> cw_map("BR","40-&gt;20.12500")+cw_map("BR","40-&gt;20.13000")+cw_map("BR","40-&gt;20.13100")+cw_map("BR","40-&gt;20.13200")++cw_map("BR","40-&gt;20.13300")+cw_map("BR","40-&gt;20.13500")</t>
  </si>
  <si>
    <t>$G$9</t>
  </si>
  <si>
    <t xml:space="preserve"> cw_map("BR","50-&gt;20.12500")+cw_map("BR","50-&gt;20.13000")+cw_map("BR","50-&gt;20.13100")+cw_map("BR","50-&gt;20.13200")++cw_map("BR","50-&gt;20.13300")+cw_map("BR","50-&gt;20.13500")</t>
  </si>
  <si>
    <t>$H$9</t>
  </si>
  <si>
    <t xml:space="preserve"> cw_map("BR","60-&gt;20.12500")+cw_map("BR","60-&gt;20.13000")+cw_map("BR","60-&gt;20.13100")+cw_map("BR","60-&gt;20.13200")++cw_map("BR","60-&gt;20.13300")+cw_map("BR","60-&gt;20.13500")</t>
  </si>
  <si>
    <t>$I$9</t>
  </si>
  <si>
    <t xml:space="preserve"> cw_map("BR","70-&gt;20.12500")+cw_map("BR","70-&gt;20.13000")+cw_map("BR","70-&gt;20.13100")+cw_map("BR","70-&gt;20.13200")++cw_map("BR","70-&gt;20.13300")+cw_map("BR","70-&gt;20.13500")</t>
  </si>
  <si>
    <t>$J$9</t>
  </si>
  <si>
    <t xml:space="preserve"> cw_map("BR","80-&gt;20.12500")+cw_map("BR","80-&gt;20.13000")+cw_map("BR","80-&gt;20.13100")+cw_map("BR","80-&gt;20.13200")++cw_map("BR","80-&gt;20.13300")+cw_map("BR","80-&gt;20.13500")</t>
  </si>
  <si>
    <t>$K$9</t>
  </si>
  <si>
    <t xml:space="preserve"> cw_map("BR","90-&gt;20.12500")+cw_map("BR","90-&gt;20.13000")+cw_map("BR","90-&gt;20.13100")+cw_map("BR","90-&gt;20.13200")++cw_map("BR","90-&gt;20.13300")+cw_map("BR","90-&gt;20.13500")</t>
  </si>
  <si>
    <t>$C$10</t>
  </si>
  <si>
    <t xml:space="preserve"> cw_map("BR","10-&gt;20.16100")</t>
  </si>
  <si>
    <t>$D$10</t>
  </si>
  <si>
    <t xml:space="preserve"> cw_map("BR","20-&gt;20.16100")</t>
  </si>
  <si>
    <t>$E$10</t>
  </si>
  <si>
    <t xml:space="preserve"> cw_map("BR","30-&gt;20.16100")</t>
  </si>
  <si>
    <t>$F$10</t>
  </si>
  <si>
    <t xml:space="preserve"> cw_map("BR","40-&gt;20.16100")</t>
  </si>
  <si>
    <t>$G$10</t>
  </si>
  <si>
    <t xml:space="preserve"> cw_map("BR","50-&gt;20.16100")</t>
  </si>
  <si>
    <t>$H$10</t>
  </si>
  <si>
    <t xml:space="preserve"> cw_map("BR","60-&gt;20.16100")</t>
  </si>
  <si>
    <t>$I$10</t>
  </si>
  <si>
    <t xml:space="preserve"> cw_map("BR","70-&gt;20.16100")</t>
  </si>
  <si>
    <t>$J$10</t>
  </si>
  <si>
    <t xml:space="preserve"> cw_map("BR","80-&gt;20.16100")</t>
  </si>
  <si>
    <t>$K$10</t>
  </si>
  <si>
    <t xml:space="preserve"> cw_map("BR","90-&gt;20.16100")</t>
  </si>
  <si>
    <t>$C$11</t>
  </si>
  <si>
    <t xml:space="preserve"> cw_map("BR","10-&gt;20.16200")</t>
  </si>
  <si>
    <t>$D$11</t>
  </si>
  <si>
    <t xml:space="preserve"> cw_map("BR","20-&gt;20.16200")</t>
  </si>
  <si>
    <t>$E$11</t>
  </si>
  <si>
    <t xml:space="preserve"> cw_map("BR","30-&gt;20.16200")</t>
  </si>
  <si>
    <t>$F$11</t>
  </si>
  <si>
    <t xml:space="preserve"> cw_map("BR","40-&gt;20.16200")</t>
  </si>
  <si>
    <t>$G$11</t>
  </si>
  <si>
    <t xml:space="preserve"> cw_map("BR","50-&gt;20.16200")</t>
  </si>
  <si>
    <t>$H$11</t>
  </si>
  <si>
    <t xml:space="preserve"> cw_map("BR","60-&gt;20.16200")</t>
  </si>
  <si>
    <t>$I$11</t>
  </si>
  <si>
    <t xml:space="preserve"> cw_map("BR","70-&gt;20.16200")</t>
  </si>
  <si>
    <t>$J$11</t>
  </si>
  <si>
    <t xml:space="preserve"> cw_map("BR","80-&gt;20.16200")</t>
  </si>
  <si>
    <t>$K$11</t>
  </si>
  <si>
    <t xml:space="preserve"> cw_map("BR","90-&gt;20.16200")</t>
  </si>
  <si>
    <t>$C$12</t>
  </si>
  <si>
    <t xml:space="preserve"> cw_map("BR","10-&gt;20.16700")+cw_map("BR","10-&gt;20.11020")+cw_map("BR","10-&gt;20.11030")+cw_map("BR","10-&gt;20.16300")</t>
  </si>
  <si>
    <t>$D$12</t>
  </si>
  <si>
    <t xml:space="preserve"> cw_map("BR","20-&gt;20.16700")+cw_map("BR","20-&gt;20.11020")+cw_map("BR","20-&gt;20.11030")+cw_map("BR","20-&gt;20.16300")</t>
  </si>
  <si>
    <t>$E$12</t>
  </si>
  <si>
    <t xml:space="preserve"> cw_map("BR","30-&gt;20.16700")+cw_map("BR","30-&gt;20.11020")+cw_map("BR","30-&gt;20.11030")+cw_map("BR","30-&gt;20.16300")</t>
  </si>
  <si>
    <t>$F$12</t>
  </si>
  <si>
    <t xml:space="preserve"> cw_map("BR","40-&gt;20.16700")+cw_map("BR","40-&gt;20.11020")+cw_map("BR","40-&gt;20.11030")+cw_map("BR","40-&gt;20.16300")</t>
  </si>
  <si>
    <t>$G$12</t>
  </si>
  <si>
    <t xml:space="preserve"> cw_map("BR","50-&gt;20.16700")+cw_map("BR","50-&gt;20.11020")+cw_map("BR","50-&gt;20.11030")+cw_map("BR","50-&gt;20.16300")</t>
  </si>
  <si>
    <t>$H$12</t>
  </si>
  <si>
    <t xml:space="preserve"> cw_map("BR","60-&gt;20.16700")+cw_map("BR","60-&gt;20.11020")+cw_map("BR","60-&gt;20.11030")+cw_map("BR","60-&gt;20.16300")</t>
  </si>
  <si>
    <t>$I$12</t>
  </si>
  <si>
    <t xml:space="preserve"> cw_map("BR","70-&gt;20.16700")+cw_map("BR","70-&gt;20.11020")+cw_map("BR","70-&gt;20.11030")+cw_map("BR","70-&gt;20.16300")</t>
  </si>
  <si>
    <t>$J$12</t>
  </si>
  <si>
    <t xml:space="preserve"> cw_map("BR","80-&gt;20.16700")+cw_map("BR","80-&gt;20.11020")+cw_map("BR","80-&gt;20.11030")+cw_map("BR","80-&gt;20.16300")</t>
  </si>
  <si>
    <t>$K$12</t>
  </si>
  <si>
    <t xml:space="preserve"> cw_map("BR","90-&gt;20.16700")+cw_map("BR","90-&gt;20.11020")+cw_map("BR","90-&gt;20.11030")+cw_map("BR","90-&gt;20.16300")</t>
  </si>
  <si>
    <t>$C$25</t>
  </si>
  <si>
    <t xml:space="preserve"> -cw_map("BR","10-&gt;20.25000.25100")-cw_map("BR","10-&gt;20.25000.25200")-cw_map("BR","10-&gt;20.25000.25300")-cw_map("BR","10-&gt;20.25000.25400")-cw_map("BR","10-&gt;20.25000.25500")-cw_map("BR","10-&gt;20.25000.25600")-cw_map("BR","10-&gt;20.25000.25700")-cw_map("BR","10-&gt;20.25000.25800")-cw_map("BR","10-&gt;20.25000.25900")</t>
  </si>
  <si>
    <t>$D$25</t>
  </si>
  <si>
    <t xml:space="preserve"> -cw_map("BR","20-&gt;20.25000.25100")-cw_map("BR","20-&gt;20.25000.25200")-cw_map("BR","20-&gt;20.25000.25300")-cw_map("BR","20-&gt;20.25000.25400")-cw_map("BR","20-&gt;20.25000.25500")-cw_map("BR","20-&gt;20.25000.25600")-cw_map("BR","20-&gt;20.25000.25700")-cw_map("BR","20-&gt;20.25000.25800")-cw_map("BR","20-&gt;20.25000.25900")</t>
  </si>
  <si>
    <t>$E$25</t>
  </si>
  <si>
    <t xml:space="preserve"> -cw_map("BR","30-&gt;20.25000.25100")-cw_map("BR","30-&gt;20.25000.25200")-cw_map("BR","30-&gt;20.25000.25300")-cw_map("BR","30-&gt;20.25000.25400")-cw_map("BR","30-&gt;20.25000.25500")-cw_map("BR","30-&gt;20.25000.25600")-cw_map("BR","30-&gt;20.25000.25700")-cw_map("BR","30-&gt;20.25000.25800")-cw_map("BR","30-&gt;20.25000.25900")</t>
  </si>
  <si>
    <t>$F$25</t>
  </si>
  <si>
    <t xml:space="preserve"> -cw_map("BR","40-&gt;20.25000.25100")-cw_map("BR","40-&gt;20.25000.25200")-cw_map("BR","40-&gt;20.25000.25300")-cw_map("BR","40-&gt;20.25000.25400")-cw_map("BR","40-&gt;20.25000.25500")-cw_map("BR","40-&gt;20.25000.25600")-cw_map("BR","40-&gt;20.25000.25700")-cw_map("BR","40-&gt;20.25000.25800")-cw_map("BR","40-&gt;20.25000.25900")</t>
  </si>
  <si>
    <t>$G$25</t>
  </si>
  <si>
    <t xml:space="preserve"> -cw_map("BR","50-&gt;20.25000.25100")-cw_map("BR","50-&gt;20.25000.25200")-cw_map("BR","50-&gt;20.25000.25300")-cw_map("BR","50-&gt;20.25000.25400")-cw_map("BR","50-&gt;20.25000.25500")-cw_map("BR","50-&gt;20.25000.25600")-cw_map("BR","50-&gt;20.25000.25700")-cw_map("BR","50-&gt;20.25000.25800")-cw_map("BR","50-&gt;20.25000.25900")</t>
  </si>
  <si>
    <t>$H$25</t>
  </si>
  <si>
    <t xml:space="preserve"> -cw_map("BR","60-&gt;20.25000.25100")-cw_map("BR","60-&gt;20.25000.25200")-cw_map("BR","60-&gt;20.25000.25300")-cw_map("BR","60-&gt;20.25000.25400")-cw_map("BR","60-&gt;20.25000.25500")-cw_map("BR","60-&gt;20.25000.25600")-cw_map("BR","60-&gt;20.25000.25700")-cw_map("BR","60-&gt;20.25000.25800")-cw_map("BR","60-&gt;20.25000.25900")</t>
  </si>
  <si>
    <t>$J$25</t>
  </si>
  <si>
    <t xml:space="preserve"> -cw_map("BR","80-&gt;20.25000.25100")-cw_map("BR","80-&gt;20.25000.25200")-cw_map("BR","80-&gt;20.25000.25300")-cw_map("BR","80-&gt;20.25000.25400")-cw_map("BR","80-&gt;20.25000.25500")-cw_map("BR","80-&gt;20.25000.25600")-cw_map("BR","80-&gt;20.25000.25700")-cw_map("BR","80-&gt;20.25000.25800")-cw_map("BR","80-&gt;20.25000.25900")</t>
  </si>
  <si>
    <t>$K$25</t>
  </si>
  <si>
    <t xml:space="preserve"> -cw_map("BR","90-&gt;20.25000.25100")-cw_map("BR","90-&gt;20.25000.25200")-cw_map("BR","90-&gt;20.25000.25300")-cw_map("BR","90-&gt;20.25000.25400")-cw_map("BR","90-&gt;20.25000.25500")-cw_map("BR","90-&gt;20.25000.25600")-cw_map("BR","90-&gt;20.25000.25700")-cw_map("BR","90-&gt;20.25000.25800")-cw_map("BR","90-&gt;20.25000.25900")</t>
  </si>
  <si>
    <t>$C$27</t>
  </si>
  <si>
    <t xml:space="preserve"> -cw_map("BR","10-&gt;20.21100")-cw_map("BR","10-&gt;20.22200")-cw_map("BR","10-&gt;20.22300")-cw_map("BR","10-&gt;20.22400")-cw_map("BR","10-&gt;20.22500")-cw_map("BR","10-&gt;20.22600")</t>
  </si>
  <si>
    <t>$D$27</t>
  </si>
  <si>
    <t xml:space="preserve"> -cw_map("BR","20-&gt;20.21100")-cw_map("BR","20-&gt;20.22200")-cw_map("BR","20-&gt;20.22300")-cw_map("BR","20-&gt;20.22400")-cw_map("BR","20-&gt;20.22500")-cw_map("BR","20-&gt;20.22600")</t>
  </si>
  <si>
    <t>$E$27</t>
  </si>
  <si>
    <t xml:space="preserve"> -cw_map("BR","30-&gt;20.21100")-cw_map("BR","30-&gt;20.22200")-cw_map("BR","30-&gt;20.22300")-cw_map("BR","30-&gt;20.22400")-cw_map("BR","30-&gt;20.22500")-cw_map("BR","30-&gt;20.22600")</t>
  </si>
  <si>
    <t>$F$27</t>
  </si>
  <si>
    <t xml:space="preserve"> -cw_map("BR","40-&gt;20.21100")-cw_map("BR","40-&gt;20.22200")-cw_map("BR","40-&gt;20.22300")-cw_map("BR","40-&gt;20.22400")-cw_map("BR","40-&gt;20.22500")-cw_map("BR","40-&gt;20.22600")</t>
  </si>
  <si>
    <t>$G$27</t>
  </si>
  <si>
    <t xml:space="preserve"> -cw_map("BR","50-&gt;20.21100")-cw_map("BR","50-&gt;20.22200")-cw_map("BR","50-&gt;20.22300")-cw_map("BR","50-&gt;20.22400")-cw_map("BR","50-&gt;20.22500")-cw_map("BR","50-&gt;20.22600")</t>
  </si>
  <si>
    <t>$H$27</t>
  </si>
  <si>
    <t xml:space="preserve"> -cw_map("BR","60-&gt;20.21100")-cw_map("BR","60-&gt;20.22200")-cw_map("BR","60-&gt;20.22300")-cw_map("BR","60-&gt;20.22400")-cw_map("BR","60-&gt;20.22500")-cw_map("BR","60-&gt;20.22600")</t>
  </si>
  <si>
    <t>$I$27</t>
  </si>
  <si>
    <t xml:space="preserve"> -cw_map("BR","70-&gt;20.21100")-cw_map("BR","70-&gt;20.22200")-cw_map("BR","70-&gt;20.22300")-cw_map("BR","70-&gt;20.22400")-cw_map("BR","70-&gt;20.22500")-cw_map("BR","70-&gt;20.22600")</t>
  </si>
  <si>
    <t>$J$27</t>
  </si>
  <si>
    <t xml:space="preserve"> -cw_map("BR","80-&gt;20.21100")-cw_map("BR","80-&gt;20.22200")-cw_map("BR","80-&gt;20.22300")-cw_map("BR","80-&gt;20.22400")-cw_map("BR","80-&gt;20.22500")-cw_map("BR","80-&gt;20.22600")</t>
  </si>
  <si>
    <t>$K$27</t>
  </si>
  <si>
    <t xml:space="preserve"> -cw_map("BR","90-&gt;20.21100")-cw_map("BR","90-&gt;20.22200")-cw_map("BR","90-&gt;20.22300")-cw_map("BR","90-&gt;20.22400")-cw_map("BR","90-&gt;20.22500")-cw_map("BR","90-&gt;20.22600")</t>
  </si>
  <si>
    <t>$C$28</t>
  </si>
  <si>
    <t xml:space="preserve"> -(cw_map("BR","10-&gt;20.21400"))</t>
  </si>
  <si>
    <t>$D$28</t>
  </si>
  <si>
    <t xml:space="preserve"> -(cw_map("BR","20-&gt;20.21400"))</t>
  </si>
  <si>
    <t>$E$28</t>
  </si>
  <si>
    <t xml:space="preserve"> -(cw_map("BR","30-&gt;20.21400"))</t>
  </si>
  <si>
    <t>$F$28</t>
  </si>
  <si>
    <t xml:space="preserve"> -(cw_map("BR","40-&gt;20.21400"))</t>
  </si>
  <si>
    <t>$G$28</t>
  </si>
  <si>
    <t xml:space="preserve"> -(cw_map("BR","50-&gt;20.21400"))</t>
  </si>
  <si>
    <t>$H$28</t>
  </si>
  <si>
    <t xml:space="preserve"> -(cw_map("BR","60-&gt;20.21400"))</t>
  </si>
  <si>
    <t>$I$28</t>
  </si>
  <si>
    <t xml:space="preserve"> -(cw_map("BR","70-&gt;20.21400"))</t>
  </si>
  <si>
    <t>$J$28</t>
  </si>
  <si>
    <t xml:space="preserve"> -(cw_map("BR","80-&gt;20.21400"))</t>
  </si>
  <si>
    <t>$K$28</t>
  </si>
  <si>
    <t xml:space="preserve"> -(cw_map("BR","90-&gt;20.21400"))</t>
  </si>
  <si>
    <t>$C$29</t>
  </si>
  <si>
    <t xml:space="preserve"> -(cw_map("BR","10-&gt;20.23000"))</t>
  </si>
  <si>
    <t>$D$29</t>
  </si>
  <si>
    <t xml:space="preserve"> -(cw_map("BR","20-&gt;20.23000"))</t>
  </si>
  <si>
    <t>$E$29</t>
  </si>
  <si>
    <t xml:space="preserve"> -(cw_map("BR","30-&gt;20.23000"))</t>
  </si>
  <si>
    <t>$F$29</t>
  </si>
  <si>
    <t xml:space="preserve"> -(cw_map("BR","40-&gt;20.23000"))</t>
  </si>
  <si>
    <t>$G$29</t>
  </si>
  <si>
    <t xml:space="preserve"> -(cw_map("BR","50-&gt;20.23000"))</t>
  </si>
  <si>
    <t>$H$29</t>
  </si>
  <si>
    <t xml:space="preserve"> -(cw_map("BR","60-&gt;20.23000"))</t>
  </si>
  <si>
    <t>$I$29</t>
  </si>
  <si>
    <t xml:space="preserve"> -(cw_map("BR","70-&gt;20.23000"))</t>
  </si>
  <si>
    <t>$J$29</t>
  </si>
  <si>
    <t xml:space="preserve"> -(cw_map("BR","80-&gt;20.23000"))</t>
  </si>
  <si>
    <t>$K$29</t>
  </si>
  <si>
    <t xml:space="preserve"> -(cw_map("BR","90-&gt;20.23000"))</t>
  </si>
  <si>
    <t>$C$30</t>
  </si>
  <si>
    <t xml:space="preserve"> -(cw_map("BR","10-&gt;20.21200"))</t>
  </si>
  <si>
    <t>$D$30</t>
  </si>
  <si>
    <t xml:space="preserve"> -(cw_map("BR","20-&gt;20.21200"))</t>
  </si>
  <si>
    <t>$E$30</t>
  </si>
  <si>
    <t xml:space="preserve"> -(cw_map("BR","30-&gt;20.21200"))</t>
  </si>
  <si>
    <t>$F$30</t>
  </si>
  <si>
    <t xml:space="preserve"> -(cw_map("BR","40-&gt;20.21200"))</t>
  </si>
  <si>
    <t>$G$30</t>
  </si>
  <si>
    <t xml:space="preserve"> -(cw_map("BR","50-&gt;20.21200"))</t>
  </si>
  <si>
    <t>$H$30</t>
  </si>
  <si>
    <t xml:space="preserve"> -(cw_map("BR","60-&gt;20.21200"))</t>
  </si>
  <si>
    <t>$I$30</t>
  </si>
  <si>
    <t xml:space="preserve"> -(cw_map("BR","70-&gt;20.21200"))</t>
  </si>
  <si>
    <t>$J$30</t>
  </si>
  <si>
    <t xml:space="preserve"> -(cw_map("BR","80-&gt;20.21200"))</t>
  </si>
  <si>
    <t>$K$30</t>
  </si>
  <si>
    <t xml:space="preserve"> -(cw_map("BR","90-&gt;20.21200"))</t>
  </si>
  <si>
    <t>$C$31</t>
  </si>
  <si>
    <t xml:space="preserve"> -cw_map("BR","10-&gt;20.21300")-cw_map("BR","10-&gt;20.22100")</t>
  </si>
  <si>
    <t>$D$31</t>
  </si>
  <si>
    <t xml:space="preserve"> -cw_map("BR","20-&gt;20.21300")-cw_map("BR","20-&gt;20.22100")</t>
  </si>
  <si>
    <t>$E$31</t>
  </si>
  <si>
    <t xml:space="preserve"> -cw_map("BR","30-&gt;20.21300")-cw_map("BR","30-&gt;20.22100")</t>
  </si>
  <si>
    <t>$F$31</t>
  </si>
  <si>
    <t xml:space="preserve"> -cw_map("BR","40-&gt;20.21300")-cw_map("BR","40-&gt;20.22100")</t>
  </si>
  <si>
    <t>$G$31</t>
  </si>
  <si>
    <t xml:space="preserve"> -cw_map("BR","50-&gt;20.21300")-cw_map("BR","50-&gt;20.22100")</t>
  </si>
  <si>
    <t>$H$31</t>
  </si>
  <si>
    <t xml:space="preserve"> -cw_map("BR","60-&gt;20.21300")-cw_map("BR","60-&gt;20.22100")</t>
  </si>
  <si>
    <t>$I$31</t>
  </si>
  <si>
    <t xml:space="preserve"> -cw_map("BR","70-&gt;20.21300")-cw_map("BR","70-&gt;20.22100")</t>
  </si>
  <si>
    <t>$J$31</t>
  </si>
  <si>
    <t xml:space="preserve"> -cw_map("BR","80-&gt;20.21300")-cw_map("BR","80-&gt;20.22100")</t>
  </si>
  <si>
    <t>$K$31</t>
  </si>
  <si>
    <t xml:space="preserve"> -cw_map("BR","90-&gt;20.21300")-cw_map("BR","90-&gt;20.22100")</t>
  </si>
  <si>
    <t>$C$32</t>
  </si>
  <si>
    <t xml:space="preserve"> -cw_map("BR","10-&gt;20.2400*")-cw_map("BR","10-&gt;20.20500")-cw_map("BR","10-&gt;20.21500")-cw_map("BR","10-&gt;20.24500")-cw_map("BR","10-&gt;20.29*")</t>
  </si>
  <si>
    <t>$D$32</t>
  </si>
  <si>
    <t xml:space="preserve"> -cw_map("BR","20-&gt;20.2400*")-cw_map("BR","20-&gt;20.20500")-cw_map("BR","20-&gt;20.21500")-cw_map("BR","20-&gt;20.24500")-cw_map("BR","20-&gt;20.29*")</t>
  </si>
  <si>
    <t>$E$32</t>
  </si>
  <si>
    <t xml:space="preserve"> -cw_map("BR","30-&gt;20.2400*")-cw_map("BR","30-&gt;20.20500")-cw_map("BR","30-&gt;20.21500")-cw_map("BR","30-&gt;20.24500")-cw_map("BR","30-&gt;20.29*")</t>
  </si>
  <si>
    <t>$F$32</t>
  </si>
  <si>
    <t xml:space="preserve"> -cw_map("BR","40-&gt;20.2400*")-cw_map("BR","40-&gt;20.20500")-cw_map("BR","40-&gt;20.21500")-cw_map("BR","40-&gt;20.24500")-cw_map("BR","40-&gt;20.29*")</t>
  </si>
  <si>
    <t>$G$32</t>
  </si>
  <si>
    <t xml:space="preserve"> -cw_map("BR","50-&gt;20.2400*")-cw_map("BR","50-&gt;20.20500")-cw_map("BR","50-&gt;20.21500")-cw_map("BR","50-&gt;20.24500")-cw_map("BR","50-&gt;20.29*")</t>
  </si>
  <si>
    <t>$H$32</t>
  </si>
  <si>
    <t xml:space="preserve"> -cw_map("BR","60-&gt;20.2400*")-cw_map("BR","60-&gt;20.20500")-cw_map("BR","60-&gt;20.21500")-cw_map("BR","60-&gt;20.24500")-cw_map("BR","60-&gt;20.29*")</t>
  </si>
  <si>
    <t>$I$32</t>
  </si>
  <si>
    <t xml:space="preserve"> -cw_map("BR","70-&gt;20.2400*")-cw_map("BR","70-&gt;20.20500")-cw_map("BR","70-&gt;20.21500")-cw_map("BR","70-&gt;20.24500")-cw_map("BR","70-&gt;20.29*")</t>
  </si>
  <si>
    <t>$J$32</t>
  </si>
  <si>
    <t xml:space="preserve"> -cw_map("BR","80-&gt;20.2400*")-cw_map("BR","80-&gt;20.20500")-cw_map("BR","80-&gt;20.21500")-cw_map("BR","80-&gt;20.24500")-cw_map("BR","80-&gt;20.29*")</t>
  </si>
  <si>
    <t>$K$32</t>
  </si>
  <si>
    <t xml:space="preserve"> -cw_map("BR","90-&gt;20.2400*")-cw_map("BR","90-&gt;20.20500")-cw_map("BR","90-&gt;20.21500")-cw_map("BR","90-&gt;20.24500")-cw_map("BR","90-&gt;20.29*")</t>
  </si>
  <si>
    <t>$C$38</t>
  </si>
  <si>
    <t xml:space="preserve"> -cw_map("BR","10-&gt;20.34000.340*")</t>
  </si>
  <si>
    <t>$D$38</t>
  </si>
  <si>
    <t xml:space="preserve"> -cw_map("BR","20-&gt;20.34000.340*")</t>
  </si>
  <si>
    <t>$E$38</t>
  </si>
  <si>
    <t xml:space="preserve"> -cw_map("BR","30-&gt;20.34000.340*")</t>
  </si>
  <si>
    <t>$F$38</t>
  </si>
  <si>
    <t xml:space="preserve"> -cw_map("BR","40-&gt;20.34000.340*")</t>
  </si>
  <si>
    <t>$G$38</t>
  </si>
  <si>
    <t xml:space="preserve"> -cw_map("BR","50-&gt;20.34000.340*")</t>
  </si>
  <si>
    <t>$I$38</t>
  </si>
  <si>
    <t xml:space="preserve"> -cw_map("BR","70-&gt;20.34000.340*")</t>
  </si>
  <si>
    <t>$J$38</t>
  </si>
  <si>
    <t xml:space="preserve"> -cw_map("BR","80-&gt;20.34000.340*")</t>
  </si>
  <si>
    <t>$K$38</t>
  </si>
  <si>
    <t xml:space="preserve"> -cw_map("BR","90-&gt;20.34000.340*")</t>
  </si>
  <si>
    <t>$C$39</t>
  </si>
  <si>
    <t xml:space="preserve"> -(cw_map("BR","10-&gt;20.98200"))</t>
  </si>
  <si>
    <t>$D$39</t>
  </si>
  <si>
    <t xml:space="preserve"> -(cw_map("BR","20-&gt;20.98200"))</t>
  </si>
  <si>
    <t>$E$39</t>
  </si>
  <si>
    <t xml:space="preserve"> -(cw_map("BR","30-&gt;20.98200"))</t>
  </si>
  <si>
    <t>$F$39</t>
  </si>
  <si>
    <t xml:space="preserve"> -(cw_map("BR","40-&gt;20.98200"))</t>
  </si>
  <si>
    <t>$G$39</t>
  </si>
  <si>
    <t xml:space="preserve"> -(cw_map("BR","50-&gt;20.98200"))</t>
  </si>
  <si>
    <t>$H$39</t>
  </si>
  <si>
    <t xml:space="preserve"> -cw_map("BR","60-&gt;20.34000.340*")</t>
  </si>
  <si>
    <t>$I$39</t>
  </si>
  <si>
    <t xml:space="preserve"> -(cw_map("BR","70-&gt;20.98200"))</t>
  </si>
  <si>
    <t>$J$39</t>
  </si>
  <si>
    <t xml:space="preserve"> -(cw_map("BR","80-&gt;20.98200"))</t>
  </si>
  <si>
    <t>$K$39</t>
  </si>
  <si>
    <t xml:space="preserve"> -(cw_map("BR","90-&gt;20.98200"))</t>
  </si>
  <si>
    <t>SH:Acct Summary 7-8</t>
  </si>
  <si>
    <t xml:space="preserve"> -(cw_map("BR","10-&gt;20.43999.10000"))</t>
  </si>
  <si>
    <t xml:space="preserve"> -(cw_map("BR","10-&gt;20.61000.47110"))</t>
  </si>
  <si>
    <t xml:space="preserve"> -(cw_map("BR","20-&gt;20.61000.47110"))</t>
  </si>
  <si>
    <t xml:space="preserve"> -(cw_map("BR","30-&gt;20.61000.47110"))</t>
  </si>
  <si>
    <t xml:space="preserve"> -(cw_map("BR","40-&gt;20.61000.47110"))</t>
  </si>
  <si>
    <t xml:space="preserve"> -(cw_map("BR","50-&gt;20.61000.47110"))</t>
  </si>
  <si>
    <t xml:space="preserve"> -(cw_map("BR","60-&gt;20.61000.47110"))</t>
  </si>
  <si>
    <t xml:space="preserve"> -(cw_map("BR","80-&gt;20.61000.47110"))</t>
  </si>
  <si>
    <t xml:space="preserve"> -(cw_map("BR","90-&gt;20.61000.47110"))</t>
  </si>
  <si>
    <t>$C$26</t>
  </si>
  <si>
    <t xml:space="preserve"> -(cw_map("BR","10-&gt;20.61000.47120"))</t>
  </si>
  <si>
    <t>$D$26</t>
  </si>
  <si>
    <t xml:space="preserve"> -(cw_map("BR","20-&gt;20.61000.47120"))</t>
  </si>
  <si>
    <t>$E$26</t>
  </si>
  <si>
    <t xml:space="preserve"> -(cw_map("BR","30-&gt;20.61000.47120"))</t>
  </si>
  <si>
    <t>$F$26</t>
  </si>
  <si>
    <t xml:space="preserve"> -(cw_map("BR","40-&gt;20.61000.47120"))</t>
  </si>
  <si>
    <t>$G$26</t>
  </si>
  <si>
    <t xml:space="preserve"> -(cw_map("BR","50-&gt;20.61000.47120"))</t>
  </si>
  <si>
    <t>$H$26</t>
  </si>
  <si>
    <t xml:space="preserve"> -(cw_map("BR","60-&gt;20.61000.47120"))</t>
  </si>
  <si>
    <t>$J$26</t>
  </si>
  <si>
    <t xml:space="preserve"> -(cw_map("BR","80-&gt;20.61000.47120"))</t>
  </si>
  <si>
    <t>$K$26</t>
  </si>
  <si>
    <t xml:space="preserve"> -(cw_map("BR","90-&gt;20.61000.47120"))</t>
  </si>
  <si>
    <t xml:space="preserve"> -(cw_map("BR","10-&gt;20.61000.47130"))</t>
  </si>
  <si>
    <t xml:space="preserve"> -(cw_map("BR","20-&gt;20.61000.47130"))</t>
  </si>
  <si>
    <t xml:space="preserve"> -(cw_map("BR","40-&gt;20.61000.47130"))</t>
  </si>
  <si>
    <t xml:space="preserve"> -(cw_map("BR","10-&gt;20.61000.47140"))</t>
  </si>
  <si>
    <t xml:space="preserve"> -(cw_map("BR","20-&gt;20.61000.47140"))</t>
  </si>
  <si>
    <t xml:space="preserve"> -(cw_map("BR","30-&gt;20.61000.47140"))</t>
  </si>
  <si>
    <t xml:space="preserve"> -(cw_map("BR","40-&gt;20.61000.47140"))</t>
  </si>
  <si>
    <t xml:space="preserve"> -(cw_map("BR","50-&gt;20.61000.47140"))</t>
  </si>
  <si>
    <t xml:space="preserve"> -(cw_map("BR","60-&gt;20.61000.47140"))</t>
  </si>
  <si>
    <t xml:space="preserve"> -(cw_map("BR","70-&gt;20.61000.47140"))</t>
  </si>
  <si>
    <t xml:space="preserve"> -(cw_map("BR","80-&gt;20.61000.47140"))</t>
  </si>
  <si>
    <t xml:space="preserve"> -(cw_map("BR","90-&gt;20.61000.47140"))</t>
  </si>
  <si>
    <t xml:space="preserve"> -(cw_map("BR","20-&gt;20.61000.47150"))</t>
  </si>
  <si>
    <t xml:space="preserve"> -(cw_map("BR","20-&gt;20.61000.47160"))</t>
  </si>
  <si>
    <t xml:space="preserve"> -(cw_map("BR","30-&gt;20.61000.47170"))</t>
  </si>
  <si>
    <t>$C$33</t>
  </si>
  <si>
    <t xml:space="preserve"> -(cw_map("BR","10-&gt;20.67210"))</t>
  </si>
  <si>
    <t>$D$33</t>
  </si>
  <si>
    <t xml:space="preserve"> -(cw_map("BR","20-&gt;20.67210"))</t>
  </si>
  <si>
    <t>$E$33</t>
  </si>
  <si>
    <t xml:space="preserve"> -(cw_map("BR","30-&gt;20.67210"))</t>
  </si>
  <si>
    <t>$F$33</t>
  </si>
  <si>
    <t xml:space="preserve"> -(cw_map("BR","40-&gt;20.67210"))</t>
  </si>
  <si>
    <t>$H$33</t>
  </si>
  <si>
    <t xml:space="preserve"> -(cw_map("BR","60-&gt;20.67210"))</t>
  </si>
  <si>
    <t>$I$33</t>
  </si>
  <si>
    <t xml:space="preserve"> -(cw_map("BR","70-&gt;20.67210"))</t>
  </si>
  <si>
    <t>$J$33</t>
  </si>
  <si>
    <t xml:space="preserve"> -(cw_map("BR","80-&gt;20.67210"))</t>
  </si>
  <si>
    <t>$K$33</t>
  </si>
  <si>
    <t xml:space="preserve"> -(cw_map("BR","90-&gt;20.67210"))</t>
  </si>
  <si>
    <t>$C$34</t>
  </si>
  <si>
    <t xml:space="preserve"> -(cw_map("BR","10-&gt;20.67220"))</t>
  </si>
  <si>
    <t>$D$34</t>
  </si>
  <si>
    <t xml:space="preserve"> -(cw_map("BR","20-&gt;20.67220"))</t>
  </si>
  <si>
    <t>$E$34</t>
  </si>
  <si>
    <t xml:space="preserve"> -(cw_map("BR","30-&gt;20.67220"))</t>
  </si>
  <si>
    <t>$F$34</t>
  </si>
  <si>
    <t xml:space="preserve"> -(cw_map("BR","40-&gt;20.67220"))</t>
  </si>
  <si>
    <t>$H$34</t>
  </si>
  <si>
    <t xml:space="preserve"> -(cw_map("BR","60-&gt;20.67220"))</t>
  </si>
  <si>
    <t>$I$34</t>
  </si>
  <si>
    <t xml:space="preserve"> -(cw_map("BR","70-&gt;20.67220"))</t>
  </si>
  <si>
    <t>$J$34</t>
  </si>
  <si>
    <t xml:space="preserve"> -(cw_map("BR","80-&gt;20.67220"))</t>
  </si>
  <si>
    <t>$K$34</t>
  </si>
  <si>
    <t xml:space="preserve"> -(cw_map("BR","90-&gt;20.67220"))</t>
  </si>
  <si>
    <t>$C$35</t>
  </si>
  <si>
    <t xml:space="preserve"> -(cw_map("BR","10-&gt;20.67230"))</t>
  </si>
  <si>
    <t>$D$35</t>
  </si>
  <si>
    <t xml:space="preserve"> -(cw_map("BR","20-&gt;20.67230"))</t>
  </si>
  <si>
    <t>$E$35</t>
  </si>
  <si>
    <t xml:space="preserve"> -(cw_map("BR","30-&gt;20.67230"))</t>
  </si>
  <si>
    <t>$F$35</t>
  </si>
  <si>
    <t xml:space="preserve"> -(cw_map("BR","40-&gt;20.67230"))</t>
  </si>
  <si>
    <t>$H$35</t>
  </si>
  <si>
    <t xml:space="preserve"> -(cw_map("BR","60-&gt;20.67230"))</t>
  </si>
  <si>
    <t>$I$35</t>
  </si>
  <si>
    <t xml:space="preserve"> -(cw_map("BR","70-&gt;20.67230"))</t>
  </si>
  <si>
    <t>$J$35</t>
  </si>
  <si>
    <t xml:space="preserve"> -(cw_map("BR","80-&gt;20.67230"))</t>
  </si>
  <si>
    <t>$K$35</t>
  </si>
  <si>
    <t xml:space="preserve"> -(cw_map("BR","90-&gt;20.67230"))</t>
  </si>
  <si>
    <t>$C$36</t>
  </si>
  <si>
    <t xml:space="preserve"> -(cw_map("BR","10-&gt;20.67300"))</t>
  </si>
  <si>
    <t>$D$36</t>
  </si>
  <si>
    <t xml:space="preserve"> -(cw_map("BR","20-&gt;20.67300"))</t>
  </si>
  <si>
    <t>$E$36</t>
  </si>
  <si>
    <t xml:space="preserve"> -(cw_map("BR","30-&gt;20.67300"))</t>
  </si>
  <si>
    <t>$F$36</t>
  </si>
  <si>
    <t xml:space="preserve"> -(cw_map("BR","40-&gt;20.67300"))</t>
  </si>
  <si>
    <t>$G$36</t>
  </si>
  <si>
    <t xml:space="preserve"> -(cw_map("BR","50-&gt;20.67300"))</t>
  </si>
  <si>
    <t>$H$36</t>
  </si>
  <si>
    <t xml:space="preserve"> -(cw_map("BR","60-&gt;20.67300"))</t>
  </si>
  <si>
    <t>$J$36</t>
  </si>
  <si>
    <t xml:space="preserve"> -(cw_map("BR","80-&gt;20.67300"))</t>
  </si>
  <si>
    <t>$K$36</t>
  </si>
  <si>
    <t xml:space="preserve"> -(cw_map("BR","90-&gt;20.67300"))</t>
  </si>
  <si>
    <t>$C$42</t>
  </si>
  <si>
    <t xml:space="preserve"> -(cw_map("BR","10-&gt;20.67900"))</t>
  </si>
  <si>
    <t>$D$42</t>
  </si>
  <si>
    <t xml:space="preserve"> -(cw_map("BR","20-&gt;20.67900"))</t>
  </si>
  <si>
    <t>$E$42</t>
  </si>
  <si>
    <t xml:space="preserve"> -(cw_map("BR","30-&gt;20.67900"))</t>
  </si>
  <si>
    <t>$F$42</t>
  </si>
  <si>
    <t xml:space="preserve"> -(cw_map("BR","40-&gt;20.67900"))</t>
  </si>
  <si>
    <t>$G$42</t>
  </si>
  <si>
    <t xml:space="preserve"> -(cw_map("BR","50-&gt;20.67900"))</t>
  </si>
  <si>
    <t>$H$42</t>
  </si>
  <si>
    <t xml:space="preserve"> -(cw_map("BR","60-&gt;20.67900"))</t>
  </si>
  <si>
    <t>$K$42</t>
  </si>
  <si>
    <t xml:space="preserve"> -(cw_map("BR","90-&gt;20.67900"))</t>
  </si>
  <si>
    <t>$C$43</t>
  </si>
  <si>
    <t xml:space="preserve"> -(cw_map("BR","10-&gt;20.6799*"))</t>
  </si>
  <si>
    <t>$D$43</t>
  </si>
  <si>
    <t xml:space="preserve"> -(cw_map("BR","20-&gt;20.6799*"))</t>
  </si>
  <si>
    <t>$E$43</t>
  </si>
  <si>
    <t xml:space="preserve"> -(cw_map("BR","30-&gt;20.6799*"))</t>
  </si>
  <si>
    <t>$F$43</t>
  </si>
  <si>
    <t xml:space="preserve"> -(cw_map("BR","40-&gt;20.6799*"))</t>
  </si>
  <si>
    <t>$G$43</t>
  </si>
  <si>
    <t xml:space="preserve"> -(cw_map("BR","50-&gt;20.6799*"))</t>
  </si>
  <si>
    <t>$H$43</t>
  </si>
  <si>
    <t xml:space="preserve"> -(cw_map("BR","60-&gt;20.6799*"))</t>
  </si>
  <si>
    <t>$I$43</t>
  </si>
  <si>
    <t xml:space="preserve"> -(cw_map("BR","70-&gt;20.6799*"))</t>
  </si>
  <si>
    <t>$J$43</t>
  </si>
  <si>
    <t xml:space="preserve"> -(cw_map("BR","80-&gt;20.6799*"))</t>
  </si>
  <si>
    <t>$K$43</t>
  </si>
  <si>
    <t xml:space="preserve"> -(cw_map("BR","90-&gt;20.6799*"))</t>
  </si>
  <si>
    <t>$C$49</t>
  </si>
  <si>
    <t xml:space="preserve"> cw_map("BR","10-&gt;20.62000.48130")</t>
  </si>
  <si>
    <t>$D$49</t>
  </si>
  <si>
    <t xml:space="preserve"> cw_map("BR","20-&gt;20.62000.48130")</t>
  </si>
  <si>
    <t>$F$49</t>
  </si>
  <si>
    <t xml:space="preserve"> cw_map("BR","40-&gt;20.62000.48130")</t>
  </si>
  <si>
    <t>$C$50</t>
  </si>
  <si>
    <t xml:space="preserve"> cw_map("BR","10-&gt;20.62000.48140")</t>
  </si>
  <si>
    <t>$D$50</t>
  </si>
  <si>
    <t xml:space="preserve"> cw_map("BR","20-&gt;20.62000.48140")</t>
  </si>
  <si>
    <t>$E$50</t>
  </si>
  <si>
    <t xml:space="preserve"> cw_map("BR","30-&gt;20.62000.48140")</t>
  </si>
  <si>
    <t>$F$50</t>
  </si>
  <si>
    <t xml:space="preserve"> cw_map("BR","40-&gt;20.62000.48140")</t>
  </si>
  <si>
    <t>$G$50</t>
  </si>
  <si>
    <t xml:space="preserve"> cw_map("BR","50-&gt;20.62000.48140")</t>
  </si>
  <si>
    <t>$H$50</t>
  </si>
  <si>
    <t xml:space="preserve"> cw_map("BR","60-&gt;20.62000.48140")</t>
  </si>
  <si>
    <t>$J$50</t>
  </si>
  <si>
    <t xml:space="preserve"> cw_map("BR","80-&gt;20.62000.48140")</t>
  </si>
  <si>
    <t>$C$57</t>
  </si>
  <si>
    <t xml:space="preserve"> cw_map("BR","10-&gt;20.62000.48180")</t>
  </si>
  <si>
    <t>$D$57</t>
  </si>
  <si>
    <t xml:space="preserve"> cw_map("BR","20-&gt;20.62000.48180")</t>
  </si>
  <si>
    <t>$H$57</t>
  </si>
  <si>
    <t xml:space="preserve"> cw_map("BR","60-&gt;20.62000.48180")</t>
  </si>
  <si>
    <t>$C$61</t>
  </si>
  <si>
    <t xml:space="preserve"> cw_map("BR","10-&gt;20.62000.48190")</t>
  </si>
  <si>
    <t>$D$61</t>
  </si>
  <si>
    <t xml:space="preserve"> cw_map("BR","20-&gt;20.62000.48190")</t>
  </si>
  <si>
    <t>$H$61</t>
  </si>
  <si>
    <t xml:space="preserve"> cw_map("BR","60-&gt;20.62000.48190")</t>
  </si>
  <si>
    <t>$C$65</t>
  </si>
  <si>
    <t xml:space="preserve"> cw_map("BR","10-&gt;20.62000.48200")</t>
  </si>
  <si>
    <t>$D$65</t>
  </si>
  <si>
    <t xml:space="preserve"> cw_map("BR","20-&gt;20.62000.48200")</t>
  </si>
  <si>
    <t>$C$69</t>
  </si>
  <si>
    <t xml:space="preserve"> cw_map("BR","10-&gt;20.62000.48210")</t>
  </si>
  <si>
    <t>$D$69</t>
  </si>
  <si>
    <t xml:space="preserve"> cw_map("BR","20-&gt;20.62000.48210")</t>
  </si>
  <si>
    <t>$C$73</t>
  </si>
  <si>
    <t xml:space="preserve"> cw_map("BR","10-&gt;20.62000.48220")</t>
  </si>
  <si>
    <t>$D$73</t>
  </si>
  <si>
    <t xml:space="preserve"> cw_map("BR","20-&gt;20.62000.48220")</t>
  </si>
  <si>
    <t>$C$74</t>
  </si>
  <si>
    <t xml:space="preserve"> cw_map("BR","10-&gt;20.62000.48230")</t>
  </si>
  <si>
    <t>$D$74</t>
  </si>
  <si>
    <t xml:space="preserve"> cw_map("BR","20-&gt;20.62000.48230")</t>
  </si>
  <si>
    <t>$F$74</t>
  </si>
  <si>
    <t xml:space="preserve"> cw_map("BR","40-&gt;20.62000.48230")</t>
  </si>
  <si>
    <t>$G$74</t>
  </si>
  <si>
    <t xml:space="preserve"> cw_map("BR","50-&gt;20.62000.48230")</t>
  </si>
  <si>
    <t>$H$74</t>
  </si>
  <si>
    <t xml:space="preserve"> cw_map("BR","60-&gt;20.62000.48230")</t>
  </si>
  <si>
    <t>$K$74</t>
  </si>
  <si>
    <t xml:space="preserve"> cw_map("BR","90-&gt;20.62000.48230")</t>
  </si>
  <si>
    <t>$C$75</t>
  </si>
  <si>
    <t xml:space="preserve"> cw_map("BR","10-&gt;20.6899*")</t>
  </si>
  <si>
    <t>$D$75</t>
  </si>
  <si>
    <t xml:space="preserve"> cw_map("BR","20-&gt;20.6899*")</t>
  </si>
  <si>
    <t>$E$75</t>
  </si>
  <si>
    <t xml:space="preserve"> cw_map("BR","30-&gt;20.6899*")</t>
  </si>
  <si>
    <t>$F$75</t>
  </si>
  <si>
    <t xml:space="preserve"> cw_map("BR","40-&gt;20.6899*")</t>
  </si>
  <si>
    <t>$G$75</t>
  </si>
  <si>
    <t xml:space="preserve"> cw_map("BR","50-&gt;20.6899*")</t>
  </si>
  <si>
    <t>$H$75</t>
  </si>
  <si>
    <t xml:space="preserve"> cw_map("BR","60-&gt;20.6899*")</t>
  </si>
  <si>
    <t>$I$75</t>
  </si>
  <si>
    <t xml:space="preserve"> cw_map("BR","70-&gt;20.6899*")</t>
  </si>
  <si>
    <t>$J$75</t>
  </si>
  <si>
    <t xml:space="preserve"> cw_map("BR","80-&gt;20.6899*")</t>
  </si>
  <si>
    <t>$K$75</t>
  </si>
  <si>
    <t xml:space="preserve"> cw_map("BR","90-&gt;20.6899*")</t>
  </si>
  <si>
    <t>$C$79</t>
  </si>
  <si>
    <t xml:space="preserve"> -cw_map("BR","10-&gt;20.34000.34120")</t>
  </si>
  <si>
    <t>$D$79</t>
  </si>
  <si>
    <t xml:space="preserve"> -cw_map("BR","20-&gt;20.34000.34120")</t>
  </si>
  <si>
    <t>$E$79</t>
  </si>
  <si>
    <t xml:space="preserve"> -cw_map("BR","30-&gt;20.34000.34120")</t>
  </si>
  <si>
    <t>$F$79</t>
  </si>
  <si>
    <t xml:space="preserve"> -cw_map("BR","40-&gt;20.34000.34120")</t>
  </si>
  <si>
    <t>$G$79</t>
  </si>
  <si>
    <t xml:space="preserve"> -cw_map("BR","50-&gt;20.34000.34120")</t>
  </si>
  <si>
    <t>$H$79</t>
  </si>
  <si>
    <t xml:space="preserve"> -cw_map("BR","60-&gt;20.34000.34120")</t>
  </si>
  <si>
    <t>$I$79</t>
  </si>
  <si>
    <t xml:space="preserve"> -cw_map("BR","70-&gt;20.34000.34120")</t>
  </si>
  <si>
    <t>$J$79</t>
  </si>
  <si>
    <t xml:space="preserve"> -cw_map("BR","80-&gt;20.34000.34120")</t>
  </si>
  <si>
    <t>$K$79</t>
  </si>
  <si>
    <t xml:space="preserve"> -cw_map("BR","90-&gt;20.34000.34120")</t>
  </si>
  <si>
    <t>SH:Revenues 9-14</t>
  </si>
  <si>
    <t xml:space="preserve"> -(cw_map("BR","10-&gt;20.41110"))</t>
  </si>
  <si>
    <t xml:space="preserve"> -(cw_map("BR","20-&gt;20.41110"))</t>
  </si>
  <si>
    <t xml:space="preserve"> -(cw_map("BR","30-&gt;20.41110"))</t>
  </si>
  <si>
    <t xml:space="preserve"> -(cw_map("BR","40-&gt;20.41110"))</t>
  </si>
  <si>
    <t xml:space="preserve"> -(cw_map("BR","50-&gt;20.41110"))</t>
  </si>
  <si>
    <t xml:space="preserve"> -(cw_map("BR","60-&gt;20.41110"))</t>
  </si>
  <si>
    <t xml:space="preserve"> -(cw_map("BR","70-&gt;20.41110"))</t>
  </si>
  <si>
    <t xml:space="preserve"> -(cw_map("BR","80-&gt;20.41120"))</t>
  </si>
  <si>
    <t xml:space="preserve"> -(cw_map("BR","90-&gt;20.41110"))</t>
  </si>
  <si>
    <t xml:space="preserve"> -(cw_map("BR","10-&gt;20.41130"))</t>
  </si>
  <si>
    <t xml:space="preserve"> -(cw_map("BR","20-&gt;20.41130"))</t>
  </si>
  <si>
    <t xml:space="preserve"> -(cw_map("BR","10-&gt;20.41140"))</t>
  </si>
  <si>
    <t xml:space="preserve"> -(cw_map("BR","20-&gt;20.41140"))</t>
  </si>
  <si>
    <t xml:space="preserve"> -(cw_map("BR","40-&gt;20.41140"))</t>
  </si>
  <si>
    <t xml:space="preserve"> -(cw_map("BR","50-&gt;20.41140"))</t>
  </si>
  <si>
    <t xml:space="preserve"> -(cw_map("BR","60-&gt;20.41140"))</t>
  </si>
  <si>
    <t xml:space="preserve"> -(cw_map("BR","50-&gt;20.41150"))</t>
  </si>
  <si>
    <t xml:space="preserve"> -(cw_map("BR","20-&gt;20.41160"))</t>
  </si>
  <si>
    <t xml:space="preserve"> -(cw_map("BR","30-&gt;20.41160"))</t>
  </si>
  <si>
    <t xml:space="preserve"> -(cw_map("BR","60-&gt;20.41160"))</t>
  </si>
  <si>
    <t xml:space="preserve"> -(cw_map("BR","10-&gt;20.41170"))</t>
  </si>
  <si>
    <t xml:space="preserve"> -(cw_map("BR","10-&gt;20.41190"))</t>
  </si>
  <si>
    <t xml:space="preserve"> -(cw_map("BR","20-&gt;20.41190"))</t>
  </si>
  <si>
    <t xml:space="preserve"> -(cw_map("BR","30-&gt;20.41190"))</t>
  </si>
  <si>
    <t xml:space="preserve"> -(cw_map("BR","40-&gt;20.41190"))</t>
  </si>
  <si>
    <t xml:space="preserve"> -(cw_map("BR","50-&gt;20.41190"))</t>
  </si>
  <si>
    <t xml:space="preserve"> -(cw_map("BR","60-&gt;20.41190"))</t>
  </si>
  <si>
    <t xml:space="preserve"> -(cw_map("BR","70-&gt;20.41190"))</t>
  </si>
  <si>
    <t xml:space="preserve"> -(cw_map("BR","80-&gt;20.41190"))</t>
  </si>
  <si>
    <t xml:space="preserve"> -(cw_map("BR","90-&gt;20.41190"))</t>
  </si>
  <si>
    <t>$C$14</t>
  </si>
  <si>
    <t xml:space="preserve"> -(cw_map("BR","10-&gt;20.41210"))</t>
  </si>
  <si>
    <t>$D$14</t>
  </si>
  <si>
    <t xml:space="preserve"> -(cw_map("BR","20-&gt;20.41210"))</t>
  </si>
  <si>
    <t>$E$14</t>
  </si>
  <si>
    <t xml:space="preserve"> -(cw_map("BR","30-&gt;20.41210"))</t>
  </si>
  <si>
    <t>$F$14</t>
  </si>
  <si>
    <t xml:space="preserve"> -(cw_map("BR","40-&gt;20.41210"))</t>
  </si>
  <si>
    <t>$G$14</t>
  </si>
  <si>
    <t xml:space="preserve"> -(cw_map("BR","50-&gt;20.41210"))</t>
  </si>
  <si>
    <t>$H$14</t>
  </si>
  <si>
    <t xml:space="preserve"> -(cw_map("BR","60-&gt;20.41210"))</t>
  </si>
  <si>
    <t>$I$14</t>
  </si>
  <si>
    <t xml:space="preserve"> -(cw_map("BR","70-&gt;20.41210"))</t>
  </si>
  <si>
    <t>$J$14</t>
  </si>
  <si>
    <t xml:space="preserve"> -(cw_map("BR","80-&gt;20.41210"))</t>
  </si>
  <si>
    <t>$K$14</t>
  </si>
  <si>
    <t xml:space="preserve"> -(cw_map("BR","90-&gt;20.41210"))</t>
  </si>
  <si>
    <t>$C$15</t>
  </si>
  <si>
    <t xml:space="preserve"> -(cw_map("BR","10-&gt;20.41220"))</t>
  </si>
  <si>
    <t>$D$15</t>
  </si>
  <si>
    <t xml:space="preserve"> -(cw_map("BR","20-&gt;20.41220"))</t>
  </si>
  <si>
    <t>$E$15</t>
  </si>
  <si>
    <t xml:space="preserve"> -(cw_map("BR","30-&gt;20.41220"))</t>
  </si>
  <si>
    <t>$F$15</t>
  </si>
  <si>
    <t xml:space="preserve"> -(cw_map("BR","40-&gt;20.41220"))</t>
  </si>
  <si>
    <t>$G$15</t>
  </si>
  <si>
    <t xml:space="preserve"> -(cw_map("BR","50-&gt;20.41220"))</t>
  </si>
  <si>
    <t>$H$15</t>
  </si>
  <si>
    <t xml:space="preserve"> -(cw_map("BR","60-&gt;20.41220"))</t>
  </si>
  <si>
    <t>$I$15</t>
  </si>
  <si>
    <t xml:space="preserve"> -(cw_map("BR","70-&gt;20.41220"))</t>
  </si>
  <si>
    <t>$J$15</t>
  </si>
  <si>
    <t xml:space="preserve"> -(cw_map("BR","80-&gt;20.41220"))</t>
  </si>
  <si>
    <t>$K$15</t>
  </si>
  <si>
    <t xml:space="preserve"> -(cw_map("BR","90-&gt;20.41220"))</t>
  </si>
  <si>
    <t>$C$16</t>
  </si>
  <si>
    <t xml:space="preserve"> -(cw_map("BR","10-&gt;20.41230"))</t>
  </si>
  <si>
    <t>$D$16</t>
  </si>
  <si>
    <t xml:space="preserve"> -(cw_map("BR","20-&gt;20.41230"))</t>
  </si>
  <si>
    <t>$E$16</t>
  </si>
  <si>
    <t xml:space="preserve"> -(cw_map("BR","30-&gt;20.41230"))</t>
  </si>
  <si>
    <t>$F$16</t>
  </si>
  <si>
    <t xml:space="preserve"> -(cw_map("BR","40-&gt;20.41230"))</t>
  </si>
  <si>
    <t>$G$16</t>
  </si>
  <si>
    <t xml:space="preserve"> -(cw_map("BR","50-&gt;20.41230"))</t>
  </si>
  <si>
    <t>$H$16</t>
  </si>
  <si>
    <t xml:space="preserve"> -(cw_map("BR","60-&gt;20.41230"))</t>
  </si>
  <si>
    <t>$I$16</t>
  </si>
  <si>
    <t xml:space="preserve"> -(cw_map("BR","70-&gt;20.41230"))</t>
  </si>
  <si>
    <t>$J$16</t>
  </si>
  <si>
    <t xml:space="preserve"> -(cw_map("BR","80-&gt;20.41230"))</t>
  </si>
  <si>
    <t>$K$16</t>
  </si>
  <si>
    <t xml:space="preserve"> -(cw_map("BR","90-&gt;20.41230"))</t>
  </si>
  <si>
    <t>$C$17</t>
  </si>
  <si>
    <t xml:space="preserve"> -(cw_map("BR","10-&gt;20.41290"))</t>
  </si>
  <si>
    <t>$D$17</t>
  </si>
  <si>
    <t xml:space="preserve"> -(cw_map("BR","20-&gt;20.41290"))</t>
  </si>
  <si>
    <t>$E$17</t>
  </si>
  <si>
    <t xml:space="preserve"> -(cw_map("BR","30-&gt;20.41290"))</t>
  </si>
  <si>
    <t>$F$17</t>
  </si>
  <si>
    <t xml:space="preserve"> -(cw_map("BR","40-&gt;20.41290"))</t>
  </si>
  <si>
    <t>$G$17</t>
  </si>
  <si>
    <t xml:space="preserve"> -(cw_map("BR","50-&gt;20.41290"))</t>
  </si>
  <si>
    <t>$H$17</t>
  </si>
  <si>
    <t xml:space="preserve"> -(cw_map("BR","60-&gt;20.41290"))</t>
  </si>
  <si>
    <t>$I$17</t>
  </si>
  <si>
    <t xml:space="preserve"> -(cw_map("BR","70-&gt;20.41290"))</t>
  </si>
  <si>
    <t>$J$17</t>
  </si>
  <si>
    <t xml:space="preserve"> -(cw_map("BR","80-&gt;20.41290"))</t>
  </si>
  <si>
    <t>$K$17</t>
  </si>
  <si>
    <t xml:space="preserve"> -(cw_map("BR","90-&gt;20.41290"))</t>
  </si>
  <si>
    <t>$C$20</t>
  </si>
  <si>
    <t xml:space="preserve"> -(cw_map("BR","10-&gt;20.41311"))</t>
  </si>
  <si>
    <t>$C$21</t>
  </si>
  <si>
    <t xml:space="preserve"> -(cw_map("BR","10-&gt;20.41312"))</t>
  </si>
  <si>
    <t>$C$22</t>
  </si>
  <si>
    <t xml:space="preserve"> -(cw_map("BR","10-&gt;20.41313"))</t>
  </si>
  <si>
    <t>$C$23</t>
  </si>
  <si>
    <t xml:space="preserve"> -(cw_map("BR","10-&gt;20.41314"))</t>
  </si>
  <si>
    <t>$C$24</t>
  </si>
  <si>
    <t xml:space="preserve"> -(cw_map("BR","10-&gt;20.41321"))</t>
  </si>
  <si>
    <t xml:space="preserve"> -(cw_map("BR","10-&gt;20.41322"))</t>
  </si>
  <si>
    <t xml:space="preserve"> -(cw_map("BR","10-&gt;20.41323"))</t>
  </si>
  <si>
    <t xml:space="preserve"> -(cw_map("BR","10-&gt;20.41324"))</t>
  </si>
  <si>
    <t xml:space="preserve"> -(cw_map("BR","10-&gt;20.41331"))</t>
  </si>
  <si>
    <t xml:space="preserve"> -(cw_map("BR","10-&gt;20.41332"))</t>
  </si>
  <si>
    <t xml:space="preserve"> -(cw_map("BR","10-&gt;20.41333"))</t>
  </si>
  <si>
    <t xml:space="preserve"> -(cw_map("BR","10-&gt;20.41334"))</t>
  </si>
  <si>
    <t xml:space="preserve"> -(cw_map("BR","10-&gt;20.41341"))</t>
  </si>
  <si>
    <t xml:space="preserve"> -(cw_map("BR","10-&gt;20.41342"))</t>
  </si>
  <si>
    <t xml:space="preserve"> -(cw_map("BR","10-&gt;20.41343"))</t>
  </si>
  <si>
    <t xml:space="preserve"> -(cw_map("BR","10-&gt;20.41344"))</t>
  </si>
  <si>
    <t xml:space="preserve"> -(cw_map("BR","10-&gt;20.41351"))</t>
  </si>
  <si>
    <t>$C$37</t>
  </si>
  <si>
    <t xml:space="preserve"> -(cw_map("BR","10-&gt;20.41352"))</t>
  </si>
  <si>
    <t xml:space="preserve"> -(cw_map("BR","10-&gt;20.41353"))</t>
  </si>
  <si>
    <t xml:space="preserve"> -(cw_map("BR","10-&gt;20.41354"))</t>
  </si>
  <si>
    <t xml:space="preserve"> -(cw_map("BR","40-&gt;20.41411"))</t>
  </si>
  <si>
    <t xml:space="preserve"> -(cw_map("BR","40-&gt;20.41412"))</t>
  </si>
  <si>
    <t>$F$44</t>
  </si>
  <si>
    <t xml:space="preserve"> -(cw_map("BR","40-&gt;20.41413"))</t>
  </si>
  <si>
    <t>$F$45</t>
  </si>
  <si>
    <t xml:space="preserve"> -(cw_map("BR","40-&gt;20.41415"))</t>
  </si>
  <si>
    <t>$F$46</t>
  </si>
  <si>
    <t xml:space="preserve"> -(cw_map("BR","40-&gt;20.41416"))</t>
  </si>
  <si>
    <t>$F$47</t>
  </si>
  <si>
    <t xml:space="preserve"> -(cw_map("BR","40-&gt;20.41421"))</t>
  </si>
  <si>
    <t>$F$48</t>
  </si>
  <si>
    <t xml:space="preserve"> -(cw_map("BR","40-&gt;20.41422"))</t>
  </si>
  <si>
    <t xml:space="preserve"> -(cw_map("BR","40-&gt;20.41423"))</t>
  </si>
  <si>
    <t xml:space="preserve"> -(cw_map("BR","40-&gt;20.41424"))</t>
  </si>
  <si>
    <t>$F$51</t>
  </si>
  <si>
    <t xml:space="preserve"> -(cw_map("BR","40-&gt;20.41431"))</t>
  </si>
  <si>
    <t>$F$52</t>
  </si>
  <si>
    <t xml:space="preserve"> -(cw_map("BR","40-&gt;20.41432"))</t>
  </si>
  <si>
    <t>$F$53</t>
  </si>
  <si>
    <t xml:space="preserve"> -(cw_map("BR","40-&gt;20.41433"))</t>
  </si>
  <si>
    <t>$F$54</t>
  </si>
  <si>
    <t xml:space="preserve"> -(cw_map("BR","40-&gt;20.41434"))</t>
  </si>
  <si>
    <t>$F$55</t>
  </si>
  <si>
    <t xml:space="preserve"> -(cw_map("BR","40-&gt;20.41441"))</t>
  </si>
  <si>
    <t>$F$56</t>
  </si>
  <si>
    <t xml:space="preserve"> -(cw_map("BR","40-&gt;20.41442"))</t>
  </si>
  <si>
    <t>$F$57</t>
  </si>
  <si>
    <t xml:space="preserve"> -(cw_map("BR","40-&gt;20.41443"))</t>
  </si>
  <si>
    <t>$F$58</t>
  </si>
  <si>
    <t xml:space="preserve"> -(cw_map("BR","40-&gt;20.41444"))</t>
  </si>
  <si>
    <t>$F$59</t>
  </si>
  <si>
    <t xml:space="preserve"> -(cw_map("BR","40-&gt;20.41451"))</t>
  </si>
  <si>
    <t>$F$60</t>
  </si>
  <si>
    <t xml:space="preserve"> -(cw_map("BR","40-&gt;20.41452"))</t>
  </si>
  <si>
    <t>$F$61</t>
  </si>
  <si>
    <t xml:space="preserve"> -(cw_map("BR","40-&gt;20.41453"))</t>
  </si>
  <si>
    <t>$F$62</t>
  </si>
  <si>
    <t xml:space="preserve"> -(cw_map("BR","40-&gt;20.41454"))</t>
  </si>
  <si>
    <t xml:space="preserve"> -(cw_map("BR","10-&gt;20.41510"))</t>
  </si>
  <si>
    <t xml:space="preserve"> -(cw_map("BR","20-&gt;20.41510"))</t>
  </si>
  <si>
    <t>$E$65</t>
  </si>
  <si>
    <t xml:space="preserve"> -(cw_map("BR","30-&gt;20.41510"))</t>
  </si>
  <si>
    <t>$F$65</t>
  </si>
  <si>
    <t xml:space="preserve"> -(cw_map("BR","40-&gt;20.41510"))</t>
  </si>
  <si>
    <t>$G$65</t>
  </si>
  <si>
    <t xml:space="preserve"> -(cw_map("BR","50-&gt;20.41510"))</t>
  </si>
  <si>
    <t>$H$65</t>
  </si>
  <si>
    <t xml:space="preserve"> -(cw_map("BR","60-&gt;20.41510"))</t>
  </si>
  <si>
    <t>$I$65</t>
  </si>
  <si>
    <t xml:space="preserve"> -(cw_map("BR","70-&gt;20.41510"))</t>
  </si>
  <si>
    <t>$J$65</t>
  </si>
  <si>
    <t xml:space="preserve"> -(cw_map("BR","80-&gt;20.41510"))</t>
  </si>
  <si>
    <t>$K$65</t>
  </si>
  <si>
    <t xml:space="preserve"> -(cw_map("BR","90-&gt;20.41510"))</t>
  </si>
  <si>
    <t>$C$66</t>
  </si>
  <si>
    <t xml:space="preserve"> -(cw_map("BR","10-&gt;20.41520"))</t>
  </si>
  <si>
    <t>$D$66</t>
  </si>
  <si>
    <t xml:space="preserve"> -(cw_map("BR","20-&gt;20.41520"))</t>
  </si>
  <si>
    <t>$E$66</t>
  </si>
  <si>
    <t xml:space="preserve"> -(cw_map("BR","30-&gt;20.41520"))</t>
  </si>
  <si>
    <t>$F$66</t>
  </si>
  <si>
    <t xml:space="preserve"> -(cw_map("BR","40-&gt;20.41520"))</t>
  </si>
  <si>
    <t>$G$66</t>
  </si>
  <si>
    <t xml:space="preserve"> -(cw_map("BR","50-&gt;20.41520"))</t>
  </si>
  <si>
    <t>$H$66</t>
  </si>
  <si>
    <t xml:space="preserve"> -(cw_map("BR","60-&gt;20.41520"))</t>
  </si>
  <si>
    <t>$I$66</t>
  </si>
  <si>
    <t xml:space="preserve"> -(cw_map("BR","70-&gt;20.41520"))</t>
  </si>
  <si>
    <t>$J$66</t>
  </si>
  <si>
    <t xml:space="preserve"> -(cw_map("BR","80-&gt;20.41520"))</t>
  </si>
  <si>
    <t>$K$66</t>
  </si>
  <si>
    <t xml:space="preserve"> -(cw_map("BR","90-&gt;20.41520"))</t>
  </si>
  <si>
    <t xml:space="preserve"> -(cw_map("BR","10-&gt;20.41611"))</t>
  </si>
  <si>
    <t>$C$70</t>
  </si>
  <si>
    <t xml:space="preserve"> -(cw_map("BR","10-&gt;20.41612"))</t>
  </si>
  <si>
    <t>$C$71</t>
  </si>
  <si>
    <t xml:space="preserve"> -(cw_map("BR","10-&gt;20.41613"))</t>
  </si>
  <si>
    <t>$C$72</t>
  </si>
  <si>
    <t xml:space="preserve"> -(cw_map("BR","10-&gt;20.41614"))</t>
  </si>
  <si>
    <t xml:space="preserve"> -(cw_map("BR","10-&gt;20.41620"))</t>
  </si>
  <si>
    <t xml:space="preserve"> -(cw_map("BR","10-&gt;20.41690"))</t>
  </si>
  <si>
    <t>$C$77</t>
  </si>
  <si>
    <t xml:space="preserve"> -(cw_map("BR","10-&gt;20.41711"))</t>
  </si>
  <si>
    <t>$D$77</t>
  </si>
  <si>
    <t xml:space="preserve"> -(cw_map("BR","20-&gt;20.41711"))</t>
  </si>
  <si>
    <t>$C$78</t>
  </si>
  <si>
    <t xml:space="preserve"> -(cw_map("BR","10-&gt;20.41719"))</t>
  </si>
  <si>
    <t>$D$78</t>
  </si>
  <si>
    <t xml:space="preserve"> -(cw_map("BR","20-&gt;20.41719"))</t>
  </si>
  <si>
    <t xml:space="preserve"> -(cw_map("BR","10-&gt;20.41720"))</t>
  </si>
  <si>
    <t xml:space="preserve"> -(cw_map("BR","20-&gt;20.41720"))</t>
  </si>
  <si>
    <t>$C$80</t>
  </si>
  <si>
    <t xml:space="preserve"> -(cw_map("BR","10-&gt;20.41730"))</t>
  </si>
  <si>
    <t>$D$80</t>
  </si>
  <si>
    <t xml:space="preserve"> -(cw_map("BR","20-&gt;20.41730"))</t>
  </si>
  <si>
    <t>$C$81</t>
  </si>
  <si>
    <t xml:space="preserve"> -(cw_map("BR","10-&gt;20.41790"))</t>
  </si>
  <si>
    <t>$D$81</t>
  </si>
  <si>
    <t xml:space="preserve"> -(cw_map("BR","20-&gt;20.41790"))</t>
  </si>
  <si>
    <t>$C$84</t>
  </si>
  <si>
    <t xml:space="preserve"> -(cw_map("BR","10-&gt;20.41811"))</t>
  </si>
  <si>
    <t>$C$85</t>
  </si>
  <si>
    <t xml:space="preserve"> -(cw_map("BR","10-&gt;20.41812"))</t>
  </si>
  <si>
    <t>$C$86</t>
  </si>
  <si>
    <t xml:space="preserve"> -(cw_map("BR","10-&gt;20.41813"))</t>
  </si>
  <si>
    <t>$C$87</t>
  </si>
  <si>
    <t xml:space="preserve"> -(cw_map("BR","10-&gt;20.41819"))</t>
  </si>
  <si>
    <t>$C$88</t>
  </si>
  <si>
    <t xml:space="preserve"> -(cw_map("BR","10-&gt;20.41821"))</t>
  </si>
  <si>
    <t>$C$89</t>
  </si>
  <si>
    <t xml:space="preserve"> -(cw_map("BR","10-&gt;20.41822"))</t>
  </si>
  <si>
    <t>$C$90</t>
  </si>
  <si>
    <t xml:space="preserve"> -(cw_map("BR","10-&gt;20.41823"))</t>
  </si>
  <si>
    <t>$C$91</t>
  </si>
  <si>
    <t xml:space="preserve"> -(cw_map("BR","10-&gt;20.41829"))</t>
  </si>
  <si>
    <t>$C$92</t>
  </si>
  <si>
    <t xml:space="preserve"> -(cw_map("BR","10-&gt;20.41890"))</t>
  </si>
  <si>
    <t>$C$95</t>
  </si>
  <si>
    <t xml:space="preserve"> -(cw_map("BR","10-&gt;20.41910"))</t>
  </si>
  <si>
    <t>$D$95</t>
  </si>
  <si>
    <t xml:space="preserve"> -(cw_map("BR","20-&gt;20.41910"))</t>
  </si>
  <si>
    <t>$C$96</t>
  </si>
  <si>
    <t xml:space="preserve"> -(cw_map("BR","10-&gt;20.41920"))</t>
  </si>
  <si>
    <t>$D$96</t>
  </si>
  <si>
    <t xml:space="preserve"> -(cw_map("BR","20-&gt;20.41920"))</t>
  </si>
  <si>
    <t>$E$96</t>
  </si>
  <si>
    <t xml:space="preserve"> -(cw_map("BR","30-&gt;20.41920"))</t>
  </si>
  <si>
    <t>$F$96</t>
  </si>
  <si>
    <t xml:space="preserve"> -(cw_map("BR","40-&gt;20.41920"))</t>
  </si>
  <si>
    <t>$G$96</t>
  </si>
  <si>
    <t xml:space="preserve"> -(cw_map("BR","50-&gt;20.41920"))</t>
  </si>
  <si>
    <t>$H$96</t>
  </si>
  <si>
    <t xml:space="preserve"> -(cw_map("BR","60-&gt;20.41920"))</t>
  </si>
  <si>
    <t>$I$96</t>
  </si>
  <si>
    <t xml:space="preserve"> -(cw_map("BR","70-&gt;20.41920"))</t>
  </si>
  <si>
    <t>$J$96</t>
  </si>
  <si>
    <t xml:space="preserve"> -(cw_map("BR","80-&gt;20.41920"))</t>
  </si>
  <si>
    <t>$K$96</t>
  </si>
  <si>
    <t xml:space="preserve"> -(cw_map("BR","90-&gt;20.41920"))</t>
  </si>
  <si>
    <t>$C$97</t>
  </si>
  <si>
    <t xml:space="preserve"> -(cw_map("BR","10-&gt;20.41930"))</t>
  </si>
  <si>
    <t>$D$97</t>
  </si>
  <si>
    <t xml:space="preserve"> -(cw_map("BR","20-&gt;20.41930"))</t>
  </si>
  <si>
    <t>$E$97</t>
  </si>
  <si>
    <t xml:space="preserve"> -(cw_map("BR","30-&gt;20.41930"))</t>
  </si>
  <si>
    <t>$F$97</t>
  </si>
  <si>
    <t xml:space="preserve"> -(cw_map("BR","40-&gt;20.41930"))</t>
  </si>
  <si>
    <t>$G$97</t>
  </si>
  <si>
    <t xml:space="preserve"> -(cw_map("BR","50-&gt;20.41930"))</t>
  </si>
  <si>
    <t>$H$97</t>
  </si>
  <si>
    <t xml:space="preserve"> -(cw_map("BR","60-&gt;20.41930"))</t>
  </si>
  <si>
    <t>$I$97</t>
  </si>
  <si>
    <t xml:space="preserve"> -(cw_map("BR","70-&gt;20.41930"))</t>
  </si>
  <si>
    <t>$J$97</t>
  </si>
  <si>
    <t xml:space="preserve"> -(cw_map("BR","80-&gt;20.41930"))</t>
  </si>
  <si>
    <t>$K$97</t>
  </si>
  <si>
    <t xml:space="preserve"> -(cw_map("BR","90-&gt;20.41930"))</t>
  </si>
  <si>
    <t>$C$98</t>
  </si>
  <si>
    <t xml:space="preserve"> -(cw_map("BR","10-&gt;20.41940"))</t>
  </si>
  <si>
    <t>$D$98</t>
  </si>
  <si>
    <t xml:space="preserve"> -(cw_map("BR","20-&gt;20.41940"))</t>
  </si>
  <si>
    <t>$F$98</t>
  </si>
  <si>
    <t xml:space="preserve"> -(cw_map("BR","40-&gt;20.41940"))</t>
  </si>
  <si>
    <t>$C$99</t>
  </si>
  <si>
    <t xml:space="preserve"> -(cw_map("BR","10-&gt;20.41950"))</t>
  </si>
  <si>
    <t>$D$99</t>
  </si>
  <si>
    <t xml:space="preserve"> -(cw_map("BR","20-&gt;20.41950"))</t>
  </si>
  <si>
    <t>$E$99</t>
  </si>
  <si>
    <t xml:space="preserve"> -(cw_map("BR","30-&gt;20.41950"))</t>
  </si>
  <si>
    <t>$F$99</t>
  </si>
  <si>
    <t xml:space="preserve"> -(cw_map("BR","40-&gt;20.41950"))</t>
  </si>
  <si>
    <t>$G$99</t>
  </si>
  <si>
    <t xml:space="preserve"> -(cw_map("BR","50-&gt;20.41950"))</t>
  </si>
  <si>
    <t>$H$99</t>
  </si>
  <si>
    <t xml:space="preserve"> -(cw_map("BR","60-&gt;20.41950"))</t>
  </si>
  <si>
    <t>$J$99</t>
  </si>
  <si>
    <t xml:space="preserve"> -(cw_map("BR","80-&gt;20.41950"))</t>
  </si>
  <si>
    <t>$K$99</t>
  </si>
  <si>
    <t xml:space="preserve"> -(cw_map("BR","90-&gt;20.41950"))</t>
  </si>
  <si>
    <t>$C$100</t>
  </si>
  <si>
    <t xml:space="preserve"> -(cw_map("BR","10-&gt;20.41960"))</t>
  </si>
  <si>
    <t>$D$100</t>
  </si>
  <si>
    <t xml:space="preserve"> -(cw_map("BR","20-&gt;20.41960"))</t>
  </si>
  <si>
    <t>$E$100</t>
  </si>
  <si>
    <t xml:space="preserve"> -(cw_map("BR","30-&gt;20.41960"))</t>
  </si>
  <si>
    <t>$F$100</t>
  </si>
  <si>
    <t xml:space="preserve"> -(cw_map("BR","40-&gt;20.41960"))</t>
  </si>
  <si>
    <t>$G$100</t>
  </si>
  <si>
    <t xml:space="preserve"> -(cw_map("BR","50-&gt;20.41960"))</t>
  </si>
  <si>
    <t>$H$100</t>
  </si>
  <si>
    <t xml:space="preserve"> -(cw_map("BR","60-&gt;20.41960"))</t>
  </si>
  <si>
    <t>$I$100</t>
  </si>
  <si>
    <t xml:space="preserve"> -(cw_map("BR","70-&gt;20.41960"))</t>
  </si>
  <si>
    <t>$J$100</t>
  </si>
  <si>
    <t xml:space="preserve"> -(cw_map("BR","80-&gt;20.41960"))</t>
  </si>
  <si>
    <t>$K$100</t>
  </si>
  <si>
    <t xml:space="preserve"> -(cw_map("BR","90-&gt;20.41960"))</t>
  </si>
  <si>
    <t>$C$101</t>
  </si>
  <si>
    <t xml:space="preserve"> -(cw_map("BR","10-&gt;20.41970"))</t>
  </si>
  <si>
    <t>$C$102</t>
  </si>
  <si>
    <t xml:space="preserve"> -(cw_map("BR","10-&gt;20.41980"))</t>
  </si>
  <si>
    <t>$D$102</t>
  </si>
  <si>
    <t xml:space="preserve"> -(cw_map("BR","20-&gt;20.41980"))</t>
  </si>
  <si>
    <t>$E$102</t>
  </si>
  <si>
    <t xml:space="preserve"> -(cw_map("BR","30-&gt;20.41980"))</t>
  </si>
  <si>
    <t>$F$102</t>
  </si>
  <si>
    <t xml:space="preserve"> -(cw_map("BR","40-&gt;20.41980"))</t>
  </si>
  <si>
    <t>$G$102</t>
  </si>
  <si>
    <t xml:space="preserve"> -(cw_map("BR","50-&gt;20.41980"))</t>
  </si>
  <si>
    <t>$H$102</t>
  </si>
  <si>
    <t xml:space="preserve"> -(cw_map("BR","60-&gt;20.41980"))</t>
  </si>
  <si>
    <t>$I$102</t>
  </si>
  <si>
    <t xml:space="preserve"> -(cw_map("BR","70-&gt;20.41980"))</t>
  </si>
  <si>
    <t>$J$102</t>
  </si>
  <si>
    <t xml:space="preserve"> -(cw_map("BR","80-&gt;20.41980"))</t>
  </si>
  <si>
    <t>$K$102</t>
  </si>
  <si>
    <t xml:space="preserve"> -(cw_map("BR","90-&gt;20.41980"))</t>
  </si>
  <si>
    <t>$E$103</t>
  </si>
  <si>
    <t xml:space="preserve"> -(cw_map("BR","30-&gt;20.41983"))</t>
  </si>
  <si>
    <t>$H$103</t>
  </si>
  <si>
    <t xml:space="preserve"> -(cw_map("BR","60-&gt;20.41983"))</t>
  </si>
  <si>
    <t>$C$104</t>
  </si>
  <si>
    <t xml:space="preserve"> -(cw_map("BR","10-&gt;20.41991"))</t>
  </si>
  <si>
    <t>$D$104</t>
  </si>
  <si>
    <t xml:space="preserve"> -(cw_map("BR","20-&gt;20.41991"))</t>
  </si>
  <si>
    <t>$E$104</t>
  </si>
  <si>
    <t xml:space="preserve"> -(cw_map("BR","30-&gt;20.41991"))</t>
  </si>
  <si>
    <t>$F$104</t>
  </si>
  <si>
    <t xml:space="preserve"> -(cw_map("BR","40-&gt;20.41991"))</t>
  </si>
  <si>
    <t>$G$104</t>
  </si>
  <si>
    <t xml:space="preserve"> -(cw_map("BR","50-&gt;20.41991"))</t>
  </si>
  <si>
    <t>$H$104</t>
  </si>
  <si>
    <t xml:space="preserve"> -(cw_map("BR","60-&gt;20.41991"))</t>
  </si>
  <si>
    <t>$C$105</t>
  </si>
  <si>
    <t xml:space="preserve"> -(cw_map("BR","10-&gt;20.41992"))</t>
  </si>
  <si>
    <t>$C$106</t>
  </si>
  <si>
    <t xml:space="preserve"> -(cw_map("BR","10-&gt;20.41993"))</t>
  </si>
  <si>
    <t>$D$106</t>
  </si>
  <si>
    <t xml:space="preserve"> -(cw_map("BR","20-&gt;20.41993"))</t>
  </si>
  <si>
    <t>$E$106</t>
  </si>
  <si>
    <t xml:space="preserve"> -(cw_map("BR","30-&gt;20.41993"))</t>
  </si>
  <si>
    <t>$F$106</t>
  </si>
  <si>
    <t xml:space="preserve"> -(cw_map("BR","40-&gt;20.41993"))</t>
  </si>
  <si>
    <t>$G$106</t>
  </si>
  <si>
    <t xml:space="preserve"> -(cw_map("BR","50-&gt;20.41993"))</t>
  </si>
  <si>
    <t>$H$106</t>
  </si>
  <si>
    <t xml:space="preserve"> -(cw_map("BR","60-&gt;20.41993"))</t>
  </si>
  <si>
    <t>$J$106</t>
  </si>
  <si>
    <t>$K$106</t>
  </si>
  <si>
    <t>$C$107</t>
  </si>
  <si>
    <t xml:space="preserve"> -(cw_map("BR","10-&gt;20.41999"))</t>
  </si>
  <si>
    <t>$D$107</t>
  </si>
  <si>
    <t xml:space="preserve"> -(cw_map("BR","20-&gt;20.41999"))</t>
  </si>
  <si>
    <t>$E$107</t>
  </si>
  <si>
    <t xml:space="preserve"> -(cw_map("BR","30-&gt;20.41999"))</t>
  </si>
  <si>
    <t>$F$107</t>
  </si>
  <si>
    <t xml:space="preserve"> -(cw_map("BR","40-&gt;20.41999"))</t>
  </si>
  <si>
    <t>$G$107</t>
  </si>
  <si>
    <t xml:space="preserve"> -(cw_map("BR","50-&gt;20.41999"))</t>
  </si>
  <si>
    <t>$H$107</t>
  </si>
  <si>
    <t xml:space="preserve"> -(cw_map("BR","60-&gt;20.41999"))</t>
  </si>
  <si>
    <t>$I$107</t>
  </si>
  <si>
    <t xml:space="preserve"> -(cw_map("BR","70-&gt;20.41999"))</t>
  </si>
  <si>
    <t>$J$107</t>
  </si>
  <si>
    <t>$K$107</t>
  </si>
  <si>
    <t>$C$111</t>
  </si>
  <si>
    <t xml:space="preserve"> -(cw_map("BR","10-&gt;20.42100"))</t>
  </si>
  <si>
    <t>$D$111</t>
  </si>
  <si>
    <t xml:space="preserve"> -(cw_map("BR","20-&gt;20.42100"))</t>
  </si>
  <si>
    <t>$F$111</t>
  </si>
  <si>
    <t xml:space="preserve"> -(cw_map("BR","40-&gt;20.42100"))</t>
  </si>
  <si>
    <t>$G$111</t>
  </si>
  <si>
    <t xml:space="preserve"> -(cw_map("BR","50-&gt;20.42100"))</t>
  </si>
  <si>
    <t>$C$112</t>
  </si>
  <si>
    <t xml:space="preserve"> -(cw_map("BR","10-&gt;20.42200"))</t>
  </si>
  <si>
    <t>$D$112</t>
  </si>
  <si>
    <t xml:space="preserve"> -(cw_map("BR","20-&gt;20.42200"))</t>
  </si>
  <si>
    <t>$F$112</t>
  </si>
  <si>
    <t xml:space="preserve"> -(cw_map("BR","40-&gt;20.42200"))</t>
  </si>
  <si>
    <t>$G$112</t>
  </si>
  <si>
    <t xml:space="preserve"> -(cw_map("BR","50-&gt;20.42200"))</t>
  </si>
  <si>
    <t>$C$113</t>
  </si>
  <si>
    <t xml:space="preserve"> -(cw_map("BR","10-&gt;20.42300"))</t>
  </si>
  <si>
    <t>$D$113</t>
  </si>
  <si>
    <t xml:space="preserve"> -(cw_map("BR","20-&gt;20.42300"))</t>
  </si>
  <si>
    <t>$F$113</t>
  </si>
  <si>
    <t xml:space="preserve"> -(cw_map("BR","40-&gt;20.42300"))</t>
  </si>
  <si>
    <t>$G$113</t>
  </si>
  <si>
    <t xml:space="preserve"> -(cw_map("BR","50-&gt;20.42300"))</t>
  </si>
  <si>
    <t>$C$117</t>
  </si>
  <si>
    <t xml:space="preserve"> -(cw_map("BR","10-&gt;20.43001"))</t>
  </si>
  <si>
    <t>$D$117</t>
  </si>
  <si>
    <t xml:space="preserve"> -(cw_map("BR","20-&gt;20.43001"))</t>
  </si>
  <si>
    <t>$E$117</t>
  </si>
  <si>
    <t xml:space="preserve"> -(cw_map("BR","30-&gt;20.43001"))</t>
  </si>
  <si>
    <t>$F$117</t>
  </si>
  <si>
    <t xml:space="preserve"> -(cw_map("BR","40-&gt;20.43001"))</t>
  </si>
  <si>
    <t>$G$117</t>
  </si>
  <si>
    <t xml:space="preserve"> -(cw_map("BR","50-&gt;20.43001"))</t>
  </si>
  <si>
    <t>$H$117</t>
  </si>
  <si>
    <t xml:space="preserve"> -(cw_map("BR","60-&gt;20.43001"))</t>
  </si>
  <si>
    <t>$J$117</t>
  </si>
  <si>
    <t xml:space="preserve"> -(cw_map("BR","80-&gt;20.43001"))</t>
  </si>
  <si>
    <t>$K$117</t>
  </si>
  <si>
    <t xml:space="preserve"> -(cw_map("BR","90-&gt;20.43001"))</t>
  </si>
  <si>
    <t>$C$118</t>
  </si>
  <si>
    <t xml:space="preserve"> -(cw_map("BR","10-&gt;20.43002"))</t>
  </si>
  <si>
    <t>$D$118</t>
  </si>
  <si>
    <t xml:space="preserve"> -(cw_map("BR","20-&gt;20.43002"))</t>
  </si>
  <si>
    <t>$E$118</t>
  </si>
  <si>
    <t xml:space="preserve"> -(cw_map("BR","30-&gt;20.43002"))</t>
  </si>
  <si>
    <t>$F$118</t>
  </si>
  <si>
    <t xml:space="preserve"> -(cw_map("BR","40-&gt;20.43002"))</t>
  </si>
  <si>
    <t>$G$118</t>
  </si>
  <si>
    <t xml:space="preserve"> -(cw_map("BR","50-&gt;20.43002"))</t>
  </si>
  <si>
    <t>$H$118</t>
  </si>
  <si>
    <t xml:space="preserve"> -(cw_map("BR","60-&gt;20.43002"))</t>
  </si>
  <si>
    <t>$J$118</t>
  </si>
  <si>
    <t xml:space="preserve"> -(cw_map("BR","80-&gt;20.43002"))</t>
  </si>
  <si>
    <t>$K$118</t>
  </si>
  <si>
    <t xml:space="preserve"> -(cw_map("BR","90-&gt;20.43002"))</t>
  </si>
  <si>
    <t>$C$119</t>
  </si>
  <si>
    <t xml:space="preserve"> -(cw_map("BR","10-&gt;20.43005"))</t>
  </si>
  <si>
    <t>$D$119</t>
  </si>
  <si>
    <t xml:space="preserve"> -(cw_map("BR","20-&gt;20.43005"))</t>
  </si>
  <si>
    <t>$E$119</t>
  </si>
  <si>
    <t xml:space="preserve"> -(cw_map("BR","30-&gt;20.43005"))</t>
  </si>
  <si>
    <t>$F$119</t>
  </si>
  <si>
    <t xml:space="preserve"> -(cw_map("BR","40-&gt;20.43005"))</t>
  </si>
  <si>
    <t>$G$119</t>
  </si>
  <si>
    <t xml:space="preserve"> -(cw_map("BR","50-&gt;20.43005"))</t>
  </si>
  <si>
    <t>$H$119</t>
  </si>
  <si>
    <t xml:space="preserve"> -(cw_map("BR","60-&gt;20.43005"))</t>
  </si>
  <si>
    <t>$J$119</t>
  </si>
  <si>
    <t xml:space="preserve"> -(cw_map("BR","80-&gt;20.43005"))</t>
  </si>
  <si>
    <t>$K$119</t>
  </si>
  <si>
    <t xml:space="preserve"> -(cw_map("BR","90-&gt;20.43005"))</t>
  </si>
  <si>
    <t>$C$121</t>
  </si>
  <si>
    <t xml:space="preserve"> -(cw_map("BR","10-&gt;20.43099"))</t>
  </si>
  <si>
    <t>$D$121</t>
  </si>
  <si>
    <t xml:space="preserve"> -(cw_map("BR","20-&gt;20.43099"))</t>
  </si>
  <si>
    <t>$E$121</t>
  </si>
  <si>
    <t xml:space="preserve"> -(cw_map("BR","30-&gt;20.43099"))</t>
  </si>
  <si>
    <t>$F$121</t>
  </si>
  <si>
    <t xml:space="preserve"> -(cw_map("BR","40-&gt;20.43099"))</t>
  </si>
  <si>
    <t>$G$121</t>
  </si>
  <si>
    <t xml:space="preserve"> -(cw_map("BR","50-&gt;20.43099"))</t>
  </si>
  <si>
    <t>$H$121</t>
  </si>
  <si>
    <t xml:space="preserve"> -(cw_map("BR","60-&gt;20.43099"))</t>
  </si>
  <si>
    <t>$J$121</t>
  </si>
  <si>
    <t xml:space="preserve"> -(cw_map("BR","80-&gt;20.43099"))</t>
  </si>
  <si>
    <t>$K$121</t>
  </si>
  <si>
    <t xml:space="preserve"> -(cw_map("BR","90-&gt;20.43099"))</t>
  </si>
  <si>
    <t>$C$125</t>
  </si>
  <si>
    <t xml:space="preserve"> -(cw_map("BR","10-&gt;20.43100"))</t>
  </si>
  <si>
    <t>$F$125</t>
  </si>
  <si>
    <t xml:space="preserve"> -(cw_map("BR","40-&gt;20.43100"))</t>
  </si>
  <si>
    <t>$C$126</t>
  </si>
  <si>
    <t xml:space="preserve"> -(cw_map("BR","10-&gt;20.43105"))</t>
  </si>
  <si>
    <t>$F$126</t>
  </si>
  <si>
    <t xml:space="preserve"> -(cw_map("BR","40-&gt;20.43105"))</t>
  </si>
  <si>
    <t>$C$127</t>
  </si>
  <si>
    <t xml:space="preserve"> -(cw_map("BR","10-&gt;20.43110"))</t>
  </si>
  <si>
    <t>$D$127</t>
  </si>
  <si>
    <t xml:space="preserve"> -(cw_map("BR","20-&gt;20.43100"))</t>
  </si>
  <si>
    <t>$F$127</t>
  </si>
  <si>
    <t xml:space="preserve"> -(cw_map("BR","40-&gt;20.43110"))</t>
  </si>
  <si>
    <t>$C$128</t>
  </si>
  <si>
    <t xml:space="preserve"> -(cw_map("BR","10-&gt;20.43120"))</t>
  </si>
  <si>
    <t>$F$128</t>
  </si>
  <si>
    <t xml:space="preserve"> -(cw_map("BR","40-&gt;20.43120"))</t>
  </si>
  <si>
    <t>$C$129</t>
  </si>
  <si>
    <t xml:space="preserve"> -(cw_map("BR","10-&gt;20.43130"))</t>
  </si>
  <si>
    <t>$F$129</t>
  </si>
  <si>
    <t xml:space="preserve"> -(cw_map("BR","40-&gt;20.43130"))</t>
  </si>
  <si>
    <t>$C$130</t>
  </si>
  <si>
    <t xml:space="preserve"> -(cw_map("BR","10-&gt;20.43145"))</t>
  </si>
  <si>
    <t>$F$130</t>
  </si>
  <si>
    <t xml:space="preserve"> -(cw_map("BR","40-&gt;20.43145"))</t>
  </si>
  <si>
    <t>$C$131</t>
  </si>
  <si>
    <t xml:space="preserve"> -(cw_map("BR","10-&gt;20.43199"))</t>
  </si>
  <si>
    <t>$D$131</t>
  </si>
  <si>
    <t xml:space="preserve"> -(cw_map("BR","20-&gt;20.43199"))</t>
  </si>
  <si>
    <t>$F$131</t>
  </si>
  <si>
    <t xml:space="preserve"> -(cw_map("BR","40-&gt;20.43199"))</t>
  </si>
  <si>
    <t>$C$134</t>
  </si>
  <si>
    <t xml:space="preserve"> -(cw_map("BR","10-&gt;20.43200"))</t>
  </si>
  <si>
    <t>$D$134</t>
  </si>
  <si>
    <t xml:space="preserve"> -(cw_map("BR","20-&gt;20.43200"))</t>
  </si>
  <si>
    <t>$G$134</t>
  </si>
  <si>
    <t xml:space="preserve"> -(cw_map("BR","50-&gt;20.43200"))</t>
  </si>
  <si>
    <t>$C$135</t>
  </si>
  <si>
    <t xml:space="preserve"> -(cw_map("BR","10-&gt;20.43220"))</t>
  </si>
  <si>
    <t>$D$135</t>
  </si>
  <si>
    <t xml:space="preserve"> -(cw_map("BR","20-&gt;20.43220"))</t>
  </si>
  <si>
    <t>$G$135</t>
  </si>
  <si>
    <t xml:space="preserve"> -(cw_map("BR","50-&gt;20.43220"))</t>
  </si>
  <si>
    <t>$C$136</t>
  </si>
  <si>
    <t xml:space="preserve"> -(cw_map("BR","10-&gt;20.43225"))</t>
  </si>
  <si>
    <t>$D$136</t>
  </si>
  <si>
    <t xml:space="preserve"> -(cw_map("BR","20-&gt;20.43225"))</t>
  </si>
  <si>
    <t>$G$136</t>
  </si>
  <si>
    <t xml:space="preserve"> -(cw_map("BR","50-&gt;20.43225"))</t>
  </si>
  <si>
    <t>$C$137</t>
  </si>
  <si>
    <t xml:space="preserve"> -(cw_map("BR","10-&gt;20.43235"))</t>
  </si>
  <si>
    <t>$D$137</t>
  </si>
  <si>
    <t xml:space="preserve"> -(cw_map("BR","20-&gt;20.43235"))</t>
  </si>
  <si>
    <t>$G$137</t>
  </si>
  <si>
    <t xml:space="preserve"> -(cw_map("BR","50-&gt;20.43235"))</t>
  </si>
  <si>
    <t>$C$138</t>
  </si>
  <si>
    <t xml:space="preserve"> -(cw_map("BR","10-&gt;20.43240"))</t>
  </si>
  <si>
    <t>$D$138</t>
  </si>
  <si>
    <t xml:space="preserve"> -(cw_map("BR","20-&gt;20.43240"))</t>
  </si>
  <si>
    <t>$G$138</t>
  </si>
  <si>
    <t xml:space="preserve"> -(cw_map("BR","50-&gt;20.43240"))</t>
  </si>
  <si>
    <t>$C$139</t>
  </si>
  <si>
    <t xml:space="preserve"> -(cw_map("BR","10-&gt;20.43270"))</t>
  </si>
  <si>
    <t>$D$139</t>
  </si>
  <si>
    <t xml:space="preserve"> -(cw_map("BR","20-&gt;20.43270"))</t>
  </si>
  <si>
    <t>$G$139</t>
  </si>
  <si>
    <t xml:space="preserve"> -(cw_map("BR","50-&gt;20.43270"))</t>
  </si>
  <si>
    <t>$C$140</t>
  </si>
  <si>
    <t xml:space="preserve"> -(cw_map("BR","10-&gt;20.43299"))</t>
  </si>
  <si>
    <t>$D$140</t>
  </si>
  <si>
    <t xml:space="preserve"> -(cw_map("BR","20-&gt;20.43299"))</t>
  </si>
  <si>
    <t>$G$140</t>
  </si>
  <si>
    <t xml:space="preserve"> -(cw_map("BR","50-&gt;20.43299"))</t>
  </si>
  <si>
    <t>$C$143</t>
  </si>
  <si>
    <t xml:space="preserve"> -(cw_map("BR","10-&gt;20.43305"))</t>
  </si>
  <si>
    <t>$G$143</t>
  </si>
  <si>
    <t xml:space="preserve"> -(cw_map("BR","50-&gt;20.43305"))</t>
  </si>
  <si>
    <t>$C$144</t>
  </si>
  <si>
    <t xml:space="preserve"> -(cw_map("BR","10-&gt;20.43310"))</t>
  </si>
  <si>
    <t>$G$144</t>
  </si>
  <si>
    <t xml:space="preserve"> -(cw_map("BR","50-&gt;20.43310"))</t>
  </si>
  <si>
    <t>$C$146</t>
  </si>
  <si>
    <t xml:space="preserve"> -(cw_map("BR","10-&gt;20.43360"))</t>
  </si>
  <si>
    <t>$C$147</t>
  </si>
  <si>
    <t xml:space="preserve"> -(cw_map("BR","10-&gt;20.43365"))</t>
  </si>
  <si>
    <t>$D$147</t>
  </si>
  <si>
    <t xml:space="preserve"> -(cw_map("BR","20-&gt;20.43365"))</t>
  </si>
  <si>
    <t>$G$147</t>
  </si>
  <si>
    <t xml:space="preserve"> -(cw_map("BR","50-&gt;20.43365"))</t>
  </si>
  <si>
    <t>$C$148</t>
  </si>
  <si>
    <t xml:space="preserve"> -(cw_map("BR","10-&gt;20.43370"))</t>
  </si>
  <si>
    <t>$D$148</t>
  </si>
  <si>
    <t xml:space="preserve"> -(cw_map("BR","20-&gt;20.43370"))</t>
  </si>
  <si>
    <t>$C$149</t>
  </si>
  <si>
    <t xml:space="preserve"> -(cw_map("BR","10-&gt;20.43410"))</t>
  </si>
  <si>
    <t>$D$149</t>
  </si>
  <si>
    <t xml:space="preserve"> -(cw_map("BR","20-&gt;20.43410"))</t>
  </si>
  <si>
    <t>$E$149</t>
  </si>
  <si>
    <t xml:space="preserve"> -(cw_map("BR","30-&gt;20.43410"))</t>
  </si>
  <si>
    <t>$F$149</t>
  </si>
  <si>
    <t xml:space="preserve"> -(cw_map("BR","40-&gt;20.43410"))</t>
  </si>
  <si>
    <t>$G$149</t>
  </si>
  <si>
    <t xml:space="preserve"> -(cw_map("BR","50-&gt;20.43410"))</t>
  </si>
  <si>
    <t>$H$149</t>
  </si>
  <si>
    <t xml:space="preserve"> -(cw_map("BR","60-&gt;20.43410"))</t>
  </si>
  <si>
    <t>$I$149</t>
  </si>
  <si>
    <t xml:space="preserve"> -(cw_map("BR","70-&gt;20.43410"))</t>
  </si>
  <si>
    <t>$J$149</t>
  </si>
  <si>
    <t xml:space="preserve"> -(cw_map("BR","80-&gt;20.43410"))</t>
  </si>
  <si>
    <t>$K$149</t>
  </si>
  <si>
    <t xml:space="preserve"> -(cw_map("BR","90-&gt;20.43410"))</t>
  </si>
  <si>
    <t>$C$150</t>
  </si>
  <si>
    <t xml:space="preserve"> -(cw_map("BR","10-&gt;20.43499"))</t>
  </si>
  <si>
    <t>$D$150</t>
  </si>
  <si>
    <t xml:space="preserve"> -(cw_map("BR","20-&gt;20.43499"))</t>
  </si>
  <si>
    <t>$E$150</t>
  </si>
  <si>
    <t xml:space="preserve"> -(cw_map("BR","30-&gt;20.43499"))</t>
  </si>
  <si>
    <t>$F$150</t>
  </si>
  <si>
    <t xml:space="preserve"> -(cw_map("BR","40-&gt;20.43499"))</t>
  </si>
  <si>
    <t>$G$150</t>
  </si>
  <si>
    <t xml:space="preserve"> -(cw_map("BR","50-&gt;20.43499"))</t>
  </si>
  <si>
    <t>$H$150</t>
  </si>
  <si>
    <t xml:space="preserve"> -(cw_map("BR","60-&gt;20.43499"))</t>
  </si>
  <si>
    <t>$I$150</t>
  </si>
  <si>
    <t xml:space="preserve"> -(cw_map("BR","70-&gt;20.43499"))</t>
  </si>
  <si>
    <t>$J$150</t>
  </si>
  <si>
    <t xml:space="preserve"> -(cw_map("BR","80-&gt;20.43499"))</t>
  </si>
  <si>
    <t>$K$150</t>
  </si>
  <si>
    <t xml:space="preserve"> -(cw_map("BR","90-&gt;20.43499"))</t>
  </si>
  <si>
    <t>$C$152</t>
  </si>
  <si>
    <t xml:space="preserve"> -(cw_map("BR","10-&gt;20.43500"))</t>
  </si>
  <si>
    <t>$D$152</t>
  </si>
  <si>
    <t xml:space="preserve"> -(cw_map("BR","20-&gt;20.43500"))</t>
  </si>
  <si>
    <t>$F$152</t>
  </si>
  <si>
    <t xml:space="preserve"> -(cw_map("BR","40-&gt;20.43500"))</t>
  </si>
  <si>
    <t>$G$152</t>
  </si>
  <si>
    <t xml:space="preserve"> -(cw_map("BR","50-&gt;20.43500"))</t>
  </si>
  <si>
    <t>$C$153</t>
  </si>
  <si>
    <t xml:space="preserve"> -(cw_map("BR","10-&gt;20.43510"))</t>
  </si>
  <si>
    <t>$D$153</t>
  </si>
  <si>
    <t xml:space="preserve"> -(cw_map("BR","20-&gt;20.43510"))</t>
  </si>
  <si>
    <t>$F$153</t>
  </si>
  <si>
    <t xml:space="preserve"> -(cw_map("BR","40-&gt;20.43510"))</t>
  </si>
  <si>
    <t>$G$153</t>
  </si>
  <si>
    <t xml:space="preserve"> -(cw_map("BR","50-&gt;20.43510"))</t>
  </si>
  <si>
    <t>$C$154</t>
  </si>
  <si>
    <t xml:space="preserve"> -(cw_map("BR","10-&gt;20.43599"))</t>
  </si>
  <si>
    <t>$D$154</t>
  </si>
  <si>
    <t xml:space="preserve"> -(cw_map("BR","20-&gt;20.43599"))</t>
  </si>
  <si>
    <t>$F$154</t>
  </si>
  <si>
    <t xml:space="preserve"> -(cw_map("BR","40-&gt;20.43599"))</t>
  </si>
  <si>
    <t>$G$154</t>
  </si>
  <si>
    <t xml:space="preserve"> -(cw_map("BR","50-&gt;20.43599"))</t>
  </si>
  <si>
    <t>$C$156</t>
  </si>
  <si>
    <t xml:space="preserve"> -(cw_map("BR","10-&gt;20.43610"))</t>
  </si>
  <si>
    <t>$C$157</t>
  </si>
  <si>
    <t xml:space="preserve"> -(cw_map("BR","10-&gt;20.43660"))</t>
  </si>
  <si>
    <t>$D$157</t>
  </si>
  <si>
    <t xml:space="preserve"> -(cw_map("BR","20-&gt;20.43660"))</t>
  </si>
  <si>
    <t>$F$157</t>
  </si>
  <si>
    <t xml:space="preserve"> -(cw_map("BR","40-&gt;20.43660"))</t>
  </si>
  <si>
    <t>$G$157</t>
  </si>
  <si>
    <t xml:space="preserve"> -(cw_map("BR","50-&gt;20.43660"))</t>
  </si>
  <si>
    <t>$C$158</t>
  </si>
  <si>
    <t xml:space="preserve"> -(cw_map("BR","10-&gt;20.43695"))</t>
  </si>
  <si>
    <t>$F$158</t>
  </si>
  <si>
    <t xml:space="preserve"> -(cw_map("BR","40-&gt;20.43695"))</t>
  </si>
  <si>
    <t>$G$158</t>
  </si>
  <si>
    <t xml:space="preserve"> -(cw_map("BR","50-&gt;20.43695"))</t>
  </si>
  <si>
    <t>$C$159</t>
  </si>
  <si>
    <t xml:space="preserve"> -(cw_map("BR","10-&gt;20.43705"))</t>
  </si>
  <si>
    <t>$D$159</t>
  </si>
  <si>
    <t xml:space="preserve"> -(cw_map("BR","20-&gt;20.43705"))</t>
  </si>
  <si>
    <t>$F$159</t>
  </si>
  <si>
    <t xml:space="preserve"> -(cw_map("BR","40-&gt;20.43705"))</t>
  </si>
  <si>
    <t>$G$159</t>
  </si>
  <si>
    <t xml:space="preserve"> -(cw_map("BR","50-&gt;20.43705"))</t>
  </si>
  <si>
    <t>$C$160</t>
  </si>
  <si>
    <t xml:space="preserve"> -(cw_map("BR","10-&gt;20.43766"))</t>
  </si>
  <si>
    <t>$D$160</t>
  </si>
  <si>
    <t xml:space="preserve"> -(cw_map("BR","20-&gt;20.43766"))</t>
  </si>
  <si>
    <t>$F$160</t>
  </si>
  <si>
    <t xml:space="preserve"> -(cw_map("BR","40-&gt;20.43766"))</t>
  </si>
  <si>
    <t>$G$160</t>
  </si>
  <si>
    <t xml:space="preserve"> -(cw_map("BR","50-&gt;20.43766"))</t>
  </si>
  <si>
    <t>$C$161</t>
  </si>
  <si>
    <t xml:space="preserve"> -(cw_map("BR","10-&gt;20.43767"))</t>
  </si>
  <si>
    <t>$D$161</t>
  </si>
  <si>
    <t xml:space="preserve"> -(cw_map("BR","20-&gt;20.43767"))</t>
  </si>
  <si>
    <t>$F$161</t>
  </si>
  <si>
    <t xml:space="preserve"> -(cw_map("BR","40-&gt;20.43767"))</t>
  </si>
  <si>
    <t>$G$161</t>
  </si>
  <si>
    <t xml:space="preserve"> -(cw_map("BR","50-&gt;20.43767"))</t>
  </si>
  <si>
    <t>$C$162</t>
  </si>
  <si>
    <t xml:space="preserve"> -(cw_map("BR","10-&gt;20.43775"))</t>
  </si>
  <si>
    <t>$D$162</t>
  </si>
  <si>
    <t xml:space="preserve"> -(cw_map("BR","20-&gt;20.43775"))</t>
  </si>
  <si>
    <t>$E$162</t>
  </si>
  <si>
    <t xml:space="preserve"> -(cw_map("BR","30-&gt;20.43775"))</t>
  </si>
  <si>
    <t>$F$162</t>
  </si>
  <si>
    <t xml:space="preserve"> -(cw_map("BR","40-&gt;20.43775"))</t>
  </si>
  <si>
    <t>$G$162</t>
  </si>
  <si>
    <t xml:space="preserve"> -(cw_map("BR","50-&gt;20.43775"))</t>
  </si>
  <si>
    <t>$H$162</t>
  </si>
  <si>
    <t xml:space="preserve"> -(cw_map("BR","60-&gt;20.43775"))</t>
  </si>
  <si>
    <t>$K$162</t>
  </si>
  <si>
    <t xml:space="preserve"> -(cw_map("BR","90-&gt;20.43775"))</t>
  </si>
  <si>
    <t>$C$163</t>
  </si>
  <si>
    <t xml:space="preserve"> -(cw_map("BR","10-&gt;20.43780"))</t>
  </si>
  <si>
    <t>$D$163</t>
  </si>
  <si>
    <t xml:space="preserve"> -(cw_map("BR","20-&gt;20.43780"))</t>
  </si>
  <si>
    <t>$E$163</t>
  </si>
  <si>
    <t xml:space="preserve"> -(cw_map("BR","30-&gt;20.43780"))</t>
  </si>
  <si>
    <t>$F$163</t>
  </si>
  <si>
    <t xml:space="preserve"> -(cw_map("BR","40-&gt;20.43780"))</t>
  </si>
  <si>
    <t>$G$163</t>
  </si>
  <si>
    <t xml:space="preserve"> -(cw_map("BR","50-&gt;20.43780"))</t>
  </si>
  <si>
    <t>$H$163</t>
  </si>
  <si>
    <t xml:space="preserve"> -(cw_map("BR","60-&gt;20.43780"))</t>
  </si>
  <si>
    <t>$K$163</t>
  </si>
  <si>
    <t xml:space="preserve"> -(cw_map("BR","90-&gt;20.43780"))</t>
  </si>
  <si>
    <t>$C$164</t>
  </si>
  <si>
    <t xml:space="preserve"> -(cw_map("BR","10-&gt;20.43815"))</t>
  </si>
  <si>
    <t>$F$164</t>
  </si>
  <si>
    <t xml:space="preserve"> -(cw_map("BR","40-&gt;20.43815"))</t>
  </si>
  <si>
    <t>$C$165</t>
  </si>
  <si>
    <t xml:space="preserve"> -(cw_map("BR","10-&gt;20.43825"))</t>
  </si>
  <si>
    <t>$F$165</t>
  </si>
  <si>
    <t xml:space="preserve"> -(cw_map("BR","40-&gt;20.43825"))</t>
  </si>
  <si>
    <t>$D$166</t>
  </si>
  <si>
    <t xml:space="preserve"> -(cw_map("BR","20-&gt;20.43920"))</t>
  </si>
  <si>
    <t>$H$166</t>
  </si>
  <si>
    <t xml:space="preserve"> -(cw_map("BR","60-&gt;20.43920"))</t>
  </si>
  <si>
    <t>$D$167</t>
  </si>
  <si>
    <t xml:space="preserve"> -(cw_map("BR","20-&gt;20.43925"))</t>
  </si>
  <si>
    <t>$H$167</t>
  </si>
  <si>
    <t xml:space="preserve"> -(cw_map("BR","60-&gt;20.43925"))</t>
  </si>
  <si>
    <t>$K$167</t>
  </si>
  <si>
    <t xml:space="preserve"> -(cw_map("BR","90-&gt;20.43925"))</t>
  </si>
  <si>
    <t>$C$168</t>
  </si>
  <si>
    <t xml:space="preserve"> -(cw_map("BR","10-&gt;20.43999"))</t>
  </si>
  <si>
    <t>$D$168</t>
  </si>
  <si>
    <t xml:space="preserve"> -(cw_map("BR","20-&gt;20.43999"))</t>
  </si>
  <si>
    <t>$E$168</t>
  </si>
  <si>
    <t xml:space="preserve"> -(cw_map("BR","30-&gt;20.43999"))</t>
  </si>
  <si>
    <t>$F$168</t>
  </si>
  <si>
    <t xml:space="preserve"> -(cw_map("BR","40-&gt;20.43999"))</t>
  </si>
  <si>
    <t>$G$168</t>
  </si>
  <si>
    <t xml:space="preserve"> -(cw_map("BR","50-&gt;20.43999"))</t>
  </si>
  <si>
    <t>$H$168</t>
  </si>
  <si>
    <t xml:space="preserve"> -(cw_map("BR","60-&gt;20.43999"))</t>
  </si>
  <si>
    <t>$I$168</t>
  </si>
  <si>
    <t xml:space="preserve"> -(cw_map("BR","70-&gt;20.43999"))</t>
  </si>
  <si>
    <t>$J$168</t>
  </si>
  <si>
    <t xml:space="preserve"> -(cw_map("BR","80-&gt;20.43999"))</t>
  </si>
  <si>
    <t>$K$168</t>
  </si>
  <si>
    <t xml:space="preserve"> -(cw_map("BR","90-&gt;20.43999"))</t>
  </si>
  <si>
    <t>$C$173</t>
  </si>
  <si>
    <t xml:space="preserve"> -(cw_map("BR","10-&gt;20.44001"))</t>
  </si>
  <si>
    <t>$D$173</t>
  </si>
  <si>
    <t xml:space="preserve"> -(cw_map("BR","20-&gt;20.44001"))</t>
  </si>
  <si>
    <t>$E$173</t>
  </si>
  <si>
    <t xml:space="preserve"> -(cw_map("BR","30-&gt;20.44001"))</t>
  </si>
  <si>
    <t>$F$173</t>
  </si>
  <si>
    <t xml:space="preserve"> -(cw_map("BR","40-&gt;20.44001"))</t>
  </si>
  <si>
    <t>$G$173</t>
  </si>
  <si>
    <t xml:space="preserve"> -(cw_map("BR","50-&gt;20.44001"))</t>
  </si>
  <si>
    <t>$H$173</t>
  </si>
  <si>
    <t xml:space="preserve"> -(cw_map("BR","60-&gt;20.44001"))</t>
  </si>
  <si>
    <t>$I$173</t>
  </si>
  <si>
    <t xml:space="preserve"> -(cw_map("BR","70-&gt;20.44001"))</t>
  </si>
  <si>
    <t>$J$173</t>
  </si>
  <si>
    <t xml:space="preserve"> -(cw_map("BR","80-&gt;20.44001"))</t>
  </si>
  <si>
    <t>$K$173</t>
  </si>
  <si>
    <t xml:space="preserve"> -(cw_map("BR","90-&gt;20.44001"))</t>
  </si>
  <si>
    <t>$C$174</t>
  </si>
  <si>
    <t xml:space="preserve"> -(cw_map("BR","10-&gt;20.44009"))</t>
  </si>
  <si>
    <t>$D$174</t>
  </si>
  <si>
    <t xml:space="preserve"> -(cw_map("BR","20-&gt;20.44009"))</t>
  </si>
  <si>
    <t>$E$174</t>
  </si>
  <si>
    <t xml:space="preserve"> -(cw_map("BR","30-&gt;20.44009"))</t>
  </si>
  <si>
    <t>$F$174</t>
  </si>
  <si>
    <t xml:space="preserve"> -(cw_map("BR","40-&gt;20.44009"))</t>
  </si>
  <si>
    <t>$G$174</t>
  </si>
  <si>
    <t xml:space="preserve"> -(cw_map("BR","50-&gt;20.44009"))</t>
  </si>
  <si>
    <t>$H$174</t>
  </si>
  <si>
    <t xml:space="preserve"> -(cw_map("BR","60-&gt;20.44009"))</t>
  </si>
  <si>
    <t>$I$174</t>
  </si>
  <si>
    <t xml:space="preserve"> -(cw_map("BR","70-&gt;20.44009"))</t>
  </si>
  <si>
    <t>$J$174</t>
  </si>
  <si>
    <t xml:space="preserve"> -(cw_map("BR","80-&gt;20.44009"))</t>
  </si>
  <si>
    <t>$K$174</t>
  </si>
  <si>
    <t xml:space="preserve"> -(cw_map("BR","90-&gt;20.44009"))</t>
  </si>
  <si>
    <t>$C$177</t>
  </si>
  <si>
    <t xml:space="preserve"> -(cw_map("BR","10-&gt;20.44045"))</t>
  </si>
  <si>
    <t>$C$178</t>
  </si>
  <si>
    <t xml:space="preserve"> -(cw_map("BR","10-&gt;20.44050"))</t>
  </si>
  <si>
    <t>$D$178</t>
  </si>
  <si>
    <t xml:space="preserve"> -(cw_map("BR","20-&gt;20.44050"))</t>
  </si>
  <si>
    <t>$H$178</t>
  </si>
  <si>
    <t xml:space="preserve"> -(cw_map("BR","40-&gt;20.44090"))</t>
  </si>
  <si>
    <t>$C$179</t>
  </si>
  <si>
    <t xml:space="preserve"> -(cw_map("BR","10-&gt;20.44060"))</t>
  </si>
  <si>
    <t>$D$179</t>
  </si>
  <si>
    <t xml:space="preserve"> -(cw_map("BR","20-&gt;20.44060"))</t>
  </si>
  <si>
    <t>$F$179</t>
  </si>
  <si>
    <t xml:space="preserve"> -(cw_map("BR","40-&gt;20.44060"))</t>
  </si>
  <si>
    <t>$G$179</t>
  </si>
  <si>
    <t xml:space="preserve"> -(cw_map("BR","50-&gt;20.44060"))</t>
  </si>
  <si>
    <t>$H$179</t>
  </si>
  <si>
    <t xml:space="preserve"> -(cw_map("BR","60-&gt;20.44060"))</t>
  </si>
  <si>
    <t>$C$180</t>
  </si>
  <si>
    <t xml:space="preserve"> -(cw_map("BR","10-&gt;20.44090"))</t>
  </si>
  <si>
    <t>$D$180</t>
  </si>
  <si>
    <t xml:space="preserve"> -(cw_map("BR","20-&gt;20.44090"))</t>
  </si>
  <si>
    <t>$F$180</t>
  </si>
  <si>
    <t>$G$180</t>
  </si>
  <si>
    <t xml:space="preserve"> -(cw_map("BR","50-&gt;20.44090"))</t>
  </si>
  <si>
    <t>$H$180</t>
  </si>
  <si>
    <t xml:space="preserve"> -(cw_map("BR","60-&gt;20.44090"))</t>
  </si>
  <si>
    <t>$K$180</t>
  </si>
  <si>
    <t xml:space="preserve"> -(cw_map("BR","90-&gt;20.44090"))</t>
  </si>
  <si>
    <t>$C$184</t>
  </si>
  <si>
    <t xml:space="preserve"> -(cw_map("BR","10-&gt;20.44100"))</t>
  </si>
  <si>
    <t>$D$184</t>
  </si>
  <si>
    <t xml:space="preserve"> -(cw_map("BR","20-&gt;20.44100"))</t>
  </si>
  <si>
    <t>$F$184</t>
  </si>
  <si>
    <t>$G$184</t>
  </si>
  <si>
    <t>$C$185</t>
  </si>
  <si>
    <t xml:space="preserve"> -(cw_map("BR","10-&gt;20.44105"))</t>
  </si>
  <si>
    <t>$D$185</t>
  </si>
  <si>
    <t xml:space="preserve"> -(cw_map("BR","20-&gt;20.44105"))</t>
  </si>
  <si>
    <t>$F$185</t>
  </si>
  <si>
    <t>$G$185</t>
  </si>
  <si>
    <t>$C$186</t>
  </si>
  <si>
    <t xml:space="preserve"> -(cw_map("BR","10-&gt;20.44107"))</t>
  </si>
  <si>
    <t>$D$186</t>
  </si>
  <si>
    <t xml:space="preserve"> -(cw_map("BR","20-&gt;20.44107"))</t>
  </si>
  <si>
    <t>$F$186</t>
  </si>
  <si>
    <t>$G$186</t>
  </si>
  <si>
    <t>$C$187</t>
  </si>
  <si>
    <t xml:space="preserve"> -(cw_map("BR","10-&gt;20.44199"))</t>
  </si>
  <si>
    <t>$D$187</t>
  </si>
  <si>
    <t xml:space="preserve"> -(cw_map("BR","20-&gt;20.44199"))</t>
  </si>
  <si>
    <t>$F$187</t>
  </si>
  <si>
    <t>$G$187</t>
  </si>
  <si>
    <t>$C$190</t>
  </si>
  <si>
    <t xml:space="preserve"> -(cw_map("BR","10-&gt;20.44200"))</t>
  </si>
  <si>
    <t>$G$190</t>
  </si>
  <si>
    <t xml:space="preserve"> -(cw_map("BR","50-&gt;20.44200"))</t>
  </si>
  <si>
    <t>$C$191</t>
  </si>
  <si>
    <t xml:space="preserve"> -(cw_map("BR","10-&gt;20.44210"))</t>
  </si>
  <si>
    <t>$G$191</t>
  </si>
  <si>
    <t xml:space="preserve"> -(cw_map("BR","50-&gt;20.44210"))</t>
  </si>
  <si>
    <t>$C$192</t>
  </si>
  <si>
    <t xml:space="preserve"> -(cw_map("BR","10-&gt;20.44215"))</t>
  </si>
  <si>
    <t>$G$192</t>
  </si>
  <si>
    <t xml:space="preserve"> -(cw_map("BR","50-&gt;20.44215"))</t>
  </si>
  <si>
    <t>$C$193</t>
  </si>
  <si>
    <t xml:space="preserve"> -(cw_map("BR","10-&gt;20.44220"))</t>
  </si>
  <si>
    <t>$G$193</t>
  </si>
  <si>
    <t xml:space="preserve"> -(cw_map("BR","50-&gt;20.44220"))</t>
  </si>
  <si>
    <t>$C$194</t>
  </si>
  <si>
    <t xml:space="preserve"> -(cw_map("BR","10-&gt;20.44225"))</t>
  </si>
  <si>
    <t>$G$194</t>
  </si>
  <si>
    <t xml:space="preserve"> -(cw_map("BR","50-&gt;20.44225"))</t>
  </si>
  <si>
    <t>$C$195</t>
  </si>
  <si>
    <t xml:space="preserve"> -(cw_map("BR","10-&gt;20.44226"))</t>
  </si>
  <si>
    <t>$G$195</t>
  </si>
  <si>
    <t xml:space="preserve"> -(cw_map("BR","50-&gt;20.44226"))</t>
  </si>
  <si>
    <t>$C$196</t>
  </si>
  <si>
    <t xml:space="preserve"> -(cw_map("BR","10-&gt;20.44240"))</t>
  </si>
  <si>
    <t>$C$197</t>
  </si>
  <si>
    <t xml:space="preserve"> -(cw_map("BR","10-&gt;20.44299"))</t>
  </si>
  <si>
    <t>$G$197</t>
  </si>
  <si>
    <t xml:space="preserve"> -(cw_map("BR","50-&gt;20.44299"))</t>
  </si>
  <si>
    <t>$C$200</t>
  </si>
  <si>
    <t xml:space="preserve"> -(cw_map("BR","10-&gt;20.44300"))</t>
  </si>
  <si>
    <t>$D$200</t>
  </si>
  <si>
    <t xml:space="preserve"> -(cw_map("BR","20-&gt;20.44300"))</t>
  </si>
  <si>
    <t>$F$200</t>
  </si>
  <si>
    <t xml:space="preserve"> -(cw_map("BR","40-&gt;20.44300"))</t>
  </si>
  <si>
    <t>$G$200</t>
  </si>
  <si>
    <t xml:space="preserve"> -(cw_map("BR","50-&gt;20.44300"))</t>
  </si>
  <si>
    <t>$C$201</t>
  </si>
  <si>
    <t xml:space="preserve"> -(cw_map("BR","10-&gt;20.44305"))</t>
  </si>
  <si>
    <t>$D$201</t>
  </si>
  <si>
    <t xml:space="preserve"> -(cw_map("BR","20-&gt;20.44305"))</t>
  </si>
  <si>
    <t>$F$201</t>
  </si>
  <si>
    <t xml:space="preserve"> -(cw_map("BR","40-&gt;20.44305"))</t>
  </si>
  <si>
    <t>$G$201</t>
  </si>
  <si>
    <t xml:space="preserve"> -(cw_map("BR","50-&gt;20.44305"))</t>
  </si>
  <si>
    <t>$C$202</t>
  </si>
  <si>
    <t xml:space="preserve"> -(cw_map("BR","10-&gt;20.44340"))</t>
  </si>
  <si>
    <t>$D$202</t>
  </si>
  <si>
    <t xml:space="preserve"> -(cw_map("BR","20-&gt;20.44340"))</t>
  </si>
  <si>
    <t>$F$202</t>
  </si>
  <si>
    <t xml:space="preserve"> -(cw_map("BR","40-&gt;20.44340"))</t>
  </si>
  <si>
    <t>$G$202</t>
  </si>
  <si>
    <t xml:space="preserve"> -(cw_map("BR","50-&gt;20.44340"))</t>
  </si>
  <si>
    <t>$C$203</t>
  </si>
  <si>
    <t xml:space="preserve"> -(cw_map("BR","10-&gt;20.44399"))</t>
  </si>
  <si>
    <t>$D$203</t>
  </si>
  <si>
    <t xml:space="preserve"> -(cw_map("BR","20-&gt;20.44399"))</t>
  </si>
  <si>
    <t>$F$203</t>
  </si>
  <si>
    <t xml:space="preserve"> -(cw_map("BR","40-&gt;20.44399"))</t>
  </si>
  <si>
    <t>$G$203</t>
  </si>
  <si>
    <t xml:space="preserve"> -(cw_map("BR","50-&gt;20.44399"))</t>
  </si>
  <si>
    <t>$C$206</t>
  </si>
  <si>
    <t xml:space="preserve"> -(cw_map("BR","10-&gt;20.44400"))</t>
  </si>
  <si>
    <t>$D$206</t>
  </si>
  <si>
    <t xml:space="preserve"> -(cw_map("BR","20-&gt;20.44400"))</t>
  </si>
  <si>
    <t>$F$206</t>
  </si>
  <si>
    <t xml:space="preserve"> -(cw_map("BR","40-&gt;20.44400"))</t>
  </si>
  <si>
    <t>$G$206</t>
  </si>
  <si>
    <t xml:space="preserve"> -(cw_map("BR","50-&gt;20.44400"))</t>
  </si>
  <si>
    <t>$C$207</t>
  </si>
  <si>
    <t xml:space="preserve"> -(cw_map("BR","10-&gt;20.44421"))</t>
  </si>
  <si>
    <t>$D$207</t>
  </si>
  <si>
    <t xml:space="preserve"> -(cw_map("BR","20-&gt;20.44421"))</t>
  </si>
  <si>
    <t>$F$207</t>
  </si>
  <si>
    <t xml:space="preserve"> -(cw_map("BR","40-&gt;20.44421"))</t>
  </si>
  <si>
    <t>$G$207</t>
  </si>
  <si>
    <t xml:space="preserve"> -(cw_map("BR","50-&gt;20.44421"))</t>
  </si>
  <si>
    <t>$C$208</t>
  </si>
  <si>
    <t xml:space="preserve"> -(cw_map("BR","10-&gt;20.44499"))</t>
  </si>
  <si>
    <t>$D$208</t>
  </si>
  <si>
    <t xml:space="preserve"> -(cw_map("BR","20-&gt;20.44499"))</t>
  </si>
  <si>
    <t>$F$208</t>
  </si>
  <si>
    <t xml:space="preserve"> -(cw_map("BR","40-&gt;20.44499"))</t>
  </si>
  <si>
    <t>$G$208</t>
  </si>
  <si>
    <t xml:space="preserve"> -(cw_map("BR","50-&gt;20.44499"))</t>
  </si>
  <si>
    <t>$C$211</t>
  </si>
  <si>
    <t xml:space="preserve"> -(cw_map("BR","10-&gt;20.44600"))</t>
  </si>
  <si>
    <t>$D$211</t>
  </si>
  <si>
    <t xml:space="preserve"> -(cw_map("BR","20-&gt;20.44600"))</t>
  </si>
  <si>
    <t>$F$211</t>
  </si>
  <si>
    <t xml:space="preserve"> -(cw_map("BR","40-&gt;20.44600"))</t>
  </si>
  <si>
    <t>$G$211</t>
  </si>
  <si>
    <t xml:space="preserve"> -(cw_map("BR","50-&gt;20.44600"))</t>
  </si>
  <si>
    <t>$C$212</t>
  </si>
  <si>
    <t xml:space="preserve"> -(cw_map("BR","10-&gt;20.44605"))</t>
  </si>
  <si>
    <t>$D$212</t>
  </si>
  <si>
    <t xml:space="preserve"> -(cw_map("BR","20-&gt;20.44605"))</t>
  </si>
  <si>
    <t>$F$212</t>
  </si>
  <si>
    <t xml:space="preserve"> -(cw_map("BR","40-&gt;20.44605"))</t>
  </si>
  <si>
    <t>$G$212</t>
  </si>
  <si>
    <t xml:space="preserve"> -(cw_map("BR","50-&gt;20.44605"))</t>
  </si>
  <si>
    <t>$C$213</t>
  </si>
  <si>
    <t xml:space="preserve"> -(cw_map("BR","10-&gt;20.44620"))</t>
  </si>
  <si>
    <t>$D$213</t>
  </si>
  <si>
    <t xml:space="preserve"> -(cw_map("BR","20-&gt;20.44620"))</t>
  </si>
  <si>
    <t>$F$213</t>
  </si>
  <si>
    <t xml:space="preserve"> -(cw_map("BR","40-&gt;20.44620"))</t>
  </si>
  <si>
    <t>$G$213</t>
  </si>
  <si>
    <t xml:space="preserve"> -(cw_map("BR","50-&gt;20.44620"))</t>
  </si>
  <si>
    <t>$C$214</t>
  </si>
  <si>
    <t xml:space="preserve"> -(cw_map("BR","10-&gt;20.44625"))</t>
  </si>
  <si>
    <t>$D$214</t>
  </si>
  <si>
    <t xml:space="preserve"> -(cw_map("BR","20-&gt;20.44625"))</t>
  </si>
  <si>
    <t>$F$214</t>
  </si>
  <si>
    <t xml:space="preserve"> -(cw_map("BR","40-&gt;20.44625"))</t>
  </si>
  <si>
    <t>$G$214</t>
  </si>
  <si>
    <t xml:space="preserve"> -(cw_map("BR","50-&gt;20.44625"))</t>
  </si>
  <si>
    <t>$C$215</t>
  </si>
  <si>
    <t xml:space="preserve"> -(cw_map("BR","10-&gt;20.44630"))</t>
  </si>
  <si>
    <t>$D$215</t>
  </si>
  <si>
    <t xml:space="preserve"> -(cw_map("BR","20-&gt;20.44630"))</t>
  </si>
  <si>
    <t>$F$215</t>
  </si>
  <si>
    <t xml:space="preserve"> -(cw_map("BR","40-&gt;20.44630"))</t>
  </si>
  <si>
    <t>$G$215</t>
  </si>
  <si>
    <t xml:space="preserve"> -(cw_map("BR","50-&gt;20.44630"))</t>
  </si>
  <si>
    <t>$C$216</t>
  </si>
  <si>
    <t xml:space="preserve"> -(cw_map("BR","10-&gt;20.44699"))</t>
  </si>
  <si>
    <t>$D$216</t>
  </si>
  <si>
    <t>$F$216</t>
  </si>
  <si>
    <t xml:space="preserve"> -(cw_map("BR","40-&gt;20.44699"))</t>
  </si>
  <si>
    <t>$G$216</t>
  </si>
  <si>
    <t xml:space="preserve"> -(cw_map("BR","50-&gt;20.44699"))</t>
  </si>
  <si>
    <t>$C$219</t>
  </si>
  <si>
    <t xml:space="preserve"> -(cw_map("BR","10-&gt;20.44770"))</t>
  </si>
  <si>
    <t>$D$219</t>
  </si>
  <si>
    <t xml:space="preserve"> -(cw_map("BR","20-&gt;20.44770"))</t>
  </si>
  <si>
    <t>$G$219</t>
  </si>
  <si>
    <t xml:space="preserve"> -(cw_map("BR","50-&gt;20.44770"))</t>
  </si>
  <si>
    <t>$C$220</t>
  </si>
  <si>
    <t xml:space="preserve"> -(cw_map("BR","10-&gt;20.44799"))</t>
  </si>
  <si>
    <t>$D$220</t>
  </si>
  <si>
    <t xml:space="preserve"> -(cw_map("BR","20-&gt;20.44799"))</t>
  </si>
  <si>
    <t>$G$220</t>
  </si>
  <si>
    <t xml:space="preserve"> -(cw_map("BR","50-&gt;20.44799"))</t>
  </si>
  <si>
    <t>$C$222</t>
  </si>
  <si>
    <t xml:space="preserve"> -(cw_map("BR","10-&gt;20.44810"))</t>
  </si>
  <si>
    <t>$D$222</t>
  </si>
  <si>
    <t xml:space="preserve"> -(cw_map("BR","20-&gt;20.44810"))</t>
  </si>
  <si>
    <t>$G$222</t>
  </si>
  <si>
    <t xml:space="preserve"> -(cw_map("BR","50-&gt;20.44810"))</t>
  </si>
  <si>
    <t>$C$223</t>
  </si>
  <si>
    <t xml:space="preserve"> -(cw_map("BR","10-&gt;20.44850"))</t>
  </si>
  <si>
    <t>$D$223</t>
  </si>
  <si>
    <t xml:space="preserve"> -(cw_map("BR","20-&gt;20.44850"))</t>
  </si>
  <si>
    <t>$E$223</t>
  </si>
  <si>
    <t xml:space="preserve"> -(cw_map("BR","30-&gt;20.44850"))</t>
  </si>
  <si>
    <t>$F$223</t>
  </si>
  <si>
    <t xml:space="preserve"> -(cw_map("BR","40-&gt;20.44850"))</t>
  </si>
  <si>
    <t>$G$223</t>
  </si>
  <si>
    <t xml:space="preserve"> -(cw_map("BR","50-&gt;20.44850"))</t>
  </si>
  <si>
    <t>$H$223</t>
  </si>
  <si>
    <t xml:space="preserve"> -(cw_map("BR","60-&gt;20.44850"))</t>
  </si>
  <si>
    <t>$J$223</t>
  </si>
  <si>
    <t xml:space="preserve"> -(cw_map("BR","80-&gt;20.44850"))</t>
  </si>
  <si>
    <t>$K$223</t>
  </si>
  <si>
    <t xml:space="preserve"> -(cw_map("BR","90-&gt;20.44850"))</t>
  </si>
  <si>
    <t>$C$224</t>
  </si>
  <si>
    <t xml:space="preserve"> -(cw_map("BR","10-&gt;20.44851"))</t>
  </si>
  <si>
    <t>$D$224</t>
  </si>
  <si>
    <t xml:space="preserve"> -(cw_map("BR","20-&gt;20.44851"))</t>
  </si>
  <si>
    <t>$F$224</t>
  </si>
  <si>
    <t xml:space="preserve"> -(cw_map("BR","30-&gt;20.44851"))</t>
  </si>
  <si>
    <t>$G$224</t>
  </si>
  <si>
    <t xml:space="preserve"> -(cw_map("BR","40-&gt;20.44851"))</t>
  </si>
  <si>
    <t>$C$225</t>
  </si>
  <si>
    <t xml:space="preserve"> -(cw_map("BR","10-&gt;20.44852"))</t>
  </si>
  <si>
    <t>$D$225</t>
  </si>
  <si>
    <t xml:space="preserve"> -(cw_map("BR","20-&gt;20.44852"))</t>
  </si>
  <si>
    <t>$E$225</t>
  </si>
  <si>
    <t>$F$225</t>
  </si>
  <si>
    <t>$G$225</t>
  </si>
  <si>
    <t>$H$225</t>
  </si>
  <si>
    <t>$J$225</t>
  </si>
  <si>
    <t xml:space="preserve"> -(cw_map("BR","80-&gt;20.44852"))</t>
  </si>
  <si>
    <t>$K$225</t>
  </si>
  <si>
    <t xml:space="preserve"> -(cw_map("BR","90-&gt;20.44852"))</t>
  </si>
  <si>
    <t>$C$226</t>
  </si>
  <si>
    <t xml:space="preserve"> -(cw_map("BR","10-&gt;20.44853"))</t>
  </si>
  <si>
    <t>$D$226</t>
  </si>
  <si>
    <t xml:space="preserve"> -(cw_map("BR","20-&gt;20.44853"))</t>
  </si>
  <si>
    <t>$E$226</t>
  </si>
  <si>
    <t xml:space="preserve"> -(cw_map("BR","30-&gt;20.44853"))</t>
  </si>
  <si>
    <t>$F$226</t>
  </si>
  <si>
    <t xml:space="preserve"> -(cw_map("BR","40-&gt;20.44853"))</t>
  </si>
  <si>
    <t>$G$226</t>
  </si>
  <si>
    <t xml:space="preserve"> -(cw_map("BR","50-&gt;20.44853"))</t>
  </si>
  <si>
    <t>$H$226</t>
  </si>
  <si>
    <t xml:space="preserve"> -(cw_map("BR","60-&gt;20.44853"))</t>
  </si>
  <si>
    <t>$J$226</t>
  </si>
  <si>
    <t xml:space="preserve"> -(cw_map("BR","80-&gt;20.44853"))</t>
  </si>
  <si>
    <t>$K$226</t>
  </si>
  <si>
    <t xml:space="preserve"> -(cw_map("BR","90-&gt;20.44853"))</t>
  </si>
  <si>
    <t>$C$227</t>
  </si>
  <si>
    <t xml:space="preserve"> -(cw_map("BR","10-&gt;20.44854"))</t>
  </si>
  <si>
    <t>$D$227</t>
  </si>
  <si>
    <t xml:space="preserve"> -(cw_map("BR","20-&gt;20.44854"))</t>
  </si>
  <si>
    <t>$E$227</t>
  </si>
  <si>
    <t xml:space="preserve"> -(cw_map("BR","30-&gt;20.44854"))</t>
  </si>
  <si>
    <t>$F$227</t>
  </si>
  <si>
    <t xml:space="preserve"> -(cw_map("BR","40-&gt;20.44854"))</t>
  </si>
  <si>
    <t>$G$227</t>
  </si>
  <si>
    <t xml:space="preserve"> -(cw_map("BR","50-&gt;20.44854"))</t>
  </si>
  <si>
    <t>$H$227</t>
  </si>
  <si>
    <t xml:space="preserve"> -(cw_map("BR","60-&gt;20.44854"))</t>
  </si>
  <si>
    <t>$J$227</t>
  </si>
  <si>
    <t xml:space="preserve"> -(cw_map("BR","80-&gt;20.44854"))</t>
  </si>
  <si>
    <t>$K$227</t>
  </si>
  <si>
    <t xml:space="preserve"> -(cw_map("BR","90-&gt;20.44854"))</t>
  </si>
  <si>
    <t>$C$228</t>
  </si>
  <si>
    <t xml:space="preserve"> -(cw_map("BR","10-&gt;20.44855"))</t>
  </si>
  <si>
    <t>$D$228</t>
  </si>
  <si>
    <t xml:space="preserve"> -(cw_map("BR","20-&gt;20.44855"))</t>
  </si>
  <si>
    <t>$E$228</t>
  </si>
  <si>
    <t xml:space="preserve"> -(cw_map("BR","30-&gt;20.44855"))</t>
  </si>
  <si>
    <t>$F$228</t>
  </si>
  <si>
    <t xml:space="preserve"> -(cw_map("BR","40-&gt;20.44855"))</t>
  </si>
  <si>
    <t>$G$228</t>
  </si>
  <si>
    <t xml:space="preserve"> -(cw_map("BR","50-&gt;20.44855"))</t>
  </si>
  <si>
    <t>$H$228</t>
  </si>
  <si>
    <t xml:space="preserve"> -(cw_map("BR","60-&gt;20.44855"))</t>
  </si>
  <si>
    <t>$J$228</t>
  </si>
  <si>
    <t xml:space="preserve"> -(cw_map("BR","80-&gt;20.44855"))</t>
  </si>
  <si>
    <t>$K$228</t>
  </si>
  <si>
    <t xml:space="preserve"> -(cw_map("BR","90-&gt;20.44855"))</t>
  </si>
  <si>
    <t>$C$229</t>
  </si>
  <si>
    <t xml:space="preserve"> -(cw_map("BR","10-&gt;20.44856"))</t>
  </si>
  <si>
    <t>$D$229</t>
  </si>
  <si>
    <t xml:space="preserve"> -(cw_map("BR","20-&gt;20.44856"))</t>
  </si>
  <si>
    <t>$E$229</t>
  </si>
  <si>
    <t xml:space="preserve"> -(cw_map("BR","30-&gt;20.44856"))</t>
  </si>
  <si>
    <t>$F$229</t>
  </si>
  <si>
    <t xml:space="preserve"> -(cw_map("BR","40-&gt;20.44856"))</t>
  </si>
  <si>
    <t>$G$229</t>
  </si>
  <si>
    <t xml:space="preserve"> -(cw_map("BR","50-&gt;20.44856"))</t>
  </si>
  <si>
    <t>$H$229</t>
  </si>
  <si>
    <t xml:space="preserve"> -(cw_map("BR","60-&gt;20.44856"))</t>
  </si>
  <si>
    <t>$J$229</t>
  </si>
  <si>
    <t xml:space="preserve"> -(cw_map("BR","80-&gt;20.44856"))</t>
  </si>
  <si>
    <t>$K$229</t>
  </si>
  <si>
    <t xml:space="preserve"> -(cw_map("BR","90-&gt;20.44856"))</t>
  </si>
  <si>
    <t>$C$230</t>
  </si>
  <si>
    <t xml:space="preserve"> -(cw_map("BR","10-&gt;20.44857"))</t>
  </si>
  <si>
    <t>$D$230</t>
  </si>
  <si>
    <t xml:space="preserve"> -(cw_map("BR","20-&gt;20.44857"))</t>
  </si>
  <si>
    <t>$E$230</t>
  </si>
  <si>
    <t xml:space="preserve"> -(cw_map("BR","30-&gt;20.44857"))</t>
  </si>
  <si>
    <t>$F$230</t>
  </si>
  <si>
    <t xml:space="preserve"> -(cw_map("BR","40-&gt;20.44857"))</t>
  </si>
  <si>
    <t>$G$230</t>
  </si>
  <si>
    <t xml:space="preserve"> -(cw_map("BR","50-&gt;20.44857"))</t>
  </si>
  <si>
    <t>$H$230</t>
  </si>
  <si>
    <t xml:space="preserve"> -(cw_map("BR","60-&gt;20.44857"))</t>
  </si>
  <si>
    <t>$J$230</t>
  </si>
  <si>
    <t xml:space="preserve"> -(cw_map("BR","80-&gt;20.44857"))</t>
  </si>
  <si>
    <t>$K$230</t>
  </si>
  <si>
    <t xml:space="preserve"> -(cw_map("BR","90-&gt;20.44857"))</t>
  </si>
  <si>
    <t>$C$231</t>
  </si>
  <si>
    <t xml:space="preserve"> -(cw_map("BR","10-&gt;20.44860"))</t>
  </si>
  <si>
    <t>$D$231</t>
  </si>
  <si>
    <t xml:space="preserve"> -(cw_map("BR","20-&gt;20.44860"))</t>
  </si>
  <si>
    <t>$E$231</t>
  </si>
  <si>
    <t xml:space="preserve"> -(cw_map("BR","30-&gt;20.44860"))</t>
  </si>
  <si>
    <t>$F$231</t>
  </si>
  <si>
    <t xml:space="preserve"> -(cw_map("BR","40-&gt;20.44860"))</t>
  </si>
  <si>
    <t>$G$231</t>
  </si>
  <si>
    <t xml:space="preserve"> -(cw_map("BR","50-&gt;20.44860"))</t>
  </si>
  <si>
    <t>$H$231</t>
  </si>
  <si>
    <t xml:space="preserve"> -(cw_map("BR","60-&gt;20.44860"))</t>
  </si>
  <si>
    <t>$J$231</t>
  </si>
  <si>
    <t xml:space="preserve"> -(cw_map("BR","80-&gt;20.44860"))</t>
  </si>
  <si>
    <t>$K$231</t>
  </si>
  <si>
    <t xml:space="preserve"> -(cw_map("BR","90-&gt;20.44860"))</t>
  </si>
  <si>
    <t>$C$232</t>
  </si>
  <si>
    <t xml:space="preserve"> -(cw_map("BR","10-&gt;20.44861"))</t>
  </si>
  <si>
    <t>$D$232</t>
  </si>
  <si>
    <t xml:space="preserve"> -(cw_map("BR","20-&gt;20.44861"))</t>
  </si>
  <si>
    <t>$E$232</t>
  </si>
  <si>
    <t xml:space="preserve"> -(cw_map("BR","30-&gt;20.44861"))</t>
  </si>
  <si>
    <t>$F$232</t>
  </si>
  <si>
    <t xml:space="preserve"> -(cw_map("BR","40-&gt;20.44861"))</t>
  </si>
  <si>
    <t>$G$232</t>
  </si>
  <si>
    <t xml:space="preserve"> -(cw_map("BR","50-&gt;20.44861"))</t>
  </si>
  <si>
    <t>$H$232</t>
  </si>
  <si>
    <t xml:space="preserve"> -(cw_map("BR","60-&gt;20.44861"))</t>
  </si>
  <si>
    <t>$J$232</t>
  </si>
  <si>
    <t xml:space="preserve"> -(cw_map("BR","80-&gt;20.44861"))</t>
  </si>
  <si>
    <t>$K$232</t>
  </si>
  <si>
    <t xml:space="preserve"> -(cw_map("BR","90-&gt;20.44861"))</t>
  </si>
  <si>
    <t>$C$233</t>
  </si>
  <si>
    <t xml:space="preserve"> -(cw_map("BR","10-&gt;20.44862"))</t>
  </si>
  <si>
    <t>$D$233</t>
  </si>
  <si>
    <t xml:space="preserve"> -(cw_map("BR","20-&gt;20.44862"))</t>
  </si>
  <si>
    <t>$F$233</t>
  </si>
  <si>
    <t xml:space="preserve"> -(cw_map("BR","40-&gt;20.44862"))</t>
  </si>
  <si>
    <t>$G$233</t>
  </si>
  <si>
    <t xml:space="preserve"> -(cw_map("BR","50-&gt;20.44862"))</t>
  </si>
  <si>
    <t>$C$234</t>
  </si>
  <si>
    <t xml:space="preserve"> -(cw_map("BR","10-&gt;20.44863"))</t>
  </si>
  <si>
    <t>$D$234</t>
  </si>
  <si>
    <t xml:space="preserve"> -(cw_map("BR","20-&gt;20.44863"))</t>
  </si>
  <si>
    <t>$C$235</t>
  </si>
  <si>
    <t xml:space="preserve"> -(cw_map("BR","10-&gt;20.44864"))</t>
  </si>
  <si>
    <t>$D$235</t>
  </si>
  <si>
    <t xml:space="preserve"> -(cw_map("BR","20-&gt;20.44864"))</t>
  </si>
  <si>
    <t>$E$235</t>
  </si>
  <si>
    <t xml:space="preserve"> -(cw_map("BR","30-&gt;20.44864"))</t>
  </si>
  <si>
    <t>$F$235</t>
  </si>
  <si>
    <t xml:space="preserve"> -(cw_map("BR","40-&gt;20.44864"))</t>
  </si>
  <si>
    <t>$G$235</t>
  </si>
  <si>
    <t xml:space="preserve"> -(cw_map("BR","50-&gt;20.44864"))</t>
  </si>
  <si>
    <t>$H$235</t>
  </si>
  <si>
    <t xml:space="preserve"> -(cw_map("BR","60-&gt;20.44864"))</t>
  </si>
  <si>
    <t>$J$235</t>
  </si>
  <si>
    <t xml:space="preserve"> -(cw_map("BR","80-&gt;20.44864"))</t>
  </si>
  <si>
    <t>$K$235</t>
  </si>
  <si>
    <t xml:space="preserve"> -(cw_map("BR","90-&gt;20.44864"))</t>
  </si>
  <si>
    <t>$C$236</t>
  </si>
  <si>
    <t xml:space="preserve"> -(cw_map("BR","10-&gt;20.44865"))</t>
  </si>
  <si>
    <t>$D$236</t>
  </si>
  <si>
    <t xml:space="preserve"> -(cw_map("BR","20-&gt;20.44865"))</t>
  </si>
  <si>
    <t>$E$236</t>
  </si>
  <si>
    <t xml:space="preserve"> -(cw_map("BR","30-&gt;20.44865"))</t>
  </si>
  <si>
    <t>$F$236</t>
  </si>
  <si>
    <t xml:space="preserve"> -(cw_map("BR","40-&gt;20.44865"))</t>
  </si>
  <si>
    <t>$G$236</t>
  </si>
  <si>
    <t xml:space="preserve"> -(cw_map("BR","50-&gt;20.44865"))</t>
  </si>
  <si>
    <t>$H$236</t>
  </si>
  <si>
    <t xml:space="preserve"> -(cw_map("BR","60-&gt;20.44865"))</t>
  </si>
  <si>
    <t>$J$236</t>
  </si>
  <si>
    <t xml:space="preserve"> -(cw_map("BR","80-&gt;20.44865"))</t>
  </si>
  <si>
    <t>$K$236</t>
  </si>
  <si>
    <t xml:space="preserve"> -(cw_map("BR","90-&gt;20.44865"))</t>
  </si>
  <si>
    <t>$C$237</t>
  </si>
  <si>
    <t xml:space="preserve"> -(cw_map("BR","10-&gt;20.44866"))</t>
  </si>
  <si>
    <t>$D$237</t>
  </si>
  <si>
    <t xml:space="preserve"> -(cw_map("BR","20-&gt;20.44866"))</t>
  </si>
  <si>
    <t>$E$237</t>
  </si>
  <si>
    <t xml:space="preserve"> -(cw_map("BR","30-&gt;20.44866"))</t>
  </si>
  <si>
    <t>$F$237</t>
  </si>
  <si>
    <t xml:space="preserve"> -(cw_map("BR","40-&gt;20.44866"))</t>
  </si>
  <si>
    <t>$G$237</t>
  </si>
  <si>
    <t xml:space="preserve"> -(cw_map("BR","50-&gt;20.44866"))</t>
  </si>
  <si>
    <t>$H$237</t>
  </si>
  <si>
    <t xml:space="preserve"> -(cw_map("BR","60-&gt;20.44866"))</t>
  </si>
  <si>
    <t>$J$237</t>
  </si>
  <si>
    <t xml:space="preserve"> -(cw_map("BR","80-&gt;20.44866"))</t>
  </si>
  <si>
    <t>$K$237</t>
  </si>
  <si>
    <t xml:space="preserve"> -(cw_map("BR","90-&gt;20.44866"))</t>
  </si>
  <si>
    <t>$C$238</t>
  </si>
  <si>
    <t xml:space="preserve"> -(cw_map("BR","10-&gt;20.44867"))</t>
  </si>
  <si>
    <t>$D$238</t>
  </si>
  <si>
    <t xml:space="preserve"> -(cw_map("BR","20-&gt;20.44867"))</t>
  </si>
  <si>
    <t>$E$238</t>
  </si>
  <si>
    <t xml:space="preserve"> -(cw_map("BR","30-&gt;20.44867"))</t>
  </si>
  <si>
    <t>$F$238</t>
  </si>
  <si>
    <t xml:space="preserve"> -(cw_map("BR","40-&gt;20.44867"))</t>
  </si>
  <si>
    <t>$G$238</t>
  </si>
  <si>
    <t xml:space="preserve"> -(cw_map("BR","50-&gt;20.44867"))</t>
  </si>
  <si>
    <t>$H$238</t>
  </si>
  <si>
    <t xml:space="preserve"> -(cw_map("BR","60-&gt;20.44867"))</t>
  </si>
  <si>
    <t>$J$238</t>
  </si>
  <si>
    <t xml:space="preserve"> -(cw_map("BR","80-&gt;20.44867"))</t>
  </si>
  <si>
    <t>$K$238</t>
  </si>
  <si>
    <t xml:space="preserve"> -(cw_map("BR","90-&gt;20.44867"))</t>
  </si>
  <si>
    <t>$C$239</t>
  </si>
  <si>
    <t xml:space="preserve"> -(cw_map("BR","10-&gt;20.44868"))</t>
  </si>
  <si>
    <t>$D$239</t>
  </si>
  <si>
    <t xml:space="preserve"> -(cw_map("BR","20-&gt;20.44868"))</t>
  </si>
  <si>
    <t>$E$239</t>
  </si>
  <si>
    <t xml:space="preserve"> -(cw_map("BR","30-&gt;20.44868"))</t>
  </si>
  <si>
    <t>$F$239</t>
  </si>
  <si>
    <t xml:space="preserve"> -(cw_map("BR","40-&gt;20.44868"))</t>
  </si>
  <si>
    <t>$G$239</t>
  </si>
  <si>
    <t xml:space="preserve"> -(cw_map("BR","50-&gt;20.44868"))</t>
  </si>
  <si>
    <t>$H$239</t>
  </si>
  <si>
    <t xml:space="preserve"> -(cw_map("BR","60-&gt;20.44868"))</t>
  </si>
  <si>
    <t>$J$239</t>
  </si>
  <si>
    <t xml:space="preserve"> -(cw_map("BR","80-&gt;20.44868"))</t>
  </si>
  <si>
    <t>$K$239</t>
  </si>
  <si>
    <t xml:space="preserve"> -(cw_map("BR","90-&gt;20.44868"))</t>
  </si>
  <si>
    <t>$C$240</t>
  </si>
  <si>
    <t xml:space="preserve"> -(cw_map("BR","10-&gt;20.44869"))</t>
  </si>
  <si>
    <t>$D$240</t>
  </si>
  <si>
    <t xml:space="preserve"> -(cw_map("BR","20-&gt;20.44869"))</t>
  </si>
  <si>
    <t>$E$240</t>
  </si>
  <si>
    <t xml:space="preserve"> -(cw_map("BR","30-&gt;20.44869"))</t>
  </si>
  <si>
    <t>$F$240</t>
  </si>
  <si>
    <t xml:space="preserve"> -(cw_map("BR","40-&gt;20.44869"))</t>
  </si>
  <si>
    <t>$G$240</t>
  </si>
  <si>
    <t xml:space="preserve"> -(cw_map("BR","50-&gt;20.44869"))</t>
  </si>
  <si>
    <t>$H$240</t>
  </si>
  <si>
    <t xml:space="preserve"> -(cw_map("BR","60-&gt;20.44869"))</t>
  </si>
  <si>
    <t>$J$240</t>
  </si>
  <si>
    <t xml:space="preserve"> -(cw_map("BR","80-&gt;20.44869"))</t>
  </si>
  <si>
    <t>$K$240</t>
  </si>
  <si>
    <t xml:space="preserve"> -(cw_map("BR","90-&gt;20.44869"))</t>
  </si>
  <si>
    <t>$C$241</t>
  </si>
  <si>
    <t xml:space="preserve"> -(cw_map("BR","10-&gt;20.44870"))</t>
  </si>
  <si>
    <t>$D$241</t>
  </si>
  <si>
    <t xml:space="preserve"> -(cw_map("BR","20-&gt;20.44870"))</t>
  </si>
  <si>
    <t>$E$241</t>
  </si>
  <si>
    <t xml:space="preserve"> -(cw_map("BR","30-&gt;20.44870"))</t>
  </si>
  <si>
    <t>$F$241</t>
  </si>
  <si>
    <t xml:space="preserve"> -(cw_map("BR","40-&gt;20.44870"))</t>
  </si>
  <si>
    <t>$G$241</t>
  </si>
  <si>
    <t xml:space="preserve"> -(cw_map("BR","50-&gt;20.44870"))</t>
  </si>
  <si>
    <t>$H$241</t>
  </si>
  <si>
    <t xml:space="preserve"> -(cw_map("BR","60-&gt;20.44870"))</t>
  </si>
  <si>
    <t>$J$241</t>
  </si>
  <si>
    <t xml:space="preserve"> -(cw_map("BR","80-&gt;20.44870"))</t>
  </si>
  <si>
    <t>$K$241</t>
  </si>
  <si>
    <t xml:space="preserve"> -(cw_map("BR","90-&gt;20.44870"))</t>
  </si>
  <si>
    <t>$C$242</t>
  </si>
  <si>
    <t xml:space="preserve"> -(cw_map("BR","10-&gt;20.44871"))</t>
  </si>
  <si>
    <t>$D$242</t>
  </si>
  <si>
    <t xml:space="preserve"> -(cw_map("BR","20-&gt;20.44871"))</t>
  </si>
  <si>
    <t>$E$242</t>
  </si>
  <si>
    <t xml:space="preserve"> -(cw_map("BR","30-&gt;20.44871"))</t>
  </si>
  <si>
    <t>$F$242</t>
  </si>
  <si>
    <t xml:space="preserve"> -(cw_map("BR","40-&gt;20.44871"))</t>
  </si>
  <si>
    <t>$G$242</t>
  </si>
  <si>
    <t xml:space="preserve"> -(cw_map("BR","50-&gt;20.44871"))</t>
  </si>
  <si>
    <t>$H$242</t>
  </si>
  <si>
    <t xml:space="preserve"> -(cw_map("BR","60-&gt;20.44871"))</t>
  </si>
  <si>
    <t>$J$242</t>
  </si>
  <si>
    <t xml:space="preserve"> -(cw_map("BR","80-&gt;20.44871"))</t>
  </si>
  <si>
    <t>$K$242</t>
  </si>
  <si>
    <t xml:space="preserve"> -(cw_map("BR","90-&gt;20.44871"))</t>
  </si>
  <si>
    <t>$C$243</t>
  </si>
  <si>
    <t xml:space="preserve"> -(cw_map("BR","10-&gt;20.44872"))</t>
  </si>
  <si>
    <t>$D$243</t>
  </si>
  <si>
    <t xml:space="preserve"> -(cw_map("BR","20-&gt;20.44872"))</t>
  </si>
  <si>
    <t>$E$243</t>
  </si>
  <si>
    <t xml:space="preserve"> -(cw_map("BR","30-&gt;20.44872"))</t>
  </si>
  <si>
    <t>$F$243</t>
  </si>
  <si>
    <t xml:space="preserve"> -(cw_map("BR","40-&gt;20.44872"))</t>
  </si>
  <si>
    <t>$G$243</t>
  </si>
  <si>
    <t xml:space="preserve"> -(cw_map("BR","50-&gt;20.44872"))</t>
  </si>
  <si>
    <t>$H$243</t>
  </si>
  <si>
    <t xml:space="preserve"> -(cw_map("BR","60-&gt;20.44872"))</t>
  </si>
  <si>
    <t>$J$243</t>
  </si>
  <si>
    <t xml:space="preserve"> -(cw_map("BR","80-&gt;20.44872"))</t>
  </si>
  <si>
    <t>$K$243</t>
  </si>
  <si>
    <t xml:space="preserve"> -(cw_map("BR","90-&gt;20.44872"))</t>
  </si>
  <si>
    <t>$C$244</t>
  </si>
  <si>
    <t xml:space="preserve"> -(cw_map("BR","10-&gt;20.44873"))</t>
  </si>
  <si>
    <t>$D$244</t>
  </si>
  <si>
    <t xml:space="preserve"> -(cw_map("BR","20-&gt;20.44873"))</t>
  </si>
  <si>
    <t>$E$244</t>
  </si>
  <si>
    <t xml:space="preserve"> -(cw_map("BR","30-&gt;20.44873"))</t>
  </si>
  <si>
    <t>$F$244</t>
  </si>
  <si>
    <t xml:space="preserve"> -(cw_map("BR","40-&gt;20.44873"))</t>
  </si>
  <si>
    <t>$G$244</t>
  </si>
  <si>
    <t xml:space="preserve"> -(cw_map("BR","50-&gt;20.44873"))</t>
  </si>
  <si>
    <t>$H$244</t>
  </si>
  <si>
    <t xml:space="preserve"> -(cw_map("BR","60-&gt;20.44873"))</t>
  </si>
  <si>
    <t>$J$244</t>
  </si>
  <si>
    <t xml:space="preserve"> -(cw_map("BR","80-&gt;20.44873"))</t>
  </si>
  <si>
    <t>$K$244</t>
  </si>
  <si>
    <t xml:space="preserve"> -(cw_map("BR","90-&gt;20.44873"))</t>
  </si>
  <si>
    <t>$C$245</t>
  </si>
  <si>
    <t xml:space="preserve"> -(cw_map("BR","10-&gt;20.44874"))</t>
  </si>
  <si>
    <t>$D$245</t>
  </si>
  <si>
    <t xml:space="preserve"> -(cw_map("BR","20-&gt;20.44874"))</t>
  </si>
  <si>
    <t>$E$245</t>
  </si>
  <si>
    <t xml:space="preserve"> -(cw_map("BR","30-&gt;20.44874"))</t>
  </si>
  <si>
    <t>$F$245</t>
  </si>
  <si>
    <t xml:space="preserve"> -(cw_map("BR","40-&gt;20.44874"))</t>
  </si>
  <si>
    <t>$G$245</t>
  </si>
  <si>
    <t xml:space="preserve"> -(cw_map("BR","50-&gt;20.44874"))</t>
  </si>
  <si>
    <t>$H$245</t>
  </si>
  <si>
    <t xml:space="preserve"> -(cw_map("BR","60-&gt;20.44874"))</t>
  </si>
  <si>
    <t>$J$245</t>
  </si>
  <si>
    <t xml:space="preserve"> -(cw_map("BR","80-&gt;20.44874"))</t>
  </si>
  <si>
    <t>$K$245</t>
  </si>
  <si>
    <t xml:space="preserve"> -(cw_map("BR","90-&gt;20.44874"))</t>
  </si>
  <si>
    <t>$C$246</t>
  </si>
  <si>
    <t xml:space="preserve"> -(cw_map("BR","10-&gt;20.44875"))</t>
  </si>
  <si>
    <t>$D$246</t>
  </si>
  <si>
    <t xml:space="preserve"> -(cw_map("BR","20-&gt;20.44875"))</t>
  </si>
  <si>
    <t>$E$246</t>
  </si>
  <si>
    <t xml:space="preserve"> -(cw_map("BR","30-&gt;20.44875"))</t>
  </si>
  <si>
    <t>$F$246</t>
  </si>
  <si>
    <t xml:space="preserve"> -(cw_map("BR","40-&gt;20.44875"))</t>
  </si>
  <si>
    <t>$G$246</t>
  </si>
  <si>
    <t xml:space="preserve"> -(cw_map("BR","50-&gt;20.44875"))</t>
  </si>
  <si>
    <t>$H$246</t>
  </si>
  <si>
    <t xml:space="preserve"> -(cw_map("BR","60-&gt;20.44875"))</t>
  </si>
  <si>
    <t>$J$246</t>
  </si>
  <si>
    <t xml:space="preserve"> -(cw_map("BR","80-&gt;20.44875"))</t>
  </si>
  <si>
    <t>$K$246</t>
  </si>
  <si>
    <t xml:space="preserve"> -(cw_map("BR","90-&gt;20.44875"))</t>
  </si>
  <si>
    <t>$C$247</t>
  </si>
  <si>
    <t xml:space="preserve"> -(cw_map("BR","10-&gt;20.44876"))</t>
  </si>
  <si>
    <t>$D$247</t>
  </si>
  <si>
    <t xml:space="preserve"> -(cw_map("BR","20-&gt;20.44876"))</t>
  </si>
  <si>
    <t>$E$247</t>
  </si>
  <si>
    <t xml:space="preserve"> -(cw_map("BR","30-&gt;20.44876"))</t>
  </si>
  <si>
    <t>$F$247</t>
  </si>
  <si>
    <t xml:space="preserve"> -(cw_map("BR","40-&gt;20.44876"))</t>
  </si>
  <si>
    <t>$G$247</t>
  </si>
  <si>
    <t xml:space="preserve"> -(cw_map("BR","50-&gt;20.44876"))</t>
  </si>
  <si>
    <t>$H$247</t>
  </si>
  <si>
    <t xml:space="preserve"> -(cw_map("BR","60-&gt;20.44876"))</t>
  </si>
  <si>
    <t>$J$247</t>
  </si>
  <si>
    <t xml:space="preserve"> -(cw_map("BR","80-&gt;20.44876"))</t>
  </si>
  <si>
    <t>$K$247</t>
  </si>
  <si>
    <t xml:space="preserve"> -(cw_map("BR","90-&gt;20.44876"))</t>
  </si>
  <si>
    <t>$C$248</t>
  </si>
  <si>
    <t xml:space="preserve"> -(cw_map("BR","10-&gt;20.44877"))</t>
  </si>
  <si>
    <t>$D$248</t>
  </si>
  <si>
    <t xml:space="preserve"> -(cw_map("BR","20-&gt;20.44877"))</t>
  </si>
  <si>
    <t>$E$248</t>
  </si>
  <si>
    <t xml:space="preserve"> -(cw_map("BR","30-&gt;20.44877"))</t>
  </si>
  <si>
    <t>$F$248</t>
  </si>
  <si>
    <t xml:space="preserve"> -(cw_map("BR","40-&gt;20.44877"))</t>
  </si>
  <si>
    <t>$G$248</t>
  </si>
  <si>
    <t xml:space="preserve"> -(cw_map("BR","50-&gt;20.44877"))</t>
  </si>
  <si>
    <t>$H$248</t>
  </si>
  <si>
    <t xml:space="preserve"> -(cw_map("BR","60-&gt;20.44877"))</t>
  </si>
  <si>
    <t>$J$248</t>
  </si>
  <si>
    <t xml:space="preserve"> -(cw_map("BR","80-&gt;20.44877"))</t>
  </si>
  <si>
    <t>$K$248</t>
  </si>
  <si>
    <t xml:space="preserve"> -(cw_map("BR","90-&gt;20.44877"))</t>
  </si>
  <si>
    <t>$C$249</t>
  </si>
  <si>
    <t xml:space="preserve"> -(cw_map("BR","10-&gt;20.44878"))</t>
  </si>
  <si>
    <t>$D$249</t>
  </si>
  <si>
    <t xml:space="preserve"> -(cw_map("BR","20-&gt;20.44878"))</t>
  </si>
  <si>
    <t>$E$249</t>
  </si>
  <si>
    <t xml:space="preserve"> -(cw_map("BR","30-&gt;20.44878"))</t>
  </si>
  <si>
    <t>$F$249</t>
  </si>
  <si>
    <t xml:space="preserve"> -(cw_map("BR","40-&gt;20.44878"))</t>
  </si>
  <si>
    <t>$G$249</t>
  </si>
  <si>
    <t xml:space="preserve"> -(cw_map("BR","50-&gt;20.44878"))</t>
  </si>
  <si>
    <t>$H$249</t>
  </si>
  <si>
    <t xml:space="preserve"> -(cw_map("BR","60-&gt;20.44878"))</t>
  </si>
  <si>
    <t>$J$249</t>
  </si>
  <si>
    <t xml:space="preserve"> -(cw_map("BR","80-&gt;20.44878"))</t>
  </si>
  <si>
    <t>$K$249</t>
  </si>
  <si>
    <t xml:space="preserve"> -(cw_map("BR","90-&gt;20.44878"))</t>
  </si>
  <si>
    <t>$C$250</t>
  </si>
  <si>
    <t xml:space="preserve"> -(cw_map("BR","10-&gt;20.44879"))</t>
  </si>
  <si>
    <t>$D$250</t>
  </si>
  <si>
    <t xml:space="preserve"> -(cw_map("BR","20-&gt;20.44879"))</t>
  </si>
  <si>
    <t>$E$250</t>
  </si>
  <si>
    <t xml:space="preserve"> -(cw_map("BR","30-&gt;20.44879"))</t>
  </si>
  <si>
    <t>$F$250</t>
  </si>
  <si>
    <t xml:space="preserve"> -(cw_map("BR","40-&gt;20.44879"))</t>
  </si>
  <si>
    <t>$G$250</t>
  </si>
  <si>
    <t xml:space="preserve"> -(cw_map("BR","50-&gt;20.44879"))</t>
  </si>
  <si>
    <t>$H$250</t>
  </si>
  <si>
    <t xml:space="preserve"> -(cw_map("BR","60-&gt;20.44879"))</t>
  </si>
  <si>
    <t>$J$250</t>
  </si>
  <si>
    <t xml:space="preserve"> -(cw_map("BR","80-&gt;20.44879"))</t>
  </si>
  <si>
    <t>$K$250</t>
  </si>
  <si>
    <t xml:space="preserve"> -(cw_map("BR","90-&gt;20.44879"))</t>
  </si>
  <si>
    <t>$C$251</t>
  </si>
  <si>
    <t xml:space="preserve"> -(cw_map("BR","10-&gt;20.44880"))</t>
  </si>
  <si>
    <t>$D$251</t>
  </si>
  <si>
    <t xml:space="preserve"> -(cw_map("BR","20-&gt;20.44880"))</t>
  </si>
  <si>
    <t>$E$251</t>
  </si>
  <si>
    <t xml:space="preserve"> -(cw_map("BR","30-&gt;20.44880"))</t>
  </si>
  <si>
    <t>$F$251</t>
  </si>
  <si>
    <t xml:space="preserve"> -(cw_map("BR","40-&gt;20.44880"))</t>
  </si>
  <si>
    <t>$G$251</t>
  </si>
  <si>
    <t xml:space="preserve"> -(cw_map("BR","50-&gt;20.44880"))</t>
  </si>
  <si>
    <t>$H$251</t>
  </si>
  <si>
    <t xml:space="preserve"> -(cw_map("BR","60-&gt;20.44880"))</t>
  </si>
  <si>
    <t>$J$251</t>
  </si>
  <si>
    <t xml:space="preserve"> -(cw_map("BR","80-&gt;20.44880"))</t>
  </si>
  <si>
    <t>$K$251</t>
  </si>
  <si>
    <t xml:space="preserve"> -(cw_map("BR","90-&gt;20.44880"))</t>
  </si>
  <si>
    <t>$C$253</t>
  </si>
  <si>
    <t xml:space="preserve"> -(cw_map("BR","10-&gt;20.44901"))</t>
  </si>
  <si>
    <t>$C$254</t>
  </si>
  <si>
    <t xml:space="preserve"> -(cw_map("BR","10-&gt;20.44902"))</t>
  </si>
  <si>
    <t>$D$254</t>
  </si>
  <si>
    <t xml:space="preserve"> -(cw_map("BR","20-&gt;20.44902"))</t>
  </si>
  <si>
    <t>$F$254</t>
  </si>
  <si>
    <t xml:space="preserve"> -(cw_map("BR","40-&gt;20.44902"))</t>
  </si>
  <si>
    <t>$G$254</t>
  </si>
  <si>
    <t xml:space="preserve"> -(cw_map("BR","50-&gt;20.44902"))</t>
  </si>
  <si>
    <t>$C$255</t>
  </si>
  <si>
    <t xml:space="preserve"> -(cw_map("BR","10-&gt;20.44905"))</t>
  </si>
  <si>
    <t>$F$255</t>
  </si>
  <si>
    <t xml:space="preserve"> -(cw_map("BR","40-&gt;20.44905"))</t>
  </si>
  <si>
    <t>$G$255</t>
  </si>
  <si>
    <t xml:space="preserve"> -(cw_map("BR","50-&gt;20.44905"))</t>
  </si>
  <si>
    <t>$C$256</t>
  </si>
  <si>
    <t xml:space="preserve"> -(cw_map("BR","10-&gt;20.44909"))</t>
  </si>
  <si>
    <t>$F$256</t>
  </si>
  <si>
    <t xml:space="preserve"> -(cw_map("BR","40-&gt;20.44909"))</t>
  </si>
  <si>
    <t>$G$256</t>
  </si>
  <si>
    <t xml:space="preserve"> -(cw_map("BR","50-&gt;20.44909"))</t>
  </si>
  <si>
    <t>$C$257</t>
  </si>
  <si>
    <t xml:space="preserve"> -(cw_map("BR","10-&gt;20.44920"))</t>
  </si>
  <si>
    <t>$D$257</t>
  </si>
  <si>
    <t xml:space="preserve"> -(cw_map("BR","20-&gt;20.44920"))</t>
  </si>
  <si>
    <t>$F$257</t>
  </si>
  <si>
    <t xml:space="preserve"> -(cw_map("BR","40-&gt;20.44920"))</t>
  </si>
  <si>
    <t>$G$257</t>
  </si>
  <si>
    <t xml:space="preserve"> -(cw_map("BR","50-&gt;20.44920"))</t>
  </si>
  <si>
    <t>$C$258</t>
  </si>
  <si>
    <t xml:space="preserve"> -(cw_map("BR","10-&gt;20.44930"))</t>
  </si>
  <si>
    <t>$D$258</t>
  </si>
  <si>
    <t xml:space="preserve"> -(cw_map("BR","20-&gt;20.44930"))</t>
  </si>
  <si>
    <t>$F$258</t>
  </si>
  <si>
    <t xml:space="preserve"> -(cw_map("BR","40-&gt;20.44930"))</t>
  </si>
  <si>
    <t>$G$258</t>
  </si>
  <si>
    <t xml:space="preserve"> -(cw_map("BR","50-&gt;20.44930"))</t>
  </si>
  <si>
    <t>$C$259</t>
  </si>
  <si>
    <t xml:space="preserve"> -(cw_map("BR","10-&gt;20.44932"))</t>
  </si>
  <si>
    <t>$D$259</t>
  </si>
  <si>
    <t xml:space="preserve"> -(cw_map("BR","20-&gt;20.44932"))</t>
  </si>
  <si>
    <t>$F$259</t>
  </si>
  <si>
    <t xml:space="preserve"> -(cw_map("BR","40-&gt;20.44932"))</t>
  </si>
  <si>
    <t>$G$259</t>
  </si>
  <si>
    <t xml:space="preserve"> -(cw_map("BR","50-&gt;20.44932"))</t>
  </si>
  <si>
    <t>$C$260</t>
  </si>
  <si>
    <t xml:space="preserve"> -(cw_map("BR","10-&gt;20.44960"))</t>
  </si>
  <si>
    <t>$D$260</t>
  </si>
  <si>
    <t xml:space="preserve"> -(cw_map("BR","20-&gt;20.44960"))</t>
  </si>
  <si>
    <t>$F$260</t>
  </si>
  <si>
    <t xml:space="preserve"> -(cw_map("BR","40-&gt;20.44960"))</t>
  </si>
  <si>
    <t>$G$260</t>
  </si>
  <si>
    <t xml:space="preserve"> -(cw_map("BR","50-&gt;20.44960"))</t>
  </si>
  <si>
    <t>$C$263</t>
  </si>
  <si>
    <t xml:space="preserve"> -(cw_map("BR","10-&gt;20.44991"))</t>
  </si>
  <si>
    <t>$D$263</t>
  </si>
  <si>
    <t xml:space="preserve"> -(cw_map("BR","20-&gt;20.44991"))</t>
  </si>
  <si>
    <t>$F$263</t>
  </si>
  <si>
    <t xml:space="preserve"> -(cw_map("BR","40-&gt;20.44991"))</t>
  </si>
  <si>
    <t>$G$263</t>
  </si>
  <si>
    <t xml:space="preserve"> -(cw_map("BR","50-&gt;20.44991"))</t>
  </si>
  <si>
    <t>$C$264</t>
  </si>
  <si>
    <t xml:space="preserve"> -(cw_map("BR","10-&gt;20.44992"))</t>
  </si>
  <si>
    <t>$D$264</t>
  </si>
  <si>
    <t xml:space="preserve"> -(cw_map("BR","20-&gt;20.44992"))</t>
  </si>
  <si>
    <t>$F$264</t>
  </si>
  <si>
    <t xml:space="preserve"> -(cw_map("BR","40-&gt;20.44992"))</t>
  </si>
  <si>
    <t>$G$264</t>
  </si>
  <si>
    <t xml:space="preserve"> -(cw_map("BR","50-&gt;20.44992"))</t>
  </si>
  <si>
    <t>$C$265</t>
  </si>
  <si>
    <t xml:space="preserve"> -(cw_map("BR","10-&gt;20.44999"))</t>
  </si>
  <si>
    <t>$D$265</t>
  </si>
  <si>
    <t xml:space="preserve"> -(cw_map("BR","20-&gt;20.44999"))</t>
  </si>
  <si>
    <t>$F$265</t>
  </si>
  <si>
    <t xml:space="preserve"> -(cw_map("BR","40-&gt;20.44999"))</t>
  </si>
  <si>
    <t>$G$265</t>
  </si>
  <si>
    <t xml:space="preserve"> -(cw_map("BR","50-&gt;20.44999"))</t>
  </si>
  <si>
    <t>$H$265</t>
  </si>
  <si>
    <t xml:space="preserve"> -(cw_map("BR","60-&gt;20.44999"))</t>
  </si>
  <si>
    <t>$K$265</t>
  </si>
  <si>
    <t xml:space="preserve"> -(cw_map("BR","90-&gt;20.44999"))</t>
  </si>
  <si>
    <t>SH:Expenditures 15-22</t>
  </si>
  <si>
    <t xml:space="preserve"> cw_map("BR","10-&gt;20.51100.10000")</t>
  </si>
  <si>
    <t xml:space="preserve"> cw_map("BR","10-&gt;20.51100.20000")</t>
  </si>
  <si>
    <t xml:space="preserve"> cw_map("BR","10-&gt;20.51100.30000")</t>
  </si>
  <si>
    <t xml:space="preserve"> cw_map("BR","10-&gt;20.51100.40000")</t>
  </si>
  <si>
    <t xml:space="preserve"> cw_map("BR","10-&gt;20.51100.50000")</t>
  </si>
  <si>
    <t xml:space="preserve"> cw_map("BR","10-&gt;20.51100.60000")</t>
  </si>
  <si>
    <t xml:space="preserve"> cw_map("BR","10-&gt;20.51100.70000")</t>
  </si>
  <si>
    <t xml:space="preserve"> cw_map("BR","10-&gt;20.51100.80000")</t>
  </si>
  <si>
    <t>$L$5</t>
  </si>
  <si>
    <t xml:space="preserve"> cw_map("BB","10-&gt;20.51100*")-cw_map("BB","10-&gt;20.51100.20100*")</t>
  </si>
  <si>
    <t xml:space="preserve"> cw_map("BR","10-&gt;20.51115.30000")</t>
  </si>
  <si>
    <t>$L$6</t>
  </si>
  <si>
    <t xml:space="preserve"> cw_map("BB","10-&gt;20.51115*")</t>
  </si>
  <si>
    <t xml:space="preserve"> cw_map("BR","10-&gt;20.51125.10000")</t>
  </si>
  <si>
    <t xml:space="preserve"> cw_map("BR","10-&gt;20.51125.20000")</t>
  </si>
  <si>
    <t xml:space="preserve"> cw_map("BR","10-&gt;20.51125.30000")</t>
  </si>
  <si>
    <t xml:space="preserve"> cw_map("BR","10-&gt;20.51125.40000")</t>
  </si>
  <si>
    <t xml:space="preserve"> cw_map("BR","10-&gt;20.51125.50000")</t>
  </si>
  <si>
    <t xml:space="preserve"> cw_map("BR","10-&gt;20.51125.60000")</t>
  </si>
  <si>
    <t xml:space="preserve"> cw_map("BR","10-&gt;20.51125.70000")</t>
  </si>
  <si>
    <t xml:space="preserve"> cw_map("BR","10-&gt;20.51125.80000")</t>
  </si>
  <si>
    <t>$L$7</t>
  </si>
  <si>
    <t xml:space="preserve"> cw_map("BB","10-&gt;20.51125*")</t>
  </si>
  <si>
    <t xml:space="preserve"> cw_map("BR","10-&gt;20.51200.10000")</t>
  </si>
  <si>
    <t xml:space="preserve"> cw_map("BR","10-&gt;20.51200.20000")</t>
  </si>
  <si>
    <t xml:space="preserve"> cw_map("BR","10-&gt;20.51200.30000")</t>
  </si>
  <si>
    <t xml:space="preserve"> cw_map("BR","10-&gt;20.51200.40000")</t>
  </si>
  <si>
    <t xml:space="preserve"> cw_map("BR","10-&gt;20.51200.50000")</t>
  </si>
  <si>
    <t xml:space="preserve"> cw_map("BR","10-&gt;20.51200.60000")</t>
  </si>
  <si>
    <t xml:space="preserve"> cw_map("BR","10-&gt;20.51200.70000")</t>
  </si>
  <si>
    <t xml:space="preserve"> cw_map("BR","10-&gt;20.51200.80000")</t>
  </si>
  <si>
    <t>$L$8</t>
  </si>
  <si>
    <t xml:space="preserve"> cw_map("BB","10-&gt;20.51200*")</t>
  </si>
  <si>
    <t xml:space="preserve"> cw_map("BR","10-&gt;20.51225.10000")</t>
  </si>
  <si>
    <t xml:space="preserve"> cw_map("BR","10-&gt;20.51225.20000")</t>
  </si>
  <si>
    <t xml:space="preserve"> cw_map("BR","10-&gt;20.51225.30000")</t>
  </si>
  <si>
    <t xml:space="preserve"> cw_map("BR","10-&gt;20.51225.40000")</t>
  </si>
  <si>
    <t xml:space="preserve"> cw_map("BR","10-&gt;20.51225.50000")</t>
  </si>
  <si>
    <t xml:space="preserve"> cw_map("BR","10-&gt;20.51225.60000")</t>
  </si>
  <si>
    <t xml:space="preserve"> cw_map("BR","10-&gt;20.51225.70000")</t>
  </si>
  <si>
    <t xml:space="preserve"> cw_map("BR","10-&gt;20.51225.80000")</t>
  </si>
  <si>
    <t>$L$9</t>
  </si>
  <si>
    <t xml:space="preserve"> cw_map("BB","10-&gt;20.51225*")</t>
  </si>
  <si>
    <t xml:space="preserve"> cw_map("BR","10-&gt;20.51250.10000")</t>
  </si>
  <si>
    <t xml:space="preserve"> cw_map("BR","10-&gt;20.51250.20000")</t>
  </si>
  <si>
    <t xml:space="preserve"> cw_map("BR","10-&gt;20.51250.30000")</t>
  </si>
  <si>
    <t xml:space="preserve"> cw_map("BR","10-&gt;20.51250.40000")</t>
  </si>
  <si>
    <t xml:space="preserve"> cw_map("BR","10-&gt;20.51250.50000")</t>
  </si>
  <si>
    <t xml:space="preserve"> cw_map("BR","10-&gt;20.51250.60000")</t>
  </si>
  <si>
    <t xml:space="preserve"> cw_map("BR","10-&gt;20.51250.70000")</t>
  </si>
  <si>
    <t xml:space="preserve"> cw_map("BR","10-&gt;20.51250.80000")</t>
  </si>
  <si>
    <t>$L$10</t>
  </si>
  <si>
    <t xml:space="preserve"> cw_map("BB","10-&gt;20.51250*")</t>
  </si>
  <si>
    <t xml:space="preserve"> cw_map("BR","10-&gt;20.51275.10000")</t>
  </si>
  <si>
    <t xml:space="preserve"> cw_map("BR","10-&gt;20.51275.20000")</t>
  </si>
  <si>
    <t xml:space="preserve"> cw_map("BR","10-&gt;20.51275.30000")</t>
  </si>
  <si>
    <t xml:space="preserve"> cw_map("BR","10-&gt;20.51275.40000")</t>
  </si>
  <si>
    <t xml:space="preserve"> cw_map("BR","10-&gt;20.51275.50000")</t>
  </si>
  <si>
    <t xml:space="preserve"> cw_map("BR","10-&gt;20.51275.60000")</t>
  </si>
  <si>
    <t xml:space="preserve"> cw_map("BR","10-&gt;20.51275.70000")</t>
  </si>
  <si>
    <t xml:space="preserve"> cw_map("BR","10-&gt;20.51275.80000")</t>
  </si>
  <si>
    <t>$L$11</t>
  </si>
  <si>
    <t xml:space="preserve"> cw_map("BB","10-&gt;20.51275*")</t>
  </si>
  <si>
    <t xml:space="preserve"> cw_map("BR","10-&gt;20.51300.10000")</t>
  </si>
  <si>
    <t xml:space="preserve"> cw_map("BR","10-&gt;20.51300.20000")</t>
  </si>
  <si>
    <t xml:space="preserve"> cw_map("BR","10-&gt;20.51300.30000")</t>
  </si>
  <si>
    <t xml:space="preserve"> cw_map("BR","10-&gt;20.51300.40000")</t>
  </si>
  <si>
    <t xml:space="preserve"> cw_map("BR","10-&gt;20.51300.50000")</t>
  </si>
  <si>
    <t xml:space="preserve"> cw_map("BR","10-&gt;20.51300.60000")</t>
  </si>
  <si>
    <t xml:space="preserve"> cw_map("BR","10-&gt;20.51300.70000")</t>
  </si>
  <si>
    <t xml:space="preserve"> cw_map("BR","10-&gt;20.51300.80000")</t>
  </si>
  <si>
    <t>$L$12</t>
  </si>
  <si>
    <t xml:space="preserve"> cw_map("BB","10-&gt;20.51300*")</t>
  </si>
  <si>
    <t>$C$13</t>
  </si>
  <si>
    <t xml:space="preserve"> cw_map("BR","10-&gt;20.51400.10000")</t>
  </si>
  <si>
    <t>$D$13</t>
  </si>
  <si>
    <t xml:space="preserve"> cw_map("BR","10-&gt;20.51400.20000")</t>
  </si>
  <si>
    <t>$E$13</t>
  </si>
  <si>
    <t xml:space="preserve"> cw_map("BR","10-&gt;20.51400.30000")</t>
  </si>
  <si>
    <t>$F$13</t>
  </si>
  <si>
    <t xml:space="preserve"> cw_map("BR","10-&gt;20.51400.40000")</t>
  </si>
  <si>
    <t>$G$13</t>
  </si>
  <si>
    <t xml:space="preserve"> cw_map("BR","10-&gt;20.51400.50000")</t>
  </si>
  <si>
    <t>$H$13</t>
  </si>
  <si>
    <t xml:space="preserve"> cw_map("BR","10-&gt;20.51400.60000")</t>
  </si>
  <si>
    <t>$I$13</t>
  </si>
  <si>
    <t xml:space="preserve"> cw_map("BR","10-&gt;20.51400.70000")</t>
  </si>
  <si>
    <t>$J$13</t>
  </si>
  <si>
    <t xml:space="preserve"> cw_map("BR","10-&gt;20.51400.80000")</t>
  </si>
  <si>
    <t>$L$13</t>
  </si>
  <si>
    <t xml:space="preserve"> cw_map("BB","10-&gt;20.51400*")</t>
  </si>
  <si>
    <t xml:space="preserve"> cw_map("BR","10-&gt;20.51500.10000")</t>
  </si>
  <si>
    <t xml:space="preserve"> cw_map("BR","10-&gt;20.51500.20000")</t>
  </si>
  <si>
    <t xml:space="preserve"> cw_map("BR","10-&gt;20.51500.30000")</t>
  </si>
  <si>
    <t xml:space="preserve"> cw_map("BR","10-&gt;20.51500.40000")</t>
  </si>
  <si>
    <t xml:space="preserve"> cw_map("BR","10-&gt;20.51500.50000")</t>
  </si>
  <si>
    <t xml:space="preserve"> cw_map("BR","10-&gt;20.51500.60000")</t>
  </si>
  <si>
    <t xml:space="preserve"> cw_map("BR","10-&gt;20.51500.70000")</t>
  </si>
  <si>
    <t xml:space="preserve"> cw_map("BR","10-&gt;20.51500.80000")</t>
  </si>
  <si>
    <t>$L$14</t>
  </si>
  <si>
    <t xml:space="preserve"> cw_map("BB","10-&gt;20.51500*")</t>
  </si>
  <si>
    <t xml:space="preserve"> cw_map("BR","10-&gt;20.51600.10000")</t>
  </si>
  <si>
    <t xml:space="preserve"> cw_map("BR","10-&gt;20.51600.20000")</t>
  </si>
  <si>
    <t xml:space="preserve"> cw_map("BR","10-&gt;20.51600.30000")</t>
  </si>
  <si>
    <t xml:space="preserve"> cw_map("BR","10-&gt;20.51600.40000")</t>
  </si>
  <si>
    <t xml:space="preserve"> cw_map("BR","10-&gt;20.51600.50000")</t>
  </si>
  <si>
    <t xml:space="preserve"> cw_map("BR","10-&gt;20.51600.60000")</t>
  </si>
  <si>
    <t xml:space="preserve"> cw_map("BR","10-&gt;20.51600.70000")</t>
  </si>
  <si>
    <t xml:space="preserve"> cw_map("BR","10-&gt;20.51600.80000")</t>
  </si>
  <si>
    <t>$L$15</t>
  </si>
  <si>
    <t xml:space="preserve"> cw_map("BB","10-&gt;20.51600*")</t>
  </si>
  <si>
    <t xml:space="preserve"> cw_map("BR","10-&gt;20.51650.10000")</t>
  </si>
  <si>
    <t xml:space="preserve"> cw_map("BR","10-&gt;20.51650.20000")</t>
  </si>
  <si>
    <t xml:space="preserve"> cw_map("BR","10-&gt;20.51650.30000")</t>
  </si>
  <si>
    <t xml:space="preserve"> cw_map("BR","10-&gt;20.51650.40000")</t>
  </si>
  <si>
    <t xml:space="preserve"> cw_map("BR","10-&gt;20.51650.50000")</t>
  </si>
  <si>
    <t xml:space="preserve"> cw_map("BR","10-&gt;20.51650.60000")</t>
  </si>
  <si>
    <t xml:space="preserve"> cw_map("BR","10-&gt;20.51650.70000")</t>
  </si>
  <si>
    <t xml:space="preserve"> cw_map("BR","10-&gt;20.51650.80000")</t>
  </si>
  <si>
    <t>$L$16</t>
  </si>
  <si>
    <t xml:space="preserve"> cw_map("BB","10-&gt;20.51650*")</t>
  </si>
  <si>
    <t xml:space="preserve"> cw_map("BR","10-&gt;20.51700.10000")</t>
  </si>
  <si>
    <t xml:space="preserve"> cw_map("BR","10-&gt;20.51700.20000")</t>
  </si>
  <si>
    <t xml:space="preserve"> cw_map("BR","10-&gt;20.51700.30000")</t>
  </si>
  <si>
    <t xml:space="preserve"> cw_map("BR","10-&gt;20.51700.40000")</t>
  </si>
  <si>
    <t xml:space="preserve"> cw_map("BR","10-&gt;20.51700.50000")</t>
  </si>
  <si>
    <t xml:space="preserve"> cw_map("BR","10-&gt;20.51700.60000")</t>
  </si>
  <si>
    <t xml:space="preserve"> cw_map("BR","10-&gt;20.51700.70000")</t>
  </si>
  <si>
    <t xml:space="preserve"> cw_map("BR","10-&gt;20.51700.80000")</t>
  </si>
  <si>
    <t>$L$17</t>
  </si>
  <si>
    <t xml:space="preserve"> cw_map("BB","10-&gt;20.51700*")</t>
  </si>
  <si>
    <t>$C$18</t>
  </si>
  <si>
    <t xml:space="preserve"> cw_map("BR","10-&gt;20.51800.10000")</t>
  </si>
  <si>
    <t>$D$18</t>
  </si>
  <si>
    <t xml:space="preserve"> cw_map("BR","10-&gt;20.51800.20000")</t>
  </si>
  <si>
    <t>$E$18</t>
  </si>
  <si>
    <t xml:space="preserve"> cw_map("BR","10-&gt;20.51800.30000")</t>
  </si>
  <si>
    <t>$F$18</t>
  </si>
  <si>
    <t xml:space="preserve"> cw_map("BR","10-&gt;20.51800.40000")</t>
  </si>
  <si>
    <t>$G$18</t>
  </si>
  <si>
    <t xml:space="preserve"> cw_map("BR","10-&gt;20.51800.50000")</t>
  </si>
  <si>
    <t>$H$18</t>
  </si>
  <si>
    <t xml:space="preserve"> cw_map("BR","10-&gt;20.51800.60000")</t>
  </si>
  <si>
    <t>$I$18</t>
  </si>
  <si>
    <t xml:space="preserve"> cw_map("BR","10-&gt;20.51800.70000")</t>
  </si>
  <si>
    <t>$J$18</t>
  </si>
  <si>
    <t xml:space="preserve"> cw_map("BR","10-&gt;20.51800.80000")</t>
  </si>
  <si>
    <t>$L$18</t>
  </si>
  <si>
    <t xml:space="preserve"> cw_map("BB","10-&gt;20.51800*")</t>
  </si>
  <si>
    <t>$C$19</t>
  </si>
  <si>
    <t xml:space="preserve"> cw_map("BR","10-&gt;20.51900.10000")</t>
  </si>
  <si>
    <t>$D$19</t>
  </si>
  <si>
    <t xml:space="preserve"> cw_map("BR","10-&gt;20.51900.20000")</t>
  </si>
  <si>
    <t>$E$19</t>
  </si>
  <si>
    <t xml:space="preserve"> cw_map("BR","10-&gt;20.51900.30000")</t>
  </si>
  <si>
    <t>$F$19</t>
  </si>
  <si>
    <t xml:space="preserve"> cw_map("BR","10-&gt;20.51900.40000")</t>
  </si>
  <si>
    <t>$G$19</t>
  </si>
  <si>
    <t xml:space="preserve"> cw_map("BR","10-&gt;20.51900.50000")</t>
  </si>
  <si>
    <t>$H$19</t>
  </si>
  <si>
    <t xml:space="preserve"> cw_map("BR","10-&gt;20.51900.60000")</t>
  </si>
  <si>
    <t>$I$19</t>
  </si>
  <si>
    <t xml:space="preserve"> cw_map("BR","10-&gt;20.51900.70000")</t>
  </si>
  <si>
    <t>$J$19</t>
  </si>
  <si>
    <t xml:space="preserve"> cw_map("BR","10-&gt;20.51900.80000")</t>
  </si>
  <si>
    <t>$L$19</t>
  </si>
  <si>
    <t xml:space="preserve"> cw_map("BB","10-&gt;20.51900*")</t>
  </si>
  <si>
    <t>$H$20</t>
  </si>
  <si>
    <t xml:space="preserve"> cw_map("BR","10-&gt;20.51910.60000")</t>
  </si>
  <si>
    <t>$L$20</t>
  </si>
  <si>
    <t xml:space="preserve"> cw_map("BB","10-&gt;20.51910*")</t>
  </si>
  <si>
    <t>$H$21</t>
  </si>
  <si>
    <t xml:space="preserve"> cw_map("BR","10-&gt;20.51911.60000")</t>
  </si>
  <si>
    <t>$L$21</t>
  </si>
  <si>
    <t xml:space="preserve"> cw_map("BB","10-&gt;20.51911*")</t>
  </si>
  <si>
    <t>$H$22</t>
  </si>
  <si>
    <t xml:space="preserve"> cw_map("BR","10-&gt;20.51912.60000")</t>
  </si>
  <si>
    <t>$L$22</t>
  </si>
  <si>
    <t xml:space="preserve"> cw_map("BB","10-&gt;20.51912*")</t>
  </si>
  <si>
    <t>$H$23</t>
  </si>
  <si>
    <t xml:space="preserve"> cw_map("BR","10-&gt;20.51913.60000")</t>
  </si>
  <si>
    <t>$L$23</t>
  </si>
  <si>
    <t xml:space="preserve"> cw_map("BB","10-&gt;20.51913*")</t>
  </si>
  <si>
    <t>$H$24</t>
  </si>
  <si>
    <t xml:space="preserve"> cw_map("BR","10-&gt;20.51914.60000")</t>
  </si>
  <si>
    <t>$L$24</t>
  </si>
  <si>
    <t xml:space="preserve"> cw_map("BB","10-&gt;20.51914*")</t>
  </si>
  <si>
    <t xml:space="preserve"> cw_map("BR","10-&gt;20.51915.60000")</t>
  </si>
  <si>
    <t>$L$25</t>
  </si>
  <si>
    <t xml:space="preserve"> cw_map("BB","10-&gt;20.51915*")</t>
  </si>
  <si>
    <t xml:space="preserve"> cw_map("BR","10-&gt;20.51916.60000")</t>
  </si>
  <si>
    <t>$L$26</t>
  </si>
  <si>
    <t xml:space="preserve"> cw_map("BB","10-&gt;20.51916*")</t>
  </si>
  <si>
    <t xml:space="preserve"> cw_map("BR","10-&gt;20.51917.60000")</t>
  </si>
  <si>
    <t>$L$27</t>
  </si>
  <si>
    <t xml:space="preserve"> cw_map("BB","10-&gt;20.51917*")</t>
  </si>
  <si>
    <t xml:space="preserve"> cw_map("BR","10-&gt;20.51918.60000")</t>
  </si>
  <si>
    <t>$L$28</t>
  </si>
  <si>
    <t xml:space="preserve"> cw_map("BB","10-&gt;20.51918*")</t>
  </si>
  <si>
    <t xml:space="preserve"> cw_map("BR","10-&gt;20.51919.60000")</t>
  </si>
  <si>
    <t>$L$29</t>
  </si>
  <si>
    <t xml:space="preserve"> cw_map("BB","10-&gt;20.51919*")</t>
  </si>
  <si>
    <t xml:space="preserve"> cw_map("BR","10-&gt;20.51920.60000")</t>
  </si>
  <si>
    <t>$L$30</t>
  </si>
  <si>
    <t xml:space="preserve"> cw_map("BB","10-&gt;20.51920*")</t>
  </si>
  <si>
    <t xml:space="preserve"> cw_map("BR","10-&gt;20.51921.60000")</t>
  </si>
  <si>
    <t>$L$31</t>
  </si>
  <si>
    <t xml:space="preserve"> cw_map("BB","10-&gt;20.51921*")</t>
  </si>
  <si>
    <t xml:space="preserve"> cw_map("BR","10-&gt;20.51922.60000")</t>
  </si>
  <si>
    <t>$L$32</t>
  </si>
  <si>
    <t xml:space="preserve"> cw_map("BB","10-&gt;20.51922*")</t>
  </si>
  <si>
    <t xml:space="preserve"> cw_map("BR","10-&gt;20.52110.10000")</t>
  </si>
  <si>
    <t xml:space="preserve"> cw_map("BR","10-&gt;20.52110.20000")</t>
  </si>
  <si>
    <t xml:space="preserve"> cw_map("BR","10-&gt;20.52110.30000")</t>
  </si>
  <si>
    <t xml:space="preserve"> cw_map("BR","10-&gt;20.52110.40000")</t>
  </si>
  <si>
    <t xml:space="preserve"> cw_map("BR","10-&gt;20.52110.50000")</t>
  </si>
  <si>
    <t xml:space="preserve"> cw_map("BR","10-&gt;20.52110.60000")</t>
  </si>
  <si>
    <t>$I$36</t>
  </si>
  <si>
    <t xml:space="preserve"> cw_map("BR","10-&gt;20.52110.70000")</t>
  </si>
  <si>
    <t xml:space="preserve"> cw_map("BR","10-&gt;20.52110.80000")</t>
  </si>
  <si>
    <t>$L$36</t>
  </si>
  <si>
    <t xml:space="preserve"> cw_map("BB","10-&gt;20.52110*")</t>
  </si>
  <si>
    <t xml:space="preserve"> cw_map("BR","10-&gt;20.52120.10000")</t>
  </si>
  <si>
    <t>$D$37</t>
  </si>
  <si>
    <t xml:space="preserve"> cw_map("BR","10-&gt;20.52120.20000")</t>
  </si>
  <si>
    <t>$E$37</t>
  </si>
  <si>
    <t xml:space="preserve"> cw_map("BR","10-&gt;20.52120.30000")</t>
  </si>
  <si>
    <t>$F$37</t>
  </si>
  <si>
    <t xml:space="preserve"> cw_map("BR","10-&gt;20.52120.40000")</t>
  </si>
  <si>
    <t>$G$37</t>
  </si>
  <si>
    <t xml:space="preserve"> cw_map("BR","10-&gt;20.52120.50000")</t>
  </si>
  <si>
    <t>$H$37</t>
  </si>
  <si>
    <t xml:space="preserve"> cw_map("BR","10-&gt;20.52120.60000")</t>
  </si>
  <si>
    <t>$I$37</t>
  </si>
  <si>
    <t xml:space="preserve"> cw_map("BR","10-&gt;20.52120.70000")</t>
  </si>
  <si>
    <t>$J$37</t>
  </si>
  <si>
    <t xml:space="preserve"> cw_map("BR","10-&gt;20.52120.80000")</t>
  </si>
  <si>
    <t>$L$37</t>
  </si>
  <si>
    <t xml:space="preserve"> cw_map("BB","10-&gt;20.52120*")</t>
  </si>
  <si>
    <t xml:space="preserve"> cw_map("BR","10-&gt;20.52130.10000")</t>
  </si>
  <si>
    <t xml:space="preserve"> cw_map("BR","10-&gt;20.52130.20000")</t>
  </si>
  <si>
    <t xml:space="preserve"> cw_map("BR","10-&gt;20.52130.30000")</t>
  </si>
  <si>
    <t xml:space="preserve"> cw_map("BR","10-&gt;20.52130.40000")</t>
  </si>
  <si>
    <t xml:space="preserve"> cw_map("BR","10-&gt;20.52130.50000")</t>
  </si>
  <si>
    <t>$H$38</t>
  </si>
  <si>
    <t xml:space="preserve"> cw_map("BR","10-&gt;20.52130.60000")</t>
  </si>
  <si>
    <t xml:space="preserve"> cw_map("BR","10-&gt;20.52130.70000")</t>
  </si>
  <si>
    <t xml:space="preserve"> cw_map("BR","10-&gt;20.52130.80000")</t>
  </si>
  <si>
    <t>$L$38</t>
  </si>
  <si>
    <t xml:space="preserve"> cw_map("BB","10-&gt;20.52130*")</t>
  </si>
  <si>
    <t xml:space="preserve"> cw_map("BR","10-&gt;20.52140.10000")</t>
  </si>
  <si>
    <t xml:space="preserve"> cw_map("BR","10-&gt;20.52140.20000")</t>
  </si>
  <si>
    <t xml:space="preserve"> cw_map("BR","10-&gt;20.52140.30000")</t>
  </si>
  <si>
    <t xml:space="preserve"> cw_map("BR","10-&gt;20.52140.40000")</t>
  </si>
  <si>
    <t xml:space="preserve"> cw_map("BR","10-&gt;20.52140.50000")</t>
  </si>
  <si>
    <t xml:space="preserve"> cw_map("BR","10-&gt;20.52140.60000")</t>
  </si>
  <si>
    <t xml:space="preserve"> cw_map("BR","10-&gt;20.52140.70000")</t>
  </si>
  <si>
    <t xml:space="preserve"> cw_map("BR","10-&gt;20.52140.80000")</t>
  </si>
  <si>
    <t>$L$39</t>
  </si>
  <si>
    <t xml:space="preserve"> cw_map("BB","10-&gt;20.52140*")</t>
  </si>
  <si>
    <t>$C$40</t>
  </si>
  <si>
    <t xml:space="preserve"> cw_map("BR","10-&gt;20.52150.10000")</t>
  </si>
  <si>
    <t>$D$40</t>
  </si>
  <si>
    <t xml:space="preserve"> cw_map("BR","10-&gt;20.52150.20000")</t>
  </si>
  <si>
    <t>$E$40</t>
  </si>
  <si>
    <t xml:space="preserve"> cw_map("BR","10-&gt;20.52150.30000")</t>
  </si>
  <si>
    <t>$F$40</t>
  </si>
  <si>
    <t xml:space="preserve"> cw_map("BR","10-&gt;20.52150.40000")</t>
  </si>
  <si>
    <t>$G$40</t>
  </si>
  <si>
    <t xml:space="preserve"> cw_map("BR","10-&gt;20.52150.50000")</t>
  </si>
  <si>
    <t>$H$40</t>
  </si>
  <si>
    <t xml:space="preserve"> cw_map("BR","10-&gt;20.52150.60000")</t>
  </si>
  <si>
    <t>$I$40</t>
  </si>
  <si>
    <t xml:space="preserve"> cw_map("BR","10-&gt;20.52150.70000")</t>
  </si>
  <si>
    <t>$J$40</t>
  </si>
  <si>
    <t xml:space="preserve"> cw_map("BR","10-&gt;20.52150.80000")</t>
  </si>
  <si>
    <t>$L$40</t>
  </si>
  <si>
    <t xml:space="preserve"> cw_map("BB","10-&gt;20.52150*")</t>
  </si>
  <si>
    <t>$C$41</t>
  </si>
  <si>
    <t xml:space="preserve"> cw_map("BR","10-&gt;20.52190.10000")</t>
  </si>
  <si>
    <t>$D$41</t>
  </si>
  <si>
    <t xml:space="preserve"> cw_map("BR","10-&gt;20.52190.20000")</t>
  </si>
  <si>
    <t>$E$41</t>
  </si>
  <si>
    <t xml:space="preserve"> cw_map("BR","10-&gt;20.52190.30000")</t>
  </si>
  <si>
    <t>$F$41</t>
  </si>
  <si>
    <t xml:space="preserve"> cw_map("BR","10-&gt;20.52190.40000")</t>
  </si>
  <si>
    <t>$G$41</t>
  </si>
  <si>
    <t xml:space="preserve"> cw_map("BR","10-&gt;20.52190.50000")</t>
  </si>
  <si>
    <t>$H$41</t>
  </si>
  <si>
    <t xml:space="preserve"> cw_map("BR","10-&gt;20.52190.60000")</t>
  </si>
  <si>
    <t>$I$41</t>
  </si>
  <si>
    <t xml:space="preserve"> cw_map("BR","10-&gt;20.52190.70000")</t>
  </si>
  <si>
    <t>$J$41</t>
  </si>
  <si>
    <t xml:space="preserve"> cw_map("BR","10-&gt;20.52190.80000")</t>
  </si>
  <si>
    <t>$L$41</t>
  </si>
  <si>
    <t xml:space="preserve"> cw_map("BB","10-&gt;20.52190*")</t>
  </si>
  <si>
    <t>$C$44</t>
  </si>
  <si>
    <t xml:space="preserve"> cw_map("BR","10-&gt;20.52210.10000")</t>
  </si>
  <si>
    <t>$D$44</t>
  </si>
  <si>
    <t xml:space="preserve"> cw_map("BR","10-&gt;20.52210.20000")</t>
  </si>
  <si>
    <t>$E$44</t>
  </si>
  <si>
    <t xml:space="preserve"> cw_map("BR","10-&gt;20.52210.30000")</t>
  </si>
  <si>
    <t xml:space="preserve"> cw_map("BR","10-&gt;20.52210.40000")</t>
  </si>
  <si>
    <t>$G$44</t>
  </si>
  <si>
    <t xml:space="preserve"> cw_map("BR","10-&gt;20.52210.50000")</t>
  </si>
  <si>
    <t>$H$44</t>
  </si>
  <si>
    <t xml:space="preserve"> cw_map("BR","10-&gt;20.52210.60000")</t>
  </si>
  <si>
    <t>$I$44</t>
  </si>
  <si>
    <t xml:space="preserve"> cw_map("BR","10-&gt;20.52210.70000")</t>
  </si>
  <si>
    <t>$J$44</t>
  </si>
  <si>
    <t xml:space="preserve"> cw_map("BR","10-&gt;20.52210.80000")</t>
  </si>
  <si>
    <t>$L$44</t>
  </si>
  <si>
    <t xml:space="preserve"> cw_map("BB","10-&gt;20.52210*")</t>
  </si>
  <si>
    <t>$C$45</t>
  </si>
  <si>
    <t xml:space="preserve"> cw_map("BR","10-&gt;20.52220.10000")</t>
  </si>
  <si>
    <t>$D$45</t>
  </si>
  <si>
    <t xml:space="preserve"> cw_map("BR","10-&gt;20.52220.20000")</t>
  </si>
  <si>
    <t>$E$45</t>
  </si>
  <si>
    <t xml:space="preserve"> cw_map("BR","10-&gt;20.52220.30000")</t>
  </si>
  <si>
    <t xml:space="preserve"> cw_map("BR","10-&gt;20.52220.40000")</t>
  </si>
  <si>
    <t>$G$45</t>
  </si>
  <si>
    <t xml:space="preserve"> cw_map("BR","10-&gt;20.52220.50000")</t>
  </si>
  <si>
    <t>$H$45</t>
  </si>
  <si>
    <t xml:space="preserve"> cw_map("BR","10-&gt;20.52220.60000")</t>
  </si>
  <si>
    <t>$I$45</t>
  </si>
  <si>
    <t xml:space="preserve"> cw_map("BR","10-&gt;20.52220.70000")</t>
  </si>
  <si>
    <t>$J$45</t>
  </si>
  <si>
    <t xml:space="preserve"> cw_map("BR","10-&gt;20.52220.80000")</t>
  </si>
  <si>
    <t>$L$45</t>
  </si>
  <si>
    <t xml:space="preserve"> cw_map("BB","10-&gt;20.52220*")</t>
  </si>
  <si>
    <t>$C$46</t>
  </si>
  <si>
    <t xml:space="preserve"> cw_map("BR","10-&gt;20.52230.10000")</t>
  </si>
  <si>
    <t>$D$46</t>
  </si>
  <si>
    <t xml:space="preserve"> cw_map("BR","10-&gt;20.52230.20000")</t>
  </si>
  <si>
    <t>$E$46</t>
  </si>
  <si>
    <t xml:space="preserve"> cw_map("BR","10-&gt;20.52230.30000")</t>
  </si>
  <si>
    <t xml:space="preserve"> cw_map("BR","10-&gt;20.52230.40000")</t>
  </si>
  <si>
    <t>$G$46</t>
  </si>
  <si>
    <t xml:space="preserve"> cw_map("BR","10-&gt;20.52230.50000")</t>
  </si>
  <si>
    <t>$H$46</t>
  </si>
  <si>
    <t xml:space="preserve"> cw_map("BR","10-&gt;20.52230.60000")</t>
  </si>
  <si>
    <t>$I$46</t>
  </si>
  <si>
    <t xml:space="preserve"> cw_map("BR","10-&gt;20.52230.70000")</t>
  </si>
  <si>
    <t>$J$46</t>
  </si>
  <si>
    <t xml:space="preserve"> cw_map("BR","10-&gt;20.52230.80000")</t>
  </si>
  <si>
    <t>$L$46</t>
  </si>
  <si>
    <t xml:space="preserve"> cw_map("BB","10-&gt;20.52230*")</t>
  </si>
  <si>
    <t xml:space="preserve"> cw_map("BR","10-&gt;20.52310.10000")</t>
  </si>
  <si>
    <t xml:space="preserve"> cw_map("BR","10-&gt;20.52310.20000")</t>
  </si>
  <si>
    <t>$E$49</t>
  </si>
  <si>
    <t xml:space="preserve"> cw_map("BR","10-&gt;20.52310.30000")</t>
  </si>
  <si>
    <t xml:space="preserve"> cw_map("BR","10-&gt;20.52310.40000")</t>
  </si>
  <si>
    <t>$G$49</t>
  </si>
  <si>
    <t xml:space="preserve"> cw_map("BR","10-&gt;20.52310.50000")</t>
  </si>
  <si>
    <t>$H$49</t>
  </si>
  <si>
    <t xml:space="preserve"> cw_map("BR","10-&gt;20.52310.60000")</t>
  </si>
  <si>
    <t>$I$49</t>
  </si>
  <si>
    <t xml:space="preserve"> cw_map("BR","10-&gt;20.52310.70000")</t>
  </si>
  <si>
    <t>$J$49</t>
  </si>
  <si>
    <t xml:space="preserve"> cw_map("BR","10-&gt;20.52310.80000")</t>
  </si>
  <si>
    <t>$L$49</t>
  </si>
  <si>
    <t xml:space="preserve"> cw_map("BB","10-&gt;20.52310*")</t>
  </si>
  <si>
    <t xml:space="preserve"> cw_map("BR","10-&gt;20.52320.10000")</t>
  </si>
  <si>
    <t xml:space="preserve"> cw_map("BR","10-&gt;20.52320.20000")</t>
  </si>
  <si>
    <t xml:space="preserve"> cw_map("BR","10-&gt;20.52320.30000")</t>
  </si>
  <si>
    <t xml:space="preserve"> cw_map("BR","10-&gt;20.52320.40000")</t>
  </si>
  <si>
    <t xml:space="preserve"> cw_map("BR","10-&gt;20.52320.50000")</t>
  </si>
  <si>
    <t xml:space="preserve"> cw_map("BR","10-&gt;20.52320.60000")</t>
  </si>
  <si>
    <t>$I$50</t>
  </si>
  <si>
    <t xml:space="preserve"> cw_map("BR","10-&gt;20.52320.70000")</t>
  </si>
  <si>
    <t xml:space="preserve"> cw_map("BR","10-&gt;20.52320.80000")</t>
  </si>
  <si>
    <t>$L$50</t>
  </si>
  <si>
    <t xml:space="preserve"> cw_map("BB","10-&gt;20.52320*")</t>
  </si>
  <si>
    <t>$C$51</t>
  </si>
  <si>
    <t xml:space="preserve"> cw_map("BR","10-&gt;20.52330.10000")</t>
  </si>
  <si>
    <t>$D$51</t>
  </si>
  <si>
    <t xml:space="preserve"> cw_map("BR","10-&gt;20.52330.20000")</t>
  </si>
  <si>
    <t>$E$51</t>
  </si>
  <si>
    <t xml:space="preserve"> cw_map("BR","10-&gt;20.52330.30000")</t>
  </si>
  <si>
    <t xml:space="preserve"> cw_map("BR","10-&gt;20.52330.40000")</t>
  </si>
  <si>
    <t>$G$51</t>
  </si>
  <si>
    <t xml:space="preserve"> cw_map("BR","10-&gt;20.52330.50000")</t>
  </si>
  <si>
    <t>$H$51</t>
  </si>
  <si>
    <t xml:space="preserve"> cw_map("BR","10-&gt;20.52330.60000")</t>
  </si>
  <si>
    <t>$I$51</t>
  </si>
  <si>
    <t xml:space="preserve"> cw_map("BR","10-&gt;20.52330.70000")</t>
  </si>
  <si>
    <t>$J$51</t>
  </si>
  <si>
    <t xml:space="preserve"> cw_map("BR","10-&gt;20.52330.80000")</t>
  </si>
  <si>
    <t>$L$51</t>
  </si>
  <si>
    <t xml:space="preserve"> cw_map("BB","10-&gt;20.52330*")</t>
  </si>
  <si>
    <t>$C$52</t>
  </si>
  <si>
    <t xml:space="preserve"> cw_map("BR","10-&gt;20.5236?.10000")+cw_map("BR","10-&gt;20.52370.10000")</t>
  </si>
  <si>
    <t>$D$52</t>
  </si>
  <si>
    <t xml:space="preserve"> cw_map("BR","10-&gt;20.5236?.20000")+cw_map("BR","10-&gt;20.52370.20000")</t>
  </si>
  <si>
    <t>$E$52</t>
  </si>
  <si>
    <t xml:space="preserve"> cw_map("BR","10-&gt;20.5236?.30000")+cw_map("BR","10-&gt;20.52370.30000")</t>
  </si>
  <si>
    <t xml:space="preserve"> cw_map("BR","10-&gt;20.5236?.40000")+cw_map("BR","10-&gt;20.52370.40000")</t>
  </si>
  <si>
    <t>$G$52</t>
  </si>
  <si>
    <t xml:space="preserve"> cw_map("BR","10-&gt;20.5236?.50000")+cw_map("BR","10-&gt;20.52370.50000")</t>
  </si>
  <si>
    <t>$H$52</t>
  </si>
  <si>
    <t xml:space="preserve"> cw_map("BR","10-&gt;20.5236?.60000")+cw_map("BR","10-&gt;20.52370.60000")</t>
  </si>
  <si>
    <t>$I$52</t>
  </si>
  <si>
    <t xml:space="preserve"> cw_map("BR","10-&gt;20.5236?.70000")+cw_map("BR","10-&gt;20.52370.70000")</t>
  </si>
  <si>
    <t>$J$52</t>
  </si>
  <si>
    <t xml:space="preserve"> cw_map("BR","10-&gt;20.5236?.80000")+cw_map("BR","10-&gt;20.52370.80000")</t>
  </si>
  <si>
    <t>$L$52</t>
  </si>
  <si>
    <t xml:space="preserve"> cw_map("BB","10-&gt;20.5236?*")+cw_map("BB","10-&gt;20.52370*")</t>
  </si>
  <si>
    <t>$C$55</t>
  </si>
  <si>
    <t xml:space="preserve"> cw_map("BR","10-&gt;20.52410.10000")</t>
  </si>
  <si>
    <t>$D$55</t>
  </si>
  <si>
    <t xml:space="preserve"> cw_map("BR","10-&gt;20.52410.20000")</t>
  </si>
  <si>
    <t>$E$55</t>
  </si>
  <si>
    <t xml:space="preserve"> cw_map("BR","10-&gt;20.52410.30000")</t>
  </si>
  <si>
    <t xml:space="preserve"> cw_map("BR","10-&gt;20.52410.40000")</t>
  </si>
  <si>
    <t>$G$55</t>
  </si>
  <si>
    <t xml:space="preserve"> cw_map("BR","10-&gt;20.52410.50000")</t>
  </si>
  <si>
    <t>$H$55</t>
  </si>
  <si>
    <t xml:space="preserve"> cw_map("BR","10-&gt;20.52410.60000")</t>
  </si>
  <si>
    <t>$I$55</t>
  </si>
  <si>
    <t xml:space="preserve"> cw_map("BR","10-&gt;20.52410.70000")</t>
  </si>
  <si>
    <t>$J$55</t>
  </si>
  <si>
    <t xml:space="preserve"> cw_map("BR","10-&gt;20.52410.80000")</t>
  </si>
  <si>
    <t>$L$55</t>
  </si>
  <si>
    <t xml:space="preserve"> cw_map("BB","10-&gt;20.52410*")</t>
  </si>
  <si>
    <t>$C$56</t>
  </si>
  <si>
    <t xml:space="preserve"> cw_map("BR","10-&gt;20.52490.10000")</t>
  </si>
  <si>
    <t>$D$56</t>
  </si>
  <si>
    <t xml:space="preserve"> cw_map("BR","10-&gt;20.52490.20000")</t>
  </si>
  <si>
    <t>$E$56</t>
  </si>
  <si>
    <t xml:space="preserve"> cw_map("BR","10-&gt;20.52490.30000")</t>
  </si>
  <si>
    <t xml:space="preserve"> cw_map("BR","10-&gt;20.52490.40000")</t>
  </si>
  <si>
    <t>$G$56</t>
  </si>
  <si>
    <t xml:space="preserve"> cw_map("BR","10-&gt;20.52490.50000")</t>
  </si>
  <si>
    <t>$H$56</t>
  </si>
  <si>
    <t xml:space="preserve"> cw_map("BR","10-&gt;20.52490.60000")</t>
  </si>
  <si>
    <t>$I$56</t>
  </si>
  <si>
    <t xml:space="preserve"> cw_map("BR","10-&gt;20.52490.70000")</t>
  </si>
  <si>
    <t>$J$56</t>
  </si>
  <si>
    <t xml:space="preserve"> cw_map("BR","10-&gt;20.52490.80000")</t>
  </si>
  <si>
    <t>$L$56</t>
  </si>
  <si>
    <t xml:space="preserve"> cw_map("BB","10-&gt;20.52490*")</t>
  </si>
  <si>
    <t>$C$59</t>
  </si>
  <si>
    <t xml:space="preserve"> cw_map("BR","10-&gt;20.52510.10000")</t>
  </si>
  <si>
    <t>$D$59</t>
  </si>
  <si>
    <t xml:space="preserve"> cw_map("BR","10-&gt;20.52510.20000")</t>
  </si>
  <si>
    <t>$E$59</t>
  </si>
  <si>
    <t xml:space="preserve"> cw_map("BR","10-&gt;20.52510.30000")</t>
  </si>
  <si>
    <t xml:space="preserve"> cw_map("BR","10-&gt;20.52510.40000")</t>
  </si>
  <si>
    <t>$G$59</t>
  </si>
  <si>
    <t xml:space="preserve"> cw_map("BR","10-&gt;20.52510.50000")</t>
  </si>
  <si>
    <t>$H$59</t>
  </si>
  <si>
    <t xml:space="preserve"> cw_map("BR","10-&gt;20.52510.60000")</t>
  </si>
  <si>
    <t>$I$59</t>
  </si>
  <si>
    <t xml:space="preserve"> cw_map("BR","10-&gt;20.52510.70000")</t>
  </si>
  <si>
    <t>$J$59</t>
  </si>
  <si>
    <t xml:space="preserve"> cw_map("BR","10-&gt;20.52510.80000")</t>
  </si>
  <si>
    <t>$L$59</t>
  </si>
  <si>
    <t xml:space="preserve"> cw_map("BB","10-&gt;20.52510*")</t>
  </si>
  <si>
    <t>$C$60</t>
  </si>
  <si>
    <t xml:space="preserve"> cw_map("BR","10-&gt;20.52520.10000")</t>
  </si>
  <si>
    <t>$D$60</t>
  </si>
  <si>
    <t xml:space="preserve"> cw_map("BR","10-&gt;20.52520.20000")</t>
  </si>
  <si>
    <t>$E$60</t>
  </si>
  <si>
    <t xml:space="preserve"> cw_map("BR","10-&gt;20.52520.30000")</t>
  </si>
  <si>
    <t xml:space="preserve"> cw_map("BR","10-&gt;20.52520.40000")</t>
  </si>
  <si>
    <t>$G$60</t>
  </si>
  <si>
    <t xml:space="preserve"> cw_map("BR","10-&gt;20.52520.50000")</t>
  </si>
  <si>
    <t>$H$60</t>
  </si>
  <si>
    <t xml:space="preserve"> cw_map("BR","10-&gt;20.52520.60000")</t>
  </si>
  <si>
    <t>$I$60</t>
  </si>
  <si>
    <t xml:space="preserve"> cw_map("BR","10-&gt;20.52520.70000")</t>
  </si>
  <si>
    <t>$J$60</t>
  </si>
  <si>
    <t xml:space="preserve"> cw_map("BR","10-&gt;20.52520.80000")</t>
  </si>
  <si>
    <t>$L$60</t>
  </si>
  <si>
    <t xml:space="preserve"> cw_map("BB","10-&gt;20.52520*")</t>
  </si>
  <si>
    <t xml:space="preserve"> cw_map("BR","10-&gt;20.52540.10000")</t>
  </si>
  <si>
    <t xml:space="preserve"> cw_map("BR","10-&gt;20.52540.20000")</t>
  </si>
  <si>
    <t>$E$61</t>
  </si>
  <si>
    <t xml:space="preserve"> cw_map("BR","10-&gt;20.52540.30000")</t>
  </si>
  <si>
    <t xml:space="preserve"> cw_map("BR","10-&gt;20.52540.40000")</t>
  </si>
  <si>
    <t>$G$61</t>
  </si>
  <si>
    <t xml:space="preserve"> cw_map("BR","10-&gt;20.52540.50000")</t>
  </si>
  <si>
    <t xml:space="preserve"> cw_map("BR","10-&gt;20.52540.60000")</t>
  </si>
  <si>
    <t>$I$61</t>
  </si>
  <si>
    <t xml:space="preserve"> cw_map("BR","10-&gt;20.52540.70000")</t>
  </si>
  <si>
    <t>$J$61</t>
  </si>
  <si>
    <t xml:space="preserve"> cw_map("BR","10-&gt;20.52540.80000")</t>
  </si>
  <si>
    <t>$L$61</t>
  </si>
  <si>
    <t xml:space="preserve"> cw_map("BB","10-&gt;20.52540*")</t>
  </si>
  <si>
    <t>$C$62</t>
  </si>
  <si>
    <t xml:space="preserve"> cw_map("BR","10-&gt;20.52550.10000")</t>
  </si>
  <si>
    <t>$D$62</t>
  </si>
  <si>
    <t xml:space="preserve"> cw_map("BR","10-&gt;20.52550.20000")</t>
  </si>
  <si>
    <t>$E$62</t>
  </si>
  <si>
    <t xml:space="preserve"> cw_map("BR","10-&gt;20.52550.30000")</t>
  </si>
  <si>
    <t xml:space="preserve"> cw_map("BR","10-&gt;20.52550.40000")</t>
  </si>
  <si>
    <t>$G$62</t>
  </si>
  <si>
    <t xml:space="preserve"> cw_map("BR","10-&gt;20.52550.50000")</t>
  </si>
  <si>
    <t>$H$62</t>
  </si>
  <si>
    <t xml:space="preserve"> cw_map("BR","10-&gt;20.52550.60000")</t>
  </si>
  <si>
    <t>$I$62</t>
  </si>
  <si>
    <t xml:space="preserve"> cw_map("BR","10-&gt;20.52550.70000")</t>
  </si>
  <si>
    <t>$J$62</t>
  </si>
  <si>
    <t xml:space="preserve"> cw_map("BR","10-&gt;20.52550.80000")</t>
  </si>
  <si>
    <t>$L$62</t>
  </si>
  <si>
    <t xml:space="preserve"> cw_map("BB","10-&gt;20.52550*")</t>
  </si>
  <si>
    <t>$C$63</t>
  </si>
  <si>
    <t xml:space="preserve"> cw_map("BR","10-&gt;20.52560.10000")</t>
  </si>
  <si>
    <t>$D$63</t>
  </si>
  <si>
    <t xml:space="preserve"> cw_map("BR","10-&gt;20.52560.20000")</t>
  </si>
  <si>
    <t>$E$63</t>
  </si>
  <si>
    <t xml:space="preserve"> cw_map("BR","10-&gt;20.52560.30000")</t>
  </si>
  <si>
    <t>$F$63</t>
  </si>
  <si>
    <t xml:space="preserve"> cw_map("BR","10-&gt;20.52560.40000")</t>
  </si>
  <si>
    <t>$G$63</t>
  </si>
  <si>
    <t xml:space="preserve"> cw_map("BR","10-&gt;20.52560.50000")</t>
  </si>
  <si>
    <t>$H$63</t>
  </si>
  <si>
    <t xml:space="preserve"> cw_map("BR","10-&gt;20.52560.60000")</t>
  </si>
  <si>
    <t>$I$63</t>
  </si>
  <si>
    <t xml:space="preserve"> cw_map("BR","10-&gt;20.52560.70000")</t>
  </si>
  <si>
    <t>$J$63</t>
  </si>
  <si>
    <t xml:space="preserve"> cw_map("BR","10-&gt;20.52560.80000")</t>
  </si>
  <si>
    <t>$L$63</t>
  </si>
  <si>
    <t xml:space="preserve"> cw_map("BB","10-&gt;20.52560*")</t>
  </si>
  <si>
    <t>$C$64</t>
  </si>
  <si>
    <t xml:space="preserve"> cw_map("BR","10-&gt;20.52570.10000")</t>
  </si>
  <si>
    <t>$D$64</t>
  </si>
  <si>
    <t xml:space="preserve"> cw_map("BR","10-&gt;20.52570.20000")</t>
  </si>
  <si>
    <t>$E$64</t>
  </si>
  <si>
    <t xml:space="preserve"> cw_map("BR","10-&gt;20.52570.30000")</t>
  </si>
  <si>
    <t>$F$64</t>
  </si>
  <si>
    <t xml:space="preserve"> cw_map("BR","10-&gt;20.52570.40000")</t>
  </si>
  <si>
    <t>$G$64</t>
  </si>
  <si>
    <t xml:space="preserve"> cw_map("BR","10-&gt;20.52570.50000")</t>
  </si>
  <si>
    <t>$H$64</t>
  </si>
  <si>
    <t xml:space="preserve"> cw_map("BR","10-&gt;20.52570.60000")</t>
  </si>
  <si>
    <t>$I$64</t>
  </si>
  <si>
    <t xml:space="preserve"> cw_map("BR","10-&gt;20.52570.70000")</t>
  </si>
  <si>
    <t>$J$64</t>
  </si>
  <si>
    <t xml:space="preserve"> cw_map("BR","10-&gt;20.52570.80000")</t>
  </si>
  <si>
    <t>$L$64</t>
  </si>
  <si>
    <t xml:space="preserve"> cw_map("BB","10-&gt;20.52570*")</t>
  </si>
  <si>
    <t>$C$67</t>
  </si>
  <si>
    <t xml:space="preserve"> cw_map("BR","10-&gt;20.52610.10000")</t>
  </si>
  <si>
    <t>$D$67</t>
  </si>
  <si>
    <t xml:space="preserve"> cw_map("BR","10-&gt;20.52610.20000")</t>
  </si>
  <si>
    <t>$E$67</t>
  </si>
  <si>
    <t xml:space="preserve"> cw_map("BR","10-&gt;20.52610.30000")</t>
  </si>
  <si>
    <t>$F$67</t>
  </si>
  <si>
    <t xml:space="preserve"> cw_map("BR","10-&gt;20.52610.40000")</t>
  </si>
  <si>
    <t>$G$67</t>
  </si>
  <si>
    <t xml:space="preserve"> cw_map("BR","10-&gt;20.52610.50000")</t>
  </si>
  <si>
    <t>$H$67</t>
  </si>
  <si>
    <t xml:space="preserve"> cw_map("BR","10-&gt;20.52610.60000")</t>
  </si>
  <si>
    <t>$I$67</t>
  </si>
  <si>
    <t xml:space="preserve"> cw_map("BR","10-&gt;20.52610.70000")</t>
  </si>
  <si>
    <t>$J$67</t>
  </si>
  <si>
    <t xml:space="preserve"> cw_map("BR","10-&gt;20.52610.80000")</t>
  </si>
  <si>
    <t>$L$67</t>
  </si>
  <si>
    <t xml:space="preserve"> cw_map("BB","10-&gt;20.52610*")</t>
  </si>
  <si>
    <t>$C$68</t>
  </si>
  <si>
    <t xml:space="preserve"> cw_map("BR","10-&gt;20.52620.10000")</t>
  </si>
  <si>
    <t>$D$68</t>
  </si>
  <si>
    <t xml:space="preserve"> cw_map("BR","10-&gt;20.52620.20000")</t>
  </si>
  <si>
    <t>$E$68</t>
  </si>
  <si>
    <t xml:space="preserve"> cw_map("BR","10-&gt;20.52620.30000")</t>
  </si>
  <si>
    <t>$F$68</t>
  </si>
  <si>
    <t xml:space="preserve"> cw_map("BR","10-&gt;20.52620.40000")</t>
  </si>
  <si>
    <t>$G$68</t>
  </si>
  <si>
    <t xml:space="preserve"> cw_map("BR","10-&gt;20.52620.50000")</t>
  </si>
  <si>
    <t>$H$68</t>
  </si>
  <si>
    <t xml:space="preserve"> cw_map("BR","10-&gt;20.52620.60000")</t>
  </si>
  <si>
    <t>$I$68</t>
  </si>
  <si>
    <t xml:space="preserve"> cw_map("BR","10-&gt;20.52620.70000")</t>
  </si>
  <si>
    <t>$J$68</t>
  </si>
  <si>
    <t xml:space="preserve"> cw_map("BR","10-&gt;20.52620.80000")</t>
  </si>
  <si>
    <t>$L$68</t>
  </si>
  <si>
    <t xml:space="preserve"> cw_map("BB","10-&gt;20.52620*")</t>
  </si>
  <si>
    <t xml:space="preserve"> cw_map("BR","10-&gt;20.52630.10000")</t>
  </si>
  <si>
    <t xml:space="preserve"> cw_map("BR","10-&gt;20.52630.20000")</t>
  </si>
  <si>
    <t>$E$69</t>
  </si>
  <si>
    <t xml:space="preserve"> cw_map("BR","10-&gt;20.52630.30000")</t>
  </si>
  <si>
    <t>$F$69</t>
  </si>
  <si>
    <t xml:space="preserve"> cw_map("BR","10-&gt;20.52630.40000")</t>
  </si>
  <si>
    <t>$G$69</t>
  </si>
  <si>
    <t xml:space="preserve"> cw_map("BR","10-&gt;20.52630.50000")</t>
  </si>
  <si>
    <t>$H$69</t>
  </si>
  <si>
    <t xml:space="preserve"> cw_map("BR","10-&gt;20.52630.60000")</t>
  </si>
  <si>
    <t>$I$69</t>
  </si>
  <si>
    <t xml:space="preserve"> cw_map("BR","10-&gt;20.52630.70000")</t>
  </si>
  <si>
    <t>$J$69</t>
  </si>
  <si>
    <t xml:space="preserve"> cw_map("BR","10-&gt;20.52630.80000")</t>
  </si>
  <si>
    <t>$L$69</t>
  </si>
  <si>
    <t xml:space="preserve"> cw_map("BB","10-&gt;20.52630*")</t>
  </si>
  <si>
    <t xml:space="preserve"> cw_map("BR","10-&gt;20.52640.10000")</t>
  </si>
  <si>
    <t>$D$70</t>
  </si>
  <si>
    <t xml:space="preserve"> cw_map("BR","10-&gt;20.52640.20000")</t>
  </si>
  <si>
    <t>$E$70</t>
  </si>
  <si>
    <t xml:space="preserve"> cw_map("BR","10-&gt;20.52640.30000")</t>
  </si>
  <si>
    <t>$F$70</t>
  </si>
  <si>
    <t xml:space="preserve"> cw_map("BR","10-&gt;20.52640.40000")</t>
  </si>
  <si>
    <t>$G$70</t>
  </si>
  <si>
    <t xml:space="preserve"> cw_map("BR","10-&gt;20.52640.50000")</t>
  </si>
  <si>
    <t>$H$70</t>
  </si>
  <si>
    <t xml:space="preserve"> cw_map("BR","10-&gt;20.52640.60000")</t>
  </si>
  <si>
    <t>$I$70</t>
  </si>
  <si>
    <t xml:space="preserve"> cw_map("BR","10-&gt;20.52640.70000")</t>
  </si>
  <si>
    <t>$J$70</t>
  </si>
  <si>
    <t xml:space="preserve"> cw_map("BR","10-&gt;20.52640.80000")</t>
  </si>
  <si>
    <t>$L$70</t>
  </si>
  <si>
    <t xml:space="preserve"> cw_map("BB","10-&gt;20.52640*")</t>
  </si>
  <si>
    <t xml:space="preserve"> cw_map("BR","10-&gt;20.52660.10000")</t>
  </si>
  <si>
    <t>$D$71</t>
  </si>
  <si>
    <t xml:space="preserve"> cw_map("BR","10-&gt;20.52660.20000")</t>
  </si>
  <si>
    <t>$E$71</t>
  </si>
  <si>
    <t xml:space="preserve"> cw_map("BR","10-&gt;20.52660.30000")</t>
  </si>
  <si>
    <t>$F$71</t>
  </si>
  <si>
    <t xml:space="preserve"> cw_map("BR","10-&gt;20.52660.40000")</t>
  </si>
  <si>
    <t>$G$71</t>
  </si>
  <si>
    <t xml:space="preserve"> cw_map("BR","10-&gt;20.52660.50000")</t>
  </si>
  <si>
    <t>$H$71</t>
  </si>
  <si>
    <t xml:space="preserve"> cw_map("BR","10-&gt;20.52660.60000")</t>
  </si>
  <si>
    <t>$I$71</t>
  </si>
  <si>
    <t xml:space="preserve"> cw_map("BR","10-&gt;20.52660.70000")</t>
  </si>
  <si>
    <t>$J$71</t>
  </si>
  <si>
    <t xml:space="preserve"> cw_map("BR","10-&gt;20.52660.80000")</t>
  </si>
  <si>
    <t>$L$71</t>
  </si>
  <si>
    <t xml:space="preserve"> cw_map("BB","10-&gt;20.52660*")</t>
  </si>
  <si>
    <t xml:space="preserve"> cw_map("BR","10-&gt;20.52900.10000")</t>
  </si>
  <si>
    <t xml:space="preserve"> cw_map("BR","10-&gt;20.52900.20000")</t>
  </si>
  <si>
    <t>$E$73</t>
  </si>
  <si>
    <t xml:space="preserve"> cw_map("BR","10-&gt;20.52900.30000")</t>
  </si>
  <si>
    <t>$F$73</t>
  </si>
  <si>
    <t xml:space="preserve"> cw_map("BR","10-&gt;20.52900.40000")</t>
  </si>
  <si>
    <t>$G$73</t>
  </si>
  <si>
    <t xml:space="preserve"> cw_map("BR","10-&gt;20.52900.50000")</t>
  </si>
  <si>
    <t>$H$73</t>
  </si>
  <si>
    <t xml:space="preserve"> cw_map("BR","10-&gt;20.52900.60000")</t>
  </si>
  <si>
    <t>$I$73</t>
  </si>
  <si>
    <t xml:space="preserve"> cw_map("BR","10-&gt;20.52900.70000")</t>
  </si>
  <si>
    <t>$J$73</t>
  </si>
  <si>
    <t xml:space="preserve"> cw_map("BR","10-&gt;20.52900.80000")</t>
  </si>
  <si>
    <t>$L$73</t>
  </si>
  <si>
    <t xml:space="preserve"> cw_map("BB","10-&gt;20.52900*")</t>
  </si>
  <si>
    <t xml:space="preserve"> cw_map("BR","10-&gt;20.53000.10000")</t>
  </si>
  <si>
    <t xml:space="preserve"> cw_map("BR","10-&gt;20.53000.20000")</t>
  </si>
  <si>
    <t xml:space="preserve"> cw_map("BR","10-&gt;20.53000.30000")</t>
  </si>
  <si>
    <t xml:space="preserve"> cw_map("BR","10-&gt;20.53000.40000")</t>
  </si>
  <si>
    <t xml:space="preserve"> cw_map("BR","10-&gt;20.53000.50000")</t>
  </si>
  <si>
    <t xml:space="preserve"> cw_map("BR","10-&gt;20.53000.60000")</t>
  </si>
  <si>
    <t xml:space="preserve"> cw_map("BR","10-&gt;20.53000.70000")</t>
  </si>
  <si>
    <t xml:space="preserve"> cw_map("BR","10-&gt;20.53000.80000")</t>
  </si>
  <si>
    <t>$L$75</t>
  </si>
  <si>
    <t xml:space="preserve"> cw_map("BB","10-&gt;20.53000*")</t>
  </si>
  <si>
    <t>$E$78</t>
  </si>
  <si>
    <t xml:space="preserve"> cw_map("BR","10-&gt;20.54110.30000")</t>
  </si>
  <si>
    <t>$H$78</t>
  </si>
  <si>
    <t xml:space="preserve"> cw_map("BR","10-&gt;20.54110.60000")</t>
  </si>
  <si>
    <t>$L$78</t>
  </si>
  <si>
    <t xml:space="preserve"> cw_map("BB","10-&gt;20.54110*")</t>
  </si>
  <si>
    <t xml:space="preserve"> cw_map("BR","10-&gt;20.54120.30000")</t>
  </si>
  <si>
    <t xml:space="preserve"> cw_map("BR","10-&gt;20.54120.60000")</t>
  </si>
  <si>
    <t>$L$79</t>
  </si>
  <si>
    <t xml:space="preserve"> cw_map("BB","10-&gt;20.54120*")</t>
  </si>
  <si>
    <t>$E$80</t>
  </si>
  <si>
    <t xml:space="preserve"> cw_map("BR","10-&gt;20.54130.30000")</t>
  </si>
  <si>
    <t>$H$80</t>
  </si>
  <si>
    <t xml:space="preserve"> cw_map("BR","10-&gt;20.54130.60000")</t>
  </si>
  <si>
    <t>$L$80</t>
  </si>
  <si>
    <t xml:space="preserve"> cw_map("BB","10-&gt;20.54130*")</t>
  </si>
  <si>
    <t>$E$81</t>
  </si>
  <si>
    <t xml:space="preserve"> cw_map("BR","10-&gt;20.54140.30000")</t>
  </si>
  <si>
    <t>$H$81</t>
  </si>
  <si>
    <t xml:space="preserve"> cw_map("BR","10-&gt;20.54140.60000")</t>
  </si>
  <si>
    <t>$L$81</t>
  </si>
  <si>
    <t xml:space="preserve"> cw_map("BB","10-&gt;20.54140*")</t>
  </si>
  <si>
    <t>$E$82</t>
  </si>
  <si>
    <t xml:space="preserve"> cw_map("BR","10-&gt;20.54170.30000")</t>
  </si>
  <si>
    <t>$H$82</t>
  </si>
  <si>
    <t xml:space="preserve"> cw_map("BR","10-&gt;20.54170.60000")</t>
  </si>
  <si>
    <t>$L$82</t>
  </si>
  <si>
    <t xml:space="preserve"> cw_map("BB","10-&gt;20.54170*")</t>
  </si>
  <si>
    <t>$E$83</t>
  </si>
  <si>
    <t xml:space="preserve"> cw_map("BR","10-&gt;20.54190.30000")</t>
  </si>
  <si>
    <t>$H$83</t>
  </si>
  <si>
    <t xml:space="preserve"> cw_map("BR","10-&gt;20.54190.60000")</t>
  </si>
  <si>
    <t>$L$83</t>
  </si>
  <si>
    <t xml:space="preserve"> cw_map("BB","10-&gt;20.54190*")</t>
  </si>
  <si>
    <t>$H$85</t>
  </si>
  <si>
    <t xml:space="preserve"> cw_map("BR","10-&gt;20.54210.60000")</t>
  </si>
  <si>
    <t>$L$85</t>
  </si>
  <si>
    <t xml:space="preserve"> cw_map("BB","10-&gt;20.54210*")</t>
  </si>
  <si>
    <t>$H$86</t>
  </si>
  <si>
    <t xml:space="preserve"> cw_map("BR","10-&gt;20.54220.60000")</t>
  </si>
  <si>
    <t>$L$86</t>
  </si>
  <si>
    <t xml:space="preserve"> cw_map("BB","10-&gt;20.54220*")</t>
  </si>
  <si>
    <t>$H$87</t>
  </si>
  <si>
    <t xml:space="preserve"> cw_map("BR","10-&gt;20.54230.60000")</t>
  </si>
  <si>
    <t>$L$87</t>
  </si>
  <si>
    <t xml:space="preserve"> cw_map("BB","10-&gt;20.54230*")</t>
  </si>
  <si>
    <t>$H$88</t>
  </si>
  <si>
    <t xml:space="preserve"> cw_map("BR","10-&gt;20.54240.60000")</t>
  </si>
  <si>
    <t>$L$88</t>
  </si>
  <si>
    <t xml:space="preserve"> cw_map("BB","10-&gt;20.54240*")</t>
  </si>
  <si>
    <t>$H$89</t>
  </si>
  <si>
    <t xml:space="preserve"> cw_map("BR","10-&gt;20.54270.60000")</t>
  </si>
  <si>
    <t>$L$89</t>
  </si>
  <si>
    <t xml:space="preserve"> cw_map("BB","10-&gt;20.54270*")</t>
  </si>
  <si>
    <t>$H$90</t>
  </si>
  <si>
    <t xml:space="preserve"> cw_map("BR","10-&gt;20.54280.60000")</t>
  </si>
  <si>
    <t>$L$90</t>
  </si>
  <si>
    <t xml:space="preserve"> cw_map("BB","10-&gt;20.54280*")</t>
  </si>
  <si>
    <t>$H$91</t>
  </si>
  <si>
    <t xml:space="preserve"> cw_map("BR","10-&gt;20.54290.60000")</t>
  </si>
  <si>
    <t>$L$91</t>
  </si>
  <si>
    <t xml:space="preserve"> cw_map("BB","10-&gt;20.54290*")</t>
  </si>
  <si>
    <t>$H$93</t>
  </si>
  <si>
    <t xml:space="preserve"> cw_map("BR","10-&gt;20.54310.60000")</t>
  </si>
  <si>
    <t>$L$93</t>
  </si>
  <si>
    <t xml:space="preserve"> cw_map("BB","10-&gt;20.54310*")</t>
  </si>
  <si>
    <t>$H$94</t>
  </si>
  <si>
    <t xml:space="preserve"> cw_map("BR","10-&gt;20.54320.60000")</t>
  </si>
  <si>
    <t>$L$94</t>
  </si>
  <si>
    <t xml:space="preserve"> cw_map("BB","10-&gt;20.54320*")</t>
  </si>
  <si>
    <t>$H$95</t>
  </si>
  <si>
    <t xml:space="preserve"> cw_map("BR","10-&gt;20.54330.60000")</t>
  </si>
  <si>
    <t>$L$95</t>
  </si>
  <si>
    <t xml:space="preserve"> cw_map("BB","10-&gt;20.54330*")</t>
  </si>
  <si>
    <t xml:space="preserve"> cw_map("BR","10-&gt;20.54340.60000")</t>
  </si>
  <si>
    <t>$L$96</t>
  </si>
  <si>
    <t xml:space="preserve"> cw_map("BB","10-&gt;20.54340*")</t>
  </si>
  <si>
    <t xml:space="preserve"> cw_map("BR","10-&gt;20.54370.60000")</t>
  </si>
  <si>
    <t>$L$97</t>
  </si>
  <si>
    <t xml:space="preserve"> cw_map("BB","10-&gt;20.54370*")</t>
  </si>
  <si>
    <t>$H$98</t>
  </si>
  <si>
    <t xml:space="preserve"> cw_map("BR","10-&gt;20.54380.60000")</t>
  </si>
  <si>
    <t>$L$98</t>
  </si>
  <si>
    <t xml:space="preserve"> cw_map("BB","10-&gt;20.54380*")</t>
  </si>
  <si>
    <t xml:space="preserve"> cw_map("BR","10-&gt;20.54390.30000")</t>
  </si>
  <si>
    <t xml:space="preserve"> cw_map("BR","10-&gt;20.54390.60000")</t>
  </si>
  <si>
    <t>$L$99</t>
  </si>
  <si>
    <t xml:space="preserve"> cw_map("BB","10-&gt;20.54390*")</t>
  </si>
  <si>
    <t>$E$101</t>
  </si>
  <si>
    <t xml:space="preserve"> cw_map("BR","10-&gt;20.54400.30000")</t>
  </si>
  <si>
    <t>$H$101</t>
  </si>
  <si>
    <t xml:space="preserve"> cw_map("BR","10-&gt;20.54400.60000")</t>
  </si>
  <si>
    <t>$L$101</t>
  </si>
  <si>
    <t xml:space="preserve"> cw_map("BB","10-&gt;20.54400*")</t>
  </si>
  <si>
    <t>$H$105</t>
  </si>
  <si>
    <t xml:space="preserve"> cw_map("BR","10-&gt;20.55110")</t>
  </si>
  <si>
    <t>$L$105</t>
  </si>
  <si>
    <t xml:space="preserve"> cw_map("BB","10-&gt;20.55110*")</t>
  </si>
  <si>
    <t xml:space="preserve"> cw_map("BR","10-&gt;20.55120")</t>
  </si>
  <si>
    <t>$L$106</t>
  </si>
  <si>
    <t xml:space="preserve"> cw_map("BB","10-&gt;20.55120*")</t>
  </si>
  <si>
    <t xml:space="preserve"> cw_map("BR","10-&gt;20.55130")</t>
  </si>
  <si>
    <t>$L$107</t>
  </si>
  <si>
    <t xml:space="preserve"> cw_map("BB","10-&gt;20.55130*")</t>
  </si>
  <si>
    <t>$H$108</t>
  </si>
  <si>
    <t xml:space="preserve"> cw_map("BR","10-&gt;20.55140")</t>
  </si>
  <si>
    <t>$L$108</t>
  </si>
  <si>
    <t xml:space="preserve"> cw_map("BB","10-&gt;20.55140*")</t>
  </si>
  <si>
    <t>$H$109</t>
  </si>
  <si>
    <t xml:space="preserve"> cw_map("BR","10-&gt;20.55150")</t>
  </si>
  <si>
    <t>$L$109</t>
  </si>
  <si>
    <t xml:space="preserve"> cw_map("BB","10-&gt;20.55150*")</t>
  </si>
  <si>
    <t>$H$111</t>
  </si>
  <si>
    <t xml:space="preserve"> cw_map("BR","10-&gt;20.55200")</t>
  </si>
  <si>
    <t>$L$111</t>
  </si>
  <si>
    <t xml:space="preserve"> cw_map("BB","10-&gt;20.55200*")</t>
  </si>
  <si>
    <t>$L$113</t>
  </si>
  <si>
    <t xml:space="preserve"> cw_map("BB","10-&gt;20.56000*")</t>
  </si>
  <si>
    <t>$C$120</t>
  </si>
  <si>
    <t xml:space="preserve"> cw_map("BR","20-&gt;20.52190.10000")</t>
  </si>
  <si>
    <t>$D$120</t>
  </si>
  <si>
    <t xml:space="preserve"> cw_map("BR","20-&gt;20.52190.20000")</t>
  </si>
  <si>
    <t>$E$120</t>
  </si>
  <si>
    <t xml:space="preserve"> cw_map("BR","20-&gt;20.52190.30000")</t>
  </si>
  <si>
    <t>$F$120</t>
  </si>
  <si>
    <t xml:space="preserve"> cw_map("BR","20-&gt;20.52190.40000")</t>
  </si>
  <si>
    <t>$G$120</t>
  </si>
  <si>
    <t xml:space="preserve"> cw_map("BR","20-&gt;20.52190.50000")</t>
  </si>
  <si>
    <t>$H$120</t>
  </si>
  <si>
    <t xml:space="preserve"> cw_map("BR","20-&gt;20.52190.60000")</t>
  </si>
  <si>
    <t>$I$120</t>
  </si>
  <si>
    <t xml:space="preserve"> cw_map("BR","20-&gt;20.52190.70000")</t>
  </si>
  <si>
    <t>$J$120</t>
  </si>
  <si>
    <t xml:space="preserve"> cw_map("BR","20-&gt;20.52190.80000")</t>
  </si>
  <si>
    <t>$L$120</t>
  </si>
  <si>
    <t xml:space="preserve"> cw_map("BR","20-&gt;20.52190*")</t>
  </si>
  <si>
    <t>$C$122</t>
  </si>
  <si>
    <t xml:space="preserve"> cw_map("BR","20-&gt;20.52510.10000")</t>
  </si>
  <si>
    <t>$D$122</t>
  </si>
  <si>
    <t xml:space="preserve"> cw_map("BR","20-&gt;20.52510.20000")</t>
  </si>
  <si>
    <t>$E$122</t>
  </si>
  <si>
    <t xml:space="preserve"> cw_map("BR","20-&gt;20.52510.30000")</t>
  </si>
  <si>
    <t>$F$122</t>
  </si>
  <si>
    <t xml:space="preserve"> cw_map("BR","20-&gt;20.52510.40000")</t>
  </si>
  <si>
    <t>$G$122</t>
  </si>
  <si>
    <t xml:space="preserve"> cw_map("BR","20-&gt;20.52510.50000")</t>
  </si>
  <si>
    <t>$H$122</t>
  </si>
  <si>
    <t xml:space="preserve"> cw_map("BR","20-&gt;20.52510.60000")</t>
  </si>
  <si>
    <t>$I$122</t>
  </si>
  <si>
    <t xml:space="preserve"> cw_map("BR","20-&gt;20.52510.70000")</t>
  </si>
  <si>
    <t>$J$122</t>
  </si>
  <si>
    <t xml:space="preserve"> cw_map("BR","20-&gt;20.52510.80000")</t>
  </si>
  <si>
    <t>$L$122</t>
  </si>
  <si>
    <t xml:space="preserve"> cw_map("BB","20-&gt;20.52510*")</t>
  </si>
  <si>
    <t>$C$123</t>
  </si>
  <si>
    <t xml:space="preserve"> cw_map("BR","20-&gt;20.52530.10000")</t>
  </si>
  <si>
    <t>$D$123</t>
  </si>
  <si>
    <t xml:space="preserve"> cw_map("BR","20-&gt;20.52530.20000")</t>
  </si>
  <si>
    <t>$E$123</t>
  </si>
  <si>
    <t xml:space="preserve"> cw_map("BR","20-&gt;20.52530.30000")</t>
  </si>
  <si>
    <t>$F$123</t>
  </si>
  <si>
    <t xml:space="preserve"> cw_map("BR","20-&gt;20.52530.40000")</t>
  </si>
  <si>
    <t>$G$123</t>
  </si>
  <si>
    <t xml:space="preserve"> cw_map("BR","20-&gt;20.52530.50000")</t>
  </si>
  <si>
    <t>$H$123</t>
  </si>
  <si>
    <t xml:space="preserve"> cw_map("BR","20-&gt;20.52530.60000")</t>
  </si>
  <si>
    <t>$I$123</t>
  </si>
  <si>
    <t xml:space="preserve"> cw_map("BR","20-&gt;20.52530.70000")</t>
  </si>
  <si>
    <t>$J$123</t>
  </si>
  <si>
    <t xml:space="preserve"> cw_map("BR","20-&gt;20.52530.80000")</t>
  </si>
  <si>
    <t>$L$123</t>
  </si>
  <si>
    <t xml:space="preserve"> cw_map("BB","20-&gt;20.52530*")</t>
  </si>
  <si>
    <t>$C$124</t>
  </si>
  <si>
    <t xml:space="preserve"> cw_map("BR","20-&gt;20.52540.10000")</t>
  </si>
  <si>
    <t>$D$124</t>
  </si>
  <si>
    <t xml:space="preserve"> cw_map("BR","20-&gt;20.52540.20000")</t>
  </si>
  <si>
    <t>$E$124</t>
  </si>
  <si>
    <t xml:space="preserve"> cw_map("BR","20-&gt;20.52540.30000")</t>
  </si>
  <si>
    <t>$F$124</t>
  </si>
  <si>
    <t xml:space="preserve"> cw_map("BR","20-&gt;20.52540.40000")</t>
  </si>
  <si>
    <t>$G$124</t>
  </si>
  <si>
    <t xml:space="preserve"> cw_map("BR","20-&gt;20.52540.50000")</t>
  </si>
  <si>
    <t>$H$124</t>
  </si>
  <si>
    <t xml:space="preserve"> cw_map("BR","20-&gt;20.52540.60000")</t>
  </si>
  <si>
    <t>$I$124</t>
  </si>
  <si>
    <t xml:space="preserve"> cw_map("BR","20-&gt;20.52540.70000")</t>
  </si>
  <si>
    <t>$J$124</t>
  </si>
  <si>
    <t xml:space="preserve"> cw_map("BR","20-&gt;20.52540.80000")</t>
  </si>
  <si>
    <t>$L$124</t>
  </si>
  <si>
    <t xml:space="preserve"> cw_map("BB","20-&gt;20.52540*")</t>
  </si>
  <si>
    <t xml:space="preserve"> cw_map("BR","20-&gt;20.52550.10000")</t>
  </si>
  <si>
    <t>$D$125</t>
  </si>
  <si>
    <t xml:space="preserve"> cw_map("BR","20-&gt;20.52550.20000")</t>
  </si>
  <si>
    <t>$E$125</t>
  </si>
  <si>
    <t xml:space="preserve"> cw_map("BR","20-&gt;20.52550.30000")</t>
  </si>
  <si>
    <t xml:space="preserve"> cw_map("BR","20-&gt;20.52550.40000")</t>
  </si>
  <si>
    <t>$G$125</t>
  </si>
  <si>
    <t xml:space="preserve"> cw_map("BR","20-&gt;20.52550.50000")</t>
  </si>
  <si>
    <t>$H$125</t>
  </si>
  <si>
    <t xml:space="preserve"> cw_map("BR","20-&gt;20.52550.60000")</t>
  </si>
  <si>
    <t>$I$125</t>
  </si>
  <si>
    <t xml:space="preserve"> cw_map("BR","20-&gt;20.52550.70000")</t>
  </si>
  <si>
    <t>$J$125</t>
  </si>
  <si>
    <t xml:space="preserve"> cw_map("BR","20-&gt;20.52550.80000")</t>
  </si>
  <si>
    <t>$L$125</t>
  </si>
  <si>
    <t xml:space="preserve"> cw_map("BB","20-&gt;20.52550*")</t>
  </si>
  <si>
    <t>$G$126</t>
  </si>
  <si>
    <t xml:space="preserve"> cw_map("BR","20-&gt;20.52560.50000")</t>
  </si>
  <si>
    <t>$I$126</t>
  </si>
  <si>
    <t xml:space="preserve"> cw_map("BR","20-&gt;20.52560.70000")</t>
  </si>
  <si>
    <t>$L$126</t>
  </si>
  <si>
    <t xml:space="preserve"> cw_map("BB","20-&gt;20.52560*")</t>
  </si>
  <si>
    <t xml:space="preserve"> cw_map("BR","20-&gt;20.52900.10000")</t>
  </si>
  <si>
    <t>$D$128</t>
  </si>
  <si>
    <t xml:space="preserve"> cw_map("BR","20-&gt;20.52900.20000")</t>
  </si>
  <si>
    <t>$E$128</t>
  </si>
  <si>
    <t xml:space="preserve"> cw_map("BR","20-&gt;20.52900.30000")</t>
  </si>
  <si>
    <t xml:space="preserve"> cw_map("BR","20-&gt;20.52900.40000")</t>
  </si>
  <si>
    <t>$G$128</t>
  </si>
  <si>
    <t xml:space="preserve"> cw_map("BR","20-&gt;20.52900.50000")</t>
  </si>
  <si>
    <t>$H$128</t>
  </si>
  <si>
    <t xml:space="preserve"> cw_map("BR","20-&gt;20.52900.60000")</t>
  </si>
  <si>
    <t>$I$128</t>
  </si>
  <si>
    <t xml:space="preserve"> cw_map("BR","20-&gt;20.52900.70000")</t>
  </si>
  <si>
    <t>$J$128</t>
  </si>
  <si>
    <t xml:space="preserve"> cw_map("BR","20-&gt;20.52900.80000")</t>
  </si>
  <si>
    <t>$L$128</t>
  </si>
  <si>
    <t xml:space="preserve"> cw_map("BB","20-&gt;20.52900*")</t>
  </si>
  <si>
    <t xml:space="preserve"> cw_map("BR","20-&gt;20.53000.10000")</t>
  </si>
  <si>
    <t>$D$130</t>
  </si>
  <si>
    <t xml:space="preserve"> cw_map("BR","20-&gt;20.53000.20000")</t>
  </si>
  <si>
    <t>$E$130</t>
  </si>
  <si>
    <t xml:space="preserve"> cw_map("BR","20-&gt;20.53000.30000")</t>
  </si>
  <si>
    <t xml:space="preserve"> cw_map("BR","20-&gt;20.53000.40000")</t>
  </si>
  <si>
    <t>$G$130</t>
  </si>
  <si>
    <t xml:space="preserve"> cw_map("BR","20-&gt;20.53000.50000")</t>
  </si>
  <si>
    <t>$H$130</t>
  </si>
  <si>
    <t xml:space="preserve"> cw_map("BR","20-&gt;20.53000.60000")</t>
  </si>
  <si>
    <t>$I$130</t>
  </si>
  <si>
    <t xml:space="preserve"> cw_map("BR","20-&gt;20.53000.70000")</t>
  </si>
  <si>
    <t>$J$130</t>
  </si>
  <si>
    <t xml:space="preserve"> cw_map("BR","20-&gt;20.53000.80000")</t>
  </si>
  <si>
    <t>$L$130</t>
  </si>
  <si>
    <t xml:space="preserve"> cw_map("BB","20-&gt;20.53000*")</t>
  </si>
  <si>
    <t>$E$133</t>
  </si>
  <si>
    <t xml:space="preserve"> cw_map("BR","20-&gt;20.54110.30000")</t>
  </si>
  <si>
    <t>$H$133</t>
  </si>
  <si>
    <t xml:space="preserve"> cw_map("BR","20-&gt;20.54110.60000")</t>
  </si>
  <si>
    <t>$L$133</t>
  </si>
  <si>
    <t xml:space="preserve"> cw_map("BB","20-&gt;20.54110*")</t>
  </si>
  <si>
    <t>$E$134</t>
  </si>
  <si>
    <t xml:space="preserve"> cw_map("BR","20-&gt;20.54120.30000")</t>
  </si>
  <si>
    <t>$H$134</t>
  </si>
  <si>
    <t xml:space="preserve"> cw_map("BR","20-&gt;20.54120.60000")</t>
  </si>
  <si>
    <t>$L$134</t>
  </si>
  <si>
    <t xml:space="preserve"> cw_map("BB","20-&gt;20.54120*")</t>
  </si>
  <si>
    <t>$E$135</t>
  </si>
  <si>
    <t xml:space="preserve"> cw_map("BR","20-&gt;20.54140.30000")</t>
  </si>
  <si>
    <t>$H$135</t>
  </si>
  <si>
    <t xml:space="preserve"> cw_map("BR","20-&gt;20.54140.60000")</t>
  </si>
  <si>
    <t>$L$135</t>
  </si>
  <si>
    <t xml:space="preserve"> cw_map("BB","20-&gt;20.54140*")</t>
  </si>
  <si>
    <t>$E$136</t>
  </si>
  <si>
    <t xml:space="preserve"> cw_map("BR","20-&gt;20.54190.30000")</t>
  </si>
  <si>
    <t>$H$136</t>
  </si>
  <si>
    <t xml:space="preserve"> cw_map("BR","20-&gt;20.54190.60000")</t>
  </si>
  <si>
    <t>$L$136</t>
  </si>
  <si>
    <t xml:space="preserve"> cw_map("BB","20-&gt;20.54190*")</t>
  </si>
  <si>
    <t>$E$138</t>
  </si>
  <si>
    <t xml:space="preserve"> cw_map("BR","20-&gt;20.54400.30000")</t>
  </si>
  <si>
    <t>$H$138</t>
  </si>
  <si>
    <t xml:space="preserve"> cw_map("BR","20-&gt;20.54400.60000")</t>
  </si>
  <si>
    <t>$L$138</t>
  </si>
  <si>
    <t xml:space="preserve"> cw_map("BB","20-&gt;20.54400*")</t>
  </si>
  <si>
    <t>$H$142</t>
  </si>
  <si>
    <t xml:space="preserve"> cw_map("BR","20-&gt;20.55110")</t>
  </si>
  <si>
    <t>$L$142</t>
  </si>
  <si>
    <t xml:space="preserve"> cw_map("BB","20-&gt;20.55110*")</t>
  </si>
  <si>
    <t>$H$143</t>
  </si>
  <si>
    <t xml:space="preserve"> cw_map("BR","20-&gt;20.55120")</t>
  </si>
  <si>
    <t>$L$143</t>
  </si>
  <si>
    <t xml:space="preserve"> cw_map("BB","20-&gt;20.55120*")</t>
  </si>
  <si>
    <t>$H$144</t>
  </si>
  <si>
    <t xml:space="preserve"> cw_map("BR","20-&gt;20.55130")</t>
  </si>
  <si>
    <t>$L$144</t>
  </si>
  <si>
    <t xml:space="preserve"> cw_map("BB","20-&gt;20.55130*")</t>
  </si>
  <si>
    <t>$H$145</t>
  </si>
  <si>
    <t xml:space="preserve"> cw_map("BR","20-&gt;20.55140")</t>
  </si>
  <si>
    <t>$L$145</t>
  </si>
  <si>
    <t xml:space="preserve"> cw_map("BB","20-&gt;20.55140*")</t>
  </si>
  <si>
    <t>$H$146</t>
  </si>
  <si>
    <t xml:space="preserve"> cw_map("BR","20-&gt;20.55150")</t>
  </si>
  <si>
    <t>$L$146</t>
  </si>
  <si>
    <t xml:space="preserve"> cw_map("BB","20-&gt;20.55150*")</t>
  </si>
  <si>
    <t>$H$148</t>
  </si>
  <si>
    <t xml:space="preserve"> cw_map("BR","20-&gt;20.55200")</t>
  </si>
  <si>
    <t>$L$148</t>
  </si>
  <si>
    <t xml:space="preserve"> cw_map("BB","20-&gt;20.55200*")</t>
  </si>
  <si>
    <t>$L$150</t>
  </si>
  <si>
    <t xml:space="preserve"> cw_map("BB","20-&gt;20.56000*")</t>
  </si>
  <si>
    <t>$H$157</t>
  </si>
  <si>
    <t xml:space="preserve"> cw_map("BR","30-&gt;20.54110.60000")</t>
  </si>
  <si>
    <t>$L$157</t>
  </si>
  <si>
    <t xml:space="preserve"> cw_map("BB","30-&gt;20.54110*")</t>
  </si>
  <si>
    <t>$H$158</t>
  </si>
  <si>
    <t xml:space="preserve"> cw_map("BR","30-&gt;20.54120.60000")</t>
  </si>
  <si>
    <t>$L$158</t>
  </si>
  <si>
    <t xml:space="preserve"> cw_map("BB","30-&gt;20.54120*")</t>
  </si>
  <si>
    <t>$H$159</t>
  </si>
  <si>
    <t xml:space="preserve"> cw_map("BR","30-&gt;20.54190.60000")</t>
  </si>
  <si>
    <t>$L$159</t>
  </si>
  <si>
    <t xml:space="preserve"> cw_map("BB","30-&gt;20.54190*")</t>
  </si>
  <si>
    <t xml:space="preserve"> cw_map("BR","30-&gt;20.55110")</t>
  </si>
  <si>
    <t>$L$163</t>
  </si>
  <si>
    <t xml:space="preserve"> cw_map("BB","30-&gt;20.55110*")</t>
  </si>
  <si>
    <t>$H$164</t>
  </si>
  <si>
    <t xml:space="preserve"> cw_map("BR","30-&gt;20.55120")</t>
  </si>
  <si>
    <t>$L$164</t>
  </si>
  <si>
    <t xml:space="preserve"> cw_map("BB","30-&gt;20.55120*")</t>
  </si>
  <si>
    <t>$H$165</t>
  </si>
  <si>
    <t xml:space="preserve"> cw_map("BR","30-&gt;20.55130")</t>
  </si>
  <si>
    <t>$L$165</t>
  </si>
  <si>
    <t xml:space="preserve"> cw_map("BB","30-&gt;20.55130*")</t>
  </si>
  <si>
    <t xml:space="preserve"> cw_map("BR","30-&gt;20.55140")</t>
  </si>
  <si>
    <t>$L$166</t>
  </si>
  <si>
    <t xml:space="preserve"> cw_map("BB","30-&gt;20.55140*")</t>
  </si>
  <si>
    <t xml:space="preserve"> cw_map("BR","30-&gt;20.55150")</t>
  </si>
  <si>
    <t>$L$167</t>
  </si>
  <si>
    <t xml:space="preserve"> cw_map("BB","30-&gt;20.55150*")</t>
  </si>
  <si>
    <t>$H$169</t>
  </si>
  <si>
    <t xml:space="preserve"> cw_map("BR","30-&gt;20.55200")</t>
  </si>
  <si>
    <t>$L$169</t>
  </si>
  <si>
    <t xml:space="preserve"> cw_map("BB","30-&gt;20.55200*")</t>
  </si>
  <si>
    <t>$H$170</t>
  </si>
  <si>
    <t xml:space="preserve"> cw_map("BR","30-&gt;20.55300")</t>
  </si>
  <si>
    <t>$L$170</t>
  </si>
  <si>
    <t xml:space="preserve"> cw_map("BB","30-&gt;20.55300*")</t>
  </si>
  <si>
    <t>$E$171</t>
  </si>
  <si>
    <t xml:space="preserve"> cw_map("BR","30-&gt;20.55400.30000")</t>
  </si>
  <si>
    <t>$H$171</t>
  </si>
  <si>
    <t xml:space="preserve"> cw_map("BR","30-&gt;20.55400.60000")</t>
  </si>
  <si>
    <t>$L$171</t>
  </si>
  <si>
    <t xml:space="preserve"> cw_map("BB","30-&gt;20.55400*")</t>
  </si>
  <si>
    <t xml:space="preserve"> cw_map("BR","40-&gt;20.52190.10000")</t>
  </si>
  <si>
    <t xml:space="preserve"> cw_map("BR","40-&gt;20.52190.20000")</t>
  </si>
  <si>
    <t>$E$180</t>
  </si>
  <si>
    <t xml:space="preserve"> cw_map("BR","40-&gt;20.52190.30000")</t>
  </si>
  <si>
    <t xml:space="preserve"> cw_map("BR","40-&gt;20.52190.40000")</t>
  </si>
  <si>
    <t xml:space="preserve"> cw_map("BR","40-&gt;20.52190.50000")</t>
  </si>
  <si>
    <t xml:space="preserve"> cw_map("BR","40-&gt;20.52190.60000")</t>
  </si>
  <si>
    <t>$I$180</t>
  </si>
  <si>
    <t xml:space="preserve"> cw_map("BR","40-&gt;20.52190.70000")</t>
  </si>
  <si>
    <t>$J$180</t>
  </si>
  <si>
    <t xml:space="preserve"> cw_map("BR","40-&gt;20.52190.80000")</t>
  </si>
  <si>
    <t>$L$180</t>
  </si>
  <si>
    <t xml:space="preserve"> cw_map("BR","40-&gt;20.52190*")</t>
  </si>
  <si>
    <t>$C$182</t>
  </si>
  <si>
    <t xml:space="preserve"> cw_map("BR","40-&gt;20.52550.10000")</t>
  </si>
  <si>
    <t>$D$182</t>
  </si>
  <si>
    <t xml:space="preserve"> cw_map("BR","40-&gt;20.52550.20000")</t>
  </si>
  <si>
    <t>$E$182</t>
  </si>
  <si>
    <t xml:space="preserve"> cw_map("BR","40-&gt;20.52550.30000")</t>
  </si>
  <si>
    <t>$F$182</t>
  </si>
  <si>
    <t xml:space="preserve"> cw_map("BR","40-&gt;20.52550.40000")</t>
  </si>
  <si>
    <t>$G$182</t>
  </si>
  <si>
    <t xml:space="preserve"> cw_map("BR","40-&gt;20.52550.50000")</t>
  </si>
  <si>
    <t>$H$182</t>
  </si>
  <si>
    <t xml:space="preserve"> cw_map("BR","40-&gt;20.52550.60000")</t>
  </si>
  <si>
    <t>$I$182</t>
  </si>
  <si>
    <t xml:space="preserve"> cw_map("BR","40-&gt;20.52550.70000")</t>
  </si>
  <si>
    <t>$J$182</t>
  </si>
  <si>
    <t xml:space="preserve"> cw_map("BR","40-&gt;20.52550.80000")</t>
  </si>
  <si>
    <t>$L$182</t>
  </si>
  <si>
    <t xml:space="preserve"> cw_map("BB","40-&gt;20.52550*")</t>
  </si>
  <si>
    <t>$C$183</t>
  </si>
  <si>
    <t xml:space="preserve"> cw_map("BR","40-&gt;20.52900.10000")</t>
  </si>
  <si>
    <t>$D$183</t>
  </si>
  <si>
    <t xml:space="preserve"> cw_map("BR","40-&gt;20.52900.20000")</t>
  </si>
  <si>
    <t>$E$183</t>
  </si>
  <si>
    <t xml:space="preserve"> cw_map("BR","40-&gt;20.52900.30000")</t>
  </si>
  <si>
    <t>$F$183</t>
  </si>
  <si>
    <t xml:space="preserve"> cw_map("BR","40-&gt;20.52900.40000")</t>
  </si>
  <si>
    <t>$G$183</t>
  </si>
  <si>
    <t xml:space="preserve"> cw_map("BR","40-&gt;20.52900.50000")</t>
  </si>
  <si>
    <t>$H$183</t>
  </si>
  <si>
    <t xml:space="preserve"> cw_map("BR","40-&gt;20.52900.60000")</t>
  </si>
  <si>
    <t>$I$183</t>
  </si>
  <si>
    <t xml:space="preserve"> cw_map("BR","40-&gt;20.52900.70000")</t>
  </si>
  <si>
    <t>$J$183</t>
  </si>
  <si>
    <t xml:space="preserve"> cw_map("BR","40-&gt;20.52900.80000")</t>
  </si>
  <si>
    <t>$L$183</t>
  </si>
  <si>
    <t xml:space="preserve"> cw_map("BB","40-&gt;20.52900*")</t>
  </si>
  <si>
    <t xml:space="preserve"> cw_map("BR","40-&gt;20.53000.10000")</t>
  </si>
  <si>
    <t xml:space="preserve"> cw_map("BR","40-&gt;20.53000.20000")</t>
  </si>
  <si>
    <t>$E$185</t>
  </si>
  <si>
    <t xml:space="preserve"> cw_map("BR","40-&gt;20.53000.30000")</t>
  </si>
  <si>
    <t xml:space="preserve"> cw_map("BR","40-&gt;20.53000.40000")</t>
  </si>
  <si>
    <t xml:space="preserve"> cw_map("BR","40-&gt;20.53000.50000")</t>
  </si>
  <si>
    <t>$H$185</t>
  </si>
  <si>
    <t xml:space="preserve"> cw_map("BR","40-&gt;20.53000.60000")</t>
  </si>
  <si>
    <t>$I$185</t>
  </si>
  <si>
    <t xml:space="preserve"> cw_map("BR","40-&gt;20.53000.70000")</t>
  </si>
  <si>
    <t>$J$185</t>
  </si>
  <si>
    <t xml:space="preserve"> cw_map("BR","40-&gt;20.53000.80000")</t>
  </si>
  <si>
    <t>$L$185</t>
  </si>
  <si>
    <t xml:space="preserve"> cw_map("BB","40-&gt;20.53000*")</t>
  </si>
  <si>
    <t>$E$188</t>
  </si>
  <si>
    <t xml:space="preserve"> cw_map("BR","40-&gt;20.54110.30000")</t>
  </si>
  <si>
    <t>$H$188</t>
  </si>
  <si>
    <t xml:space="preserve"> cw_map("BR","40-&gt;20.54110.60000")</t>
  </si>
  <si>
    <t>$L$188</t>
  </si>
  <si>
    <t xml:space="preserve"> cw_map("BB","40-&gt;20.54110*")</t>
  </si>
  <si>
    <t>$E$189</t>
  </si>
  <si>
    <t xml:space="preserve"> cw_map("BR","40-&gt;20.54120.30000")</t>
  </si>
  <si>
    <t>$H$189</t>
  </si>
  <si>
    <t xml:space="preserve"> cw_map("BR","40-&gt;20.54120.60000")</t>
  </si>
  <si>
    <t>$L$189</t>
  </si>
  <si>
    <t xml:space="preserve"> cw_map("BB","40-&gt;20.54120*")</t>
  </si>
  <si>
    <t>$E$190</t>
  </si>
  <si>
    <t xml:space="preserve"> cw_map("BR","40-&gt;20.54130.30000")</t>
  </si>
  <si>
    <t>$H$190</t>
  </si>
  <si>
    <t xml:space="preserve"> cw_map("BR","40-&gt;20.54130.60000")</t>
  </si>
  <si>
    <t>$L$190</t>
  </si>
  <si>
    <t xml:space="preserve"> cw_map("BB","40-&gt;20.54130*")</t>
  </si>
  <si>
    <t>$E$191</t>
  </si>
  <si>
    <t xml:space="preserve"> cw_map("BR","40-&gt;20.54140.30000")</t>
  </si>
  <si>
    <t>$H$191</t>
  </si>
  <si>
    <t xml:space="preserve"> cw_map("BR","40-&gt;20.54140.60000")</t>
  </si>
  <si>
    <t>$L$191</t>
  </si>
  <si>
    <t xml:space="preserve"> cw_map("BB","40-&gt;20.54140*")</t>
  </si>
  <si>
    <t>$E$192</t>
  </si>
  <si>
    <t xml:space="preserve"> cw_map("BR","40-&gt;20.54170.30000")</t>
  </si>
  <si>
    <t>$H$192</t>
  </si>
  <si>
    <t xml:space="preserve"> cw_map("BR","40-&gt;20.54170.60000")</t>
  </si>
  <si>
    <t>$L$192</t>
  </si>
  <si>
    <t xml:space="preserve"> cw_map("BB","40-&gt;20.54170*")</t>
  </si>
  <si>
    <t>$E$193</t>
  </si>
  <si>
    <t xml:space="preserve"> cw_map("BR","40-&gt;20.54190.30000")</t>
  </si>
  <si>
    <t>$H$193</t>
  </si>
  <si>
    <t xml:space="preserve"> cw_map("BR","40-&gt;20.54190.60000")</t>
  </si>
  <si>
    <t>$L$193</t>
  </si>
  <si>
    <t xml:space="preserve"> cw_map("BB","40-&gt;20.54190*")</t>
  </si>
  <si>
    <t>$E$195</t>
  </si>
  <si>
    <t xml:space="preserve"> cw_map("BR","40-&gt;20.54400.30000")</t>
  </si>
  <si>
    <t>$H$195</t>
  </si>
  <si>
    <t xml:space="preserve"> cw_map("BR","40-&gt;20.54400.60000")</t>
  </si>
  <si>
    <t>$L$195</t>
  </si>
  <si>
    <t xml:space="preserve"> cw_map("BB","40-&gt;20.54400*")</t>
  </si>
  <si>
    <t>$H$199</t>
  </si>
  <si>
    <t xml:space="preserve"> cw_map("BR","40-&gt;20.55110")</t>
  </si>
  <si>
    <t>$L$199</t>
  </si>
  <si>
    <t xml:space="preserve"> cw_map("BB","40-&gt;20.55110*")</t>
  </si>
  <si>
    <t>$H$200</t>
  </si>
  <si>
    <t xml:space="preserve"> cw_map("BR","40-&gt;20.55120")</t>
  </si>
  <si>
    <t>$L$200</t>
  </si>
  <si>
    <t xml:space="preserve"> cw_map("BB","40-&gt;20.55120*")</t>
  </si>
  <si>
    <t>$H$201</t>
  </si>
  <si>
    <t xml:space="preserve"> cw_map("BR","40-&gt;20.55130")</t>
  </si>
  <si>
    <t>$L$201</t>
  </si>
  <si>
    <t xml:space="preserve"> cw_map("BB","40-&gt;20.55130*")</t>
  </si>
  <si>
    <t>$H$202</t>
  </si>
  <si>
    <t xml:space="preserve"> cw_map("BR","40-&gt;20.55140")</t>
  </si>
  <si>
    <t>$L$202</t>
  </si>
  <si>
    <t xml:space="preserve"> cw_map("BB","40-&gt;20.55140*")</t>
  </si>
  <si>
    <t>$H$203</t>
  </si>
  <si>
    <t xml:space="preserve"> cw_map("BR","40-&gt;20.55150")</t>
  </si>
  <si>
    <t>$L$203</t>
  </si>
  <si>
    <t xml:space="preserve"> cw_map("BB","40-&gt;20.55150*")</t>
  </si>
  <si>
    <t>$H$205</t>
  </si>
  <si>
    <t xml:space="preserve"> cw_map("BR","40-&gt;20.55200")</t>
  </si>
  <si>
    <t>$L$205</t>
  </si>
  <si>
    <t xml:space="preserve"> cw_map("BB","40-&gt;20.55200*")</t>
  </si>
  <si>
    <t>$H$206</t>
  </si>
  <si>
    <t xml:space="preserve"> cw_map("BR","40-&gt;20.55300")</t>
  </si>
  <si>
    <t>$L$206</t>
  </si>
  <si>
    <t xml:space="preserve"> cw_map("BB","40-&gt;20.55300*")</t>
  </si>
  <si>
    <t>$H$207</t>
  </si>
  <si>
    <t xml:space="preserve"> cw_map("BR","40-&gt;20.55400")</t>
  </si>
  <si>
    <t>$L$207</t>
  </si>
  <si>
    <t xml:space="preserve"> cw_map("BB","40-&gt;20.55400*")</t>
  </si>
  <si>
    <t>$L$209</t>
  </si>
  <si>
    <t xml:space="preserve"> cw_map("BB","40-&gt;20.56000*")</t>
  </si>
  <si>
    <t xml:space="preserve"> cw_map("BR","50-&gt;20.51100.20000")</t>
  </si>
  <si>
    <t>$L$215</t>
  </si>
  <si>
    <t xml:space="preserve"> cw_map("BB","50-&gt;20.51100*")</t>
  </si>
  <si>
    <t xml:space="preserve"> cw_map("BR","50-&gt;20.51125.20000")</t>
  </si>
  <si>
    <t>$L$216</t>
  </si>
  <si>
    <t xml:space="preserve"> cw_map("BB","50-&gt;20.51125*")</t>
  </si>
  <si>
    <t>$D$217</t>
  </si>
  <si>
    <t xml:space="preserve"> cw_map("BR","50-&gt;20.51200.20000")</t>
  </si>
  <si>
    <t>$L$217</t>
  </si>
  <si>
    <t xml:space="preserve"> cw_map("BB","50-&gt;20.51200*")</t>
  </si>
  <si>
    <t>$D$218</t>
  </si>
  <si>
    <t xml:space="preserve"> cw_map("BR","50-&gt;20.51225.20000")</t>
  </si>
  <si>
    <t>$L$218</t>
  </si>
  <si>
    <t xml:space="preserve"> cw_map("BB","50-&gt;20.51225*")</t>
  </si>
  <si>
    <t xml:space="preserve"> cw_map("BR","50-&gt;20.51250.20000")</t>
  </si>
  <si>
    <t>$L$219</t>
  </si>
  <si>
    <t xml:space="preserve"> cw_map("BB","50-&gt;20.51250*")</t>
  </si>
  <si>
    <t xml:space="preserve"> cw_map("BR","50-&gt;20.51275.20000")</t>
  </si>
  <si>
    <t>$L$220</t>
  </si>
  <si>
    <t xml:space="preserve"> cw_map("BB","50-&gt;20.51275*")</t>
  </si>
  <si>
    <t>$D$221</t>
  </si>
  <si>
    <t xml:space="preserve"> cw_map("BR","50-&gt;20.51300.20000")</t>
  </si>
  <si>
    <t>$L$221</t>
  </si>
  <si>
    <t xml:space="preserve"> cw_map("BB","50-&gt;20.51300*")</t>
  </si>
  <si>
    <t xml:space="preserve"> cw_map("BR","50-&gt;20.51400.20000")</t>
  </si>
  <si>
    <t>$L$222</t>
  </si>
  <si>
    <t xml:space="preserve"> cw_map("BB","50-&gt;20.51400*")</t>
  </si>
  <si>
    <t xml:space="preserve"> cw_map("BR","50-&gt;20.51500.20000")</t>
  </si>
  <si>
    <t>$L$223</t>
  </si>
  <si>
    <t xml:space="preserve"> cw_map("BB","50-&gt;20.51500*")</t>
  </si>
  <si>
    <t xml:space="preserve"> cw_map("BR","50-&gt;20.51600.20000")</t>
  </si>
  <si>
    <t>$L$224</t>
  </si>
  <si>
    <t xml:space="preserve"> cw_map("BB","50-&gt;20.51600*")</t>
  </si>
  <si>
    <t xml:space="preserve"> cw_map("BR","50-&gt;20.51650.20000")</t>
  </si>
  <si>
    <t>$L$225</t>
  </si>
  <si>
    <t xml:space="preserve"> cw_map("BB","50-&gt;20.51650*")</t>
  </si>
  <si>
    <t xml:space="preserve"> cw_map("BR","50-&gt;20.51700.20000")</t>
  </si>
  <si>
    <t>$L$226</t>
  </si>
  <si>
    <t xml:space="preserve"> cw_map("BB","50-&gt;20.51700*")</t>
  </si>
  <si>
    <t xml:space="preserve"> cw_map("BR","50-&gt;20.51800.20000")</t>
  </si>
  <si>
    <t>$L$227</t>
  </si>
  <si>
    <t xml:space="preserve"> cw_map("BB","50-&gt;20.51800*")</t>
  </si>
  <si>
    <t xml:space="preserve"> cw_map("BR","50-&gt;20.51900.20000")</t>
  </si>
  <si>
    <t>$L$228</t>
  </si>
  <si>
    <t xml:space="preserve"> cw_map("BB","50-&gt;20.51900*")</t>
  </si>
  <si>
    <t xml:space="preserve"> cw_map("BR","50-&gt;20.52110.20000")</t>
  </si>
  <si>
    <t>$L$232</t>
  </si>
  <si>
    <t xml:space="preserve"> cw_map("BB","50-&gt;20.52110*")</t>
  </si>
  <si>
    <t xml:space="preserve"> cw_map("BR","50-&gt;20.52120.20000")</t>
  </si>
  <si>
    <t>$L$233</t>
  </si>
  <si>
    <t xml:space="preserve"> cw_map("BB","50-&gt;20.52120*")</t>
  </si>
  <si>
    <t xml:space="preserve"> cw_map("BR","50-&gt;20.52130.20000")</t>
  </si>
  <si>
    <t>$L$234</t>
  </si>
  <si>
    <t xml:space="preserve"> cw_map("BB","50-&gt;20.52130*")</t>
  </si>
  <si>
    <t xml:space="preserve"> cw_map("BR","50-&gt;20.52140.20000")</t>
  </si>
  <si>
    <t>$L$235</t>
  </si>
  <si>
    <t xml:space="preserve"> cw_map("BB","50-&gt;20.52140*")</t>
  </si>
  <si>
    <t xml:space="preserve"> cw_map("BR","50-&gt;20.52150.20000")</t>
  </si>
  <si>
    <t>$L$236</t>
  </si>
  <si>
    <t xml:space="preserve"> cw_map("BB","50-&gt;20.52150*")</t>
  </si>
  <si>
    <t xml:space="preserve"> cw_map("BR","50-&gt;20.52190.20000")</t>
  </si>
  <si>
    <t>$L$237</t>
  </si>
  <si>
    <t xml:space="preserve"> cw_map("BB","50-&gt;20.52190*")</t>
  </si>
  <si>
    <t xml:space="preserve"> cw_map("BR","50-&gt;20.52210.20000")</t>
  </si>
  <si>
    <t>$L$240</t>
  </si>
  <si>
    <t xml:space="preserve"> cw_map("BB","50-&gt;20.52210*")</t>
  </si>
  <si>
    <t xml:space="preserve"> cw_map("BR","50-&gt;20.52220.20000")</t>
  </si>
  <si>
    <t>$L$241</t>
  </si>
  <si>
    <t xml:space="preserve"> cw_map("BB","50-&gt;20.52220*")</t>
  </si>
  <si>
    <t xml:space="preserve"> cw_map("BR","50-&gt;20.52230.20000")</t>
  </si>
  <si>
    <t>$L$242</t>
  </si>
  <si>
    <t xml:space="preserve"> cw_map("BB","50-&gt;20.52230*")</t>
  </si>
  <si>
    <t xml:space="preserve"> cw_map("BR","50-&gt;20.52310.20000")</t>
  </si>
  <si>
    <t>$L$245</t>
  </si>
  <si>
    <t xml:space="preserve"> cw_map("BB","50-&gt;20.52310*")</t>
  </si>
  <si>
    <t xml:space="preserve"> cw_map("BR","50-&gt;20.52320.20000")</t>
  </si>
  <si>
    <t>$L$246</t>
  </si>
  <si>
    <t xml:space="preserve"> cw_map("BB","50-&gt;20.52320*")</t>
  </si>
  <si>
    <t xml:space="preserve"> cw_map("BR","50-&gt;20.52330.20000")</t>
  </si>
  <si>
    <t>$L$247</t>
  </si>
  <si>
    <t xml:space="preserve"> cw_map("BB","50-&gt;20.52330*")</t>
  </si>
  <si>
    <t xml:space="preserve"> cw_map("BR","50-&gt;20.52361.20000")</t>
  </si>
  <si>
    <t>$L$248</t>
  </si>
  <si>
    <t xml:space="preserve"> cw_map("BB","50-&gt;20.52361*")</t>
  </si>
  <si>
    <t xml:space="preserve"> cw_map("BR","50-&gt;20.52362.20000")</t>
  </si>
  <si>
    <t>$L$249</t>
  </si>
  <si>
    <t xml:space="preserve"> cw_map("BB","50-&gt;20.52362*")</t>
  </si>
  <si>
    <t xml:space="preserve"> cw_map("BR","50-&gt;20.52363.20000")</t>
  </si>
  <si>
    <t>$L$250</t>
  </si>
  <si>
    <t xml:space="preserve"> cw_map("BB","50-&gt;20.52363*")</t>
  </si>
  <si>
    <t xml:space="preserve"> cw_map("BR","50-&gt;20.52364.20000")</t>
  </si>
  <si>
    <t>$L$251</t>
  </si>
  <si>
    <t xml:space="preserve"> cw_map("BB","50-&gt;20.52364*")</t>
  </si>
  <si>
    <t>$D$252</t>
  </si>
  <si>
    <t xml:space="preserve"> cw_map("BR","50-&gt;20.52365.20000")</t>
  </si>
  <si>
    <t>$L$252</t>
  </si>
  <si>
    <t xml:space="preserve"> cw_map("BB","50-&gt;20.52365*")</t>
  </si>
  <si>
    <t>$D$253</t>
  </si>
  <si>
    <t xml:space="preserve"> cw_map("BR","50-&gt;20.52366.20000")</t>
  </si>
  <si>
    <t>$L$253</t>
  </si>
  <si>
    <t xml:space="preserve"> cw_map("BB","50-&gt;20.52366*")</t>
  </si>
  <si>
    <t xml:space="preserve"> cw_map("BR","50-&gt;20.52367.20000")</t>
  </si>
  <si>
    <t>$L$254</t>
  </si>
  <si>
    <t xml:space="preserve"> cw_map("BB","50-&gt;20.52367*")</t>
  </si>
  <si>
    <t>$D$255</t>
  </si>
  <si>
    <t xml:space="preserve"> cw_map("BR","50-&gt;20.52368.20000")</t>
  </si>
  <si>
    <t>$L$255</t>
  </si>
  <si>
    <t xml:space="preserve"> cw_map("BB","50-&gt;20.52368*")</t>
  </si>
  <si>
    <t>$D$256</t>
  </si>
  <si>
    <t xml:space="preserve"> cw_map("BR","50-&gt;20.52369.20000")</t>
  </si>
  <si>
    <t>$L$256</t>
  </si>
  <si>
    <t xml:space="preserve"> cw_map("BB","50-&gt;20.52369*")</t>
  </si>
  <si>
    <t xml:space="preserve"> cw_map("BR","50-&gt;20.52410.20000")</t>
  </si>
  <si>
    <t>$L$259</t>
  </si>
  <si>
    <t xml:space="preserve"> cw_map("BB","50-&gt;20.52410*")</t>
  </si>
  <si>
    <t xml:space="preserve"> cw_map("BR","50-&gt;20.52490.20000")</t>
  </si>
  <si>
    <t>$L$260</t>
  </si>
  <si>
    <t xml:space="preserve"> cw_map("BB","50-&gt;20.52490*")</t>
  </si>
  <si>
    <t xml:space="preserve"> cw_map("BR","50-&gt;20.52510.20000")</t>
  </si>
  <si>
    <t>$L$263</t>
  </si>
  <si>
    <t xml:space="preserve"> cw_map("BB","50-&gt;20.52510*")</t>
  </si>
  <si>
    <t xml:space="preserve"> cw_map("BR","50-&gt;20.52520.20000")</t>
  </si>
  <si>
    <t>$L$264</t>
  </si>
  <si>
    <t xml:space="preserve"> cw_map("BB","50-&gt;20.52520*")</t>
  </si>
  <si>
    <t xml:space="preserve"> cw_map("BR","50-&gt;20.52530.20000")</t>
  </si>
  <si>
    <t>$L$265</t>
  </si>
  <si>
    <t xml:space="preserve"> cw_map("BB","50-&gt;20.52530*")</t>
  </si>
  <si>
    <t>$D$266</t>
  </si>
  <si>
    <t xml:space="preserve"> cw_map("BR","50-&gt;20.52540.20000")</t>
  </si>
  <si>
    <t>$L$266</t>
  </si>
  <si>
    <t xml:space="preserve"> cw_map("BB","50-&gt;20.52540*")</t>
  </si>
  <si>
    <t>$D$267</t>
  </si>
  <si>
    <t xml:space="preserve"> cw_map("BR","50-&gt;20.52550.20000")</t>
  </si>
  <si>
    <t>$L$267</t>
  </si>
  <si>
    <t xml:space="preserve"> cw_map("BB","50-&gt;20.52550*")</t>
  </si>
  <si>
    <t>$D$268</t>
  </si>
  <si>
    <t xml:space="preserve"> cw_map("BR","50-&gt;20.52560.20000")</t>
  </si>
  <si>
    <t>$L$268</t>
  </si>
  <si>
    <t xml:space="preserve"> cw_map("BB","50-&gt;20.52560*")</t>
  </si>
  <si>
    <t>$D$269</t>
  </si>
  <si>
    <t xml:space="preserve"> cw_map("BR","50-&gt;20.52570.20000")</t>
  </si>
  <si>
    <t>$L$269</t>
  </si>
  <si>
    <t xml:space="preserve"> cw_map("BB","50-&gt;20.52570*")</t>
  </si>
  <si>
    <t>$D$272</t>
  </si>
  <si>
    <t xml:space="preserve"> cw_map("BR","50-&gt;20.52610.20000")</t>
  </si>
  <si>
    <t>$L$272</t>
  </si>
  <si>
    <t xml:space="preserve"> cw_map("BB","50-&gt;20.52610*")</t>
  </si>
  <si>
    <t>$D$273</t>
  </si>
  <si>
    <t xml:space="preserve"> cw_map("BR","50-&gt;20.52620.20000")</t>
  </si>
  <si>
    <t>$L$273</t>
  </si>
  <si>
    <t xml:space="preserve"> cw_map("BB","50-&gt;20.52620*")</t>
  </si>
  <si>
    <t>$D$274</t>
  </si>
  <si>
    <t xml:space="preserve"> cw_map("BR","50-&gt;20.52630.20000")</t>
  </si>
  <si>
    <t>$L$274</t>
  </si>
  <si>
    <t xml:space="preserve"> cw_map("BB","50-&gt;20.52630*")</t>
  </si>
  <si>
    <t>$D$275</t>
  </si>
  <si>
    <t xml:space="preserve"> cw_map("BR","50-&gt;20.52640.20000")</t>
  </si>
  <si>
    <t>$L$275</t>
  </si>
  <si>
    <t xml:space="preserve"> cw_map("BB","50-&gt;20.52640*")</t>
  </si>
  <si>
    <t>$D$276</t>
  </si>
  <si>
    <t xml:space="preserve"> cw_map("BR","50-&gt;20.52660.20000")</t>
  </si>
  <si>
    <t>$L$276</t>
  </si>
  <si>
    <t xml:space="preserve"> cw_map("BB","50-&gt;20.52660*")</t>
  </si>
  <si>
    <t>$D$278</t>
  </si>
  <si>
    <t xml:space="preserve"> cw_map("BR","50-&gt;20.52900.20000")</t>
  </si>
  <si>
    <t>$L$278</t>
  </si>
  <si>
    <t xml:space="preserve"> cw_map("BB","50-&gt;20.52900*")</t>
  </si>
  <si>
    <t>$D$280</t>
  </si>
  <si>
    <t xml:space="preserve"> cw_map("BR","50-&gt;20.53000.20000")</t>
  </si>
  <si>
    <t>$L$280</t>
  </si>
  <si>
    <t xml:space="preserve"> cw_map("BB","50-&gt;20.53000*")</t>
  </si>
  <si>
    <t>$D$282</t>
  </si>
  <si>
    <t xml:space="preserve"> cw_map("BR","50-&gt;20.54110.20000")</t>
  </si>
  <si>
    <t>$L$282</t>
  </si>
  <si>
    <t xml:space="preserve"> cw_map("BB","50-&gt;20.54110*")</t>
  </si>
  <si>
    <t>$D$283</t>
  </si>
  <si>
    <t xml:space="preserve"> cw_map("BR","50-&gt;20.54120.20000")</t>
  </si>
  <si>
    <t>$L$283</t>
  </si>
  <si>
    <t xml:space="preserve"> cw_map("BB","50-&gt;20.54120*")</t>
  </si>
  <si>
    <t>$D$284</t>
  </si>
  <si>
    <t xml:space="preserve"> cw_map("BR","50-&gt;20.54140.20000")</t>
  </si>
  <si>
    <t>$L$284</t>
  </si>
  <si>
    <t xml:space="preserve"> cw_map("BB","50-&gt;20.54140*")</t>
  </si>
  <si>
    <t>$H$288</t>
  </si>
  <si>
    <t xml:space="preserve"> cw_map("BR","50-&gt;20.55110")</t>
  </si>
  <si>
    <t>$L$288</t>
  </si>
  <si>
    <t xml:space="preserve"> cw_map("BB","50-&gt;20.55110*")</t>
  </si>
  <si>
    <t>$H$289</t>
  </si>
  <si>
    <t xml:space="preserve"> cw_map("BR","50-&gt;20.55120")</t>
  </si>
  <si>
    <t>$L$289</t>
  </si>
  <si>
    <t xml:space="preserve"> cw_map("BB","50-&gt;20.55120*")</t>
  </si>
  <si>
    <t>$H$290</t>
  </si>
  <si>
    <t xml:space="preserve"> cw_map("BR","50-&gt;20.55130")</t>
  </si>
  <si>
    <t>$L$290</t>
  </si>
  <si>
    <t xml:space="preserve"> cw_map("BB","50-&gt;20.55130*")</t>
  </si>
  <si>
    <t>$H$291</t>
  </si>
  <si>
    <t xml:space="preserve"> cw_map("BR","50-&gt;20.55140")</t>
  </si>
  <si>
    <t>$L$291</t>
  </si>
  <si>
    <t xml:space="preserve"> cw_map("BB","50-&gt;20.55140*")</t>
  </si>
  <si>
    <t>$H$292</t>
  </si>
  <si>
    <t xml:space="preserve"> cw_map("BR","50-&gt;20.55150")</t>
  </si>
  <si>
    <t>$L$292</t>
  </si>
  <si>
    <t xml:space="preserve"> cw_map("BB","50-&gt;20.55150*")</t>
  </si>
  <si>
    <t>$L$294</t>
  </si>
  <si>
    <t xml:space="preserve"> cw_map("BB","50-&gt;20.56000*")</t>
  </si>
  <si>
    <t>$C$301</t>
  </si>
  <si>
    <t xml:space="preserve"> cw_map("BR","60-&gt;20.52530.10000")</t>
  </si>
  <si>
    <t>$D$301</t>
  </si>
  <si>
    <t xml:space="preserve"> cw_map("BR","60-&gt;20.52530.20000")</t>
  </si>
  <si>
    <t>$E$301</t>
  </si>
  <si>
    <t xml:space="preserve"> cw_map("BR","60-&gt;20.52530.30000")</t>
  </si>
  <si>
    <t>$F$301</t>
  </si>
  <si>
    <t xml:space="preserve"> cw_map("BR","60-&gt;20.52530.40000")</t>
  </si>
  <si>
    <t>$G$301</t>
  </si>
  <si>
    <t xml:space="preserve"> cw_map("BR","60-&gt;20.52530.50000")</t>
  </si>
  <si>
    <t>$H$301</t>
  </si>
  <si>
    <t xml:space="preserve"> cw_map("BR","60-&gt;20.52530.60000")</t>
  </si>
  <si>
    <t>$I$301</t>
  </si>
  <si>
    <t xml:space="preserve"> cw_map("BR","60-&gt;20.52530.70000")</t>
  </si>
  <si>
    <t>$J$301</t>
  </si>
  <si>
    <t xml:space="preserve"> cw_map("BR","60-&gt;20.52530.80000")</t>
  </si>
  <si>
    <t>$L$301</t>
  </si>
  <si>
    <t xml:space="preserve"> cw_map("BB","60-&gt;20.52530*")</t>
  </si>
  <si>
    <t>$C$302</t>
  </si>
  <si>
    <t xml:space="preserve"> cw_map("BR","60-&gt;20.52900.10000")</t>
  </si>
  <si>
    <t>$D$302</t>
  </si>
  <si>
    <t xml:space="preserve"> cw_map("BR","60-&gt;20.52900.20000")</t>
  </si>
  <si>
    <t>$E$302</t>
  </si>
  <si>
    <t xml:space="preserve"> cw_map("BR","60-&gt;20.52900.30000")</t>
  </si>
  <si>
    <t>$F$302</t>
  </si>
  <si>
    <t xml:space="preserve"> cw_map("BR","60-&gt;20.52900.40000")</t>
  </si>
  <si>
    <t>$G$302</t>
  </si>
  <si>
    <t xml:space="preserve"> cw_map("BR","60-&gt;20.52900.50000")</t>
  </si>
  <si>
    <t>$H$302</t>
  </si>
  <si>
    <t xml:space="preserve"> cw_map("BR","60-&gt;20.52900.60000")</t>
  </si>
  <si>
    <t>$I$302</t>
  </si>
  <si>
    <t xml:space="preserve"> cw_map("BR","60-&gt;20.52900.70000")</t>
  </si>
  <si>
    <t>$J$302</t>
  </si>
  <si>
    <t xml:space="preserve"> cw_map("BR","60-&gt;20.52900.80000")</t>
  </si>
  <si>
    <t>$L$302</t>
  </si>
  <si>
    <t xml:space="preserve"> cw_map("BB","60-&gt;20.52900*")</t>
  </si>
  <si>
    <t>$E$306</t>
  </si>
  <si>
    <t xml:space="preserve"> cw_map("BR","60-&gt;20.54110.30000")</t>
  </si>
  <si>
    <t>$H$306</t>
  </si>
  <si>
    <t xml:space="preserve"> cw_map("BR","60-&gt;20.54110.60000")</t>
  </si>
  <si>
    <t>$L$306</t>
  </si>
  <si>
    <t xml:space="preserve"> cw_map("BB","60-&gt;20.54110*")</t>
  </si>
  <si>
    <t>$E$307</t>
  </si>
  <si>
    <t xml:space="preserve"> cw_map("BR","60-&gt;20.54120.30000")</t>
  </si>
  <si>
    <t>$H$307</t>
  </si>
  <si>
    <t xml:space="preserve"> cw_map("BR","60-&gt;20.54120.60000")</t>
  </si>
  <si>
    <t>$L$307</t>
  </si>
  <si>
    <t xml:space="preserve"> cw_map("BB","60-&gt;20.54120*")</t>
  </si>
  <si>
    <t>$E$308</t>
  </si>
  <si>
    <t xml:space="preserve"> cw_map("BR","60-&gt;20.54140.30000")</t>
  </si>
  <si>
    <t>$H$308</t>
  </si>
  <si>
    <t xml:space="preserve"> cw_map("BR","60-&gt;20.54140.60000")</t>
  </si>
  <si>
    <t>$L$308</t>
  </si>
  <si>
    <t xml:space="preserve"> cw_map("BB","60-&gt;20.54140*")</t>
  </si>
  <si>
    <t>$E$309</t>
  </si>
  <si>
    <t xml:space="preserve"> cw_map("BR","60-&gt;20.54190.30000")</t>
  </si>
  <si>
    <t>$H$309</t>
  </si>
  <si>
    <t xml:space="preserve"> cw_map("BR","60-&gt;20.54190.60000")</t>
  </si>
  <si>
    <t>$L$309</t>
  </si>
  <si>
    <t xml:space="preserve"> cw_map("BB","60-&gt;20.54190*")</t>
  </si>
  <si>
    <t>$L$311</t>
  </si>
  <si>
    <t xml:space="preserve"> cw_map("BB","60-&gt;20.56000*")</t>
  </si>
  <si>
    <t>$C$319</t>
  </si>
  <si>
    <t xml:space="preserve"> cw_map("BR","80-&gt;20.52361.10000")</t>
  </si>
  <si>
    <t>$D$319</t>
  </si>
  <si>
    <t xml:space="preserve"> cw_map("BR","80-&gt;20.52361.20000")</t>
  </si>
  <si>
    <t>$E$319</t>
  </si>
  <si>
    <t xml:space="preserve"> cw_map("BR","80-&gt;20.52361.30000")</t>
  </si>
  <si>
    <t>$F$319</t>
  </si>
  <si>
    <t xml:space="preserve"> cw_map("BR","80-&gt;20.52361.40000")</t>
  </si>
  <si>
    <t>$G$319</t>
  </si>
  <si>
    <t xml:space="preserve"> cw_map("BR","80-&gt;20.52361.50000")</t>
  </si>
  <si>
    <t>$H$319</t>
  </si>
  <si>
    <t xml:space="preserve"> cw_map("BR","80-&gt;20.52361.60000")</t>
  </si>
  <si>
    <t>$I$319</t>
  </si>
  <si>
    <t xml:space="preserve"> cw_map("BR","80-&gt;20.52361.70000")</t>
  </si>
  <si>
    <t>$J$319</t>
  </si>
  <si>
    <t xml:space="preserve"> cw_map("BR","80-&gt;20.52361.80000")</t>
  </si>
  <si>
    <t>$L$319</t>
  </si>
  <si>
    <t xml:space="preserve"> cw_map("BB","80-&gt;20.52361*")</t>
  </si>
  <si>
    <t>$C$320</t>
  </si>
  <si>
    <t xml:space="preserve"> cw_map("BR","80-&gt;20.52362.10000")</t>
  </si>
  <si>
    <t>$D$320</t>
  </si>
  <si>
    <t xml:space="preserve"> cw_map("BR","80-&gt;20.52362.20000")</t>
  </si>
  <si>
    <t>$E$320</t>
  </si>
  <si>
    <t xml:space="preserve"> cw_map("BR","80-&gt;20.52362.30000")</t>
  </si>
  <si>
    <t>$F$320</t>
  </si>
  <si>
    <t xml:space="preserve"> cw_map("BR","80-&gt;20.52362.40000")</t>
  </si>
  <si>
    <t>$G$320</t>
  </si>
  <si>
    <t xml:space="preserve"> cw_map("BR","80-&gt;20.52362.50000")</t>
  </si>
  <si>
    <t>$H$320</t>
  </si>
  <si>
    <t xml:space="preserve"> cw_map("BR","80-&gt;20.52362.60000")</t>
  </si>
  <si>
    <t>$I$320</t>
  </si>
  <si>
    <t xml:space="preserve"> cw_map("BR","80-&gt;20.52362.70000")</t>
  </si>
  <si>
    <t>$J$320</t>
  </si>
  <si>
    <t xml:space="preserve"> cw_map("BR","80-&gt;20.52362.80000")</t>
  </si>
  <si>
    <t>$L$320</t>
  </si>
  <si>
    <t xml:space="preserve"> cw_map("BB","80-&gt;20.52362*")</t>
  </si>
  <si>
    <t>$C$321</t>
  </si>
  <si>
    <t xml:space="preserve"> cw_map("BR","80-&gt;20.52363.10000")</t>
  </si>
  <si>
    <t>$D$321</t>
  </si>
  <si>
    <t xml:space="preserve"> cw_map("BR","80-&gt;20.52363.20000")</t>
  </si>
  <si>
    <t>$E$321</t>
  </si>
  <si>
    <t xml:space="preserve"> cw_map("BR","80-&gt;20.52363.30000")</t>
  </si>
  <si>
    <t>$F$321</t>
  </si>
  <si>
    <t xml:space="preserve"> cw_map("BR","80-&gt;20.52363.40000")</t>
  </si>
  <si>
    <t>$G$321</t>
  </si>
  <si>
    <t xml:space="preserve"> cw_map("BR","80-&gt;20.52363.50000")</t>
  </si>
  <si>
    <t>$H$321</t>
  </si>
  <si>
    <t xml:space="preserve"> cw_map("BR","80-&gt;20.52363.60000")</t>
  </si>
  <si>
    <t>$I$321</t>
  </si>
  <si>
    <t xml:space="preserve"> cw_map("BR","80-&gt;20.52363.70000")</t>
  </si>
  <si>
    <t>$J$321</t>
  </si>
  <si>
    <t xml:space="preserve"> cw_map("BR","80-&gt;20.52363.80000")</t>
  </si>
  <si>
    <t>$L$321</t>
  </si>
  <si>
    <t xml:space="preserve"> cw_map("BB","80-&gt;20.52363*")</t>
  </si>
  <si>
    <t>$C$322</t>
  </si>
  <si>
    <t xml:space="preserve"> cw_map("BR","80-&gt;20.52364.10000")</t>
  </si>
  <si>
    <t>$D$322</t>
  </si>
  <si>
    <t xml:space="preserve"> cw_map("BR","80-&gt;20.52364.20000")</t>
  </si>
  <si>
    <t>$E$322</t>
  </si>
  <si>
    <t xml:space="preserve"> cw_map("BR","80-&gt;20.52364.30000")</t>
  </si>
  <si>
    <t>$F$322</t>
  </si>
  <si>
    <t xml:space="preserve"> cw_map("BR","80-&gt;20.52364.40000")</t>
  </si>
  <si>
    <t>$G$322</t>
  </si>
  <si>
    <t xml:space="preserve"> cw_map("BR","80-&gt;20.52364.50000")</t>
  </si>
  <si>
    <t>$H$322</t>
  </si>
  <si>
    <t xml:space="preserve"> cw_map("BR","80-&gt;20.52364.60000")</t>
  </si>
  <si>
    <t>$I$322</t>
  </si>
  <si>
    <t xml:space="preserve"> cw_map("BR","80-&gt;20.52364.70000")</t>
  </si>
  <si>
    <t>$J$322</t>
  </si>
  <si>
    <t xml:space="preserve"> cw_map("BR","80-&gt;20.52364.80000")</t>
  </si>
  <si>
    <t>$L$322</t>
  </si>
  <si>
    <t xml:space="preserve"> cw_map("BB","80-&gt;20.52364*")</t>
  </si>
  <si>
    <t>$C$323</t>
  </si>
  <si>
    <t xml:space="preserve"> cw_map("BR","80-&gt;20.52365.10000")</t>
  </si>
  <si>
    <t>$D$323</t>
  </si>
  <si>
    <t xml:space="preserve"> cw_map("BR","80-&gt;20.52365.20000")</t>
  </si>
  <si>
    <t>$E$323</t>
  </si>
  <si>
    <t xml:space="preserve"> cw_map("BR","80-&gt;20.52365.30000")</t>
  </si>
  <si>
    <t>$F$323</t>
  </si>
  <si>
    <t xml:space="preserve"> cw_map("BR","80-&gt;20.52365.40000")</t>
  </si>
  <si>
    <t>$G$323</t>
  </si>
  <si>
    <t xml:space="preserve"> cw_map("BR","80-&gt;20.52365.50000")</t>
  </si>
  <si>
    <t>$H$323</t>
  </si>
  <si>
    <t xml:space="preserve"> cw_map("BR","80-&gt;20.52365.60000")</t>
  </si>
  <si>
    <t>$I$323</t>
  </si>
  <si>
    <t xml:space="preserve"> cw_map("BR","80-&gt;20.52365.70000")</t>
  </si>
  <si>
    <t>$J$323</t>
  </si>
  <si>
    <t xml:space="preserve"> cw_map("BR","80-&gt;20.52365.80000")</t>
  </si>
  <si>
    <t>$L$323</t>
  </si>
  <si>
    <t xml:space="preserve"> cw_map("BB","80-&gt;20.52365*")</t>
  </si>
  <si>
    <t>$C$324</t>
  </si>
  <si>
    <t xml:space="preserve"> cw_map("BR","80-&gt;20.52366.10000")</t>
  </si>
  <si>
    <t>$D$324</t>
  </si>
  <si>
    <t xml:space="preserve"> cw_map("BR","80-&gt;20.52366.20000")</t>
  </si>
  <si>
    <t>$E$324</t>
  </si>
  <si>
    <t xml:space="preserve"> cw_map("BR","80-&gt;20.52366.30000")</t>
  </si>
  <si>
    <t>$F$324</t>
  </si>
  <si>
    <t xml:space="preserve"> cw_map("BR","80-&gt;20.52366.40000")</t>
  </si>
  <si>
    <t>$G$324</t>
  </si>
  <si>
    <t xml:space="preserve"> cw_map("BR","80-&gt;20.52366.50000")</t>
  </si>
  <si>
    <t>$H$324</t>
  </si>
  <si>
    <t xml:space="preserve"> cw_map("BR","80-&gt;20.52366.60000")</t>
  </si>
  <si>
    <t>$I$324</t>
  </si>
  <si>
    <t xml:space="preserve"> cw_map("BR","80-&gt;20.52366.70000")</t>
  </si>
  <si>
    <t>$J$324</t>
  </si>
  <si>
    <t xml:space="preserve"> cw_map("BR","80-&gt;20.52366.80000")</t>
  </si>
  <si>
    <t>$L$324</t>
  </si>
  <si>
    <t xml:space="preserve"> cw_map("BB","80-&gt;20.52366*")</t>
  </si>
  <si>
    <t>$C$325</t>
  </si>
  <si>
    <t xml:space="preserve"> cw_map("BR","80-&gt;20.52367.10000")</t>
  </si>
  <si>
    <t>$D$325</t>
  </si>
  <si>
    <t xml:space="preserve"> cw_map("BR","80-&gt;20.52367.20000")</t>
  </si>
  <si>
    <t>$E$325</t>
  </si>
  <si>
    <t xml:space="preserve"> cw_map("BR","80-&gt;20.52367.30000")</t>
  </si>
  <si>
    <t>$F$325</t>
  </si>
  <si>
    <t xml:space="preserve"> cw_map("BR","80-&gt;20.52367.40000")</t>
  </si>
  <si>
    <t>$G$325</t>
  </si>
  <si>
    <t xml:space="preserve"> cw_map("BR","80-&gt;20.52367.50000")</t>
  </si>
  <si>
    <t>$H$325</t>
  </si>
  <si>
    <t xml:space="preserve"> cw_map("BR","80-&gt;20.52367.60000")</t>
  </si>
  <si>
    <t>$I$325</t>
  </si>
  <si>
    <t xml:space="preserve"> cw_map("BR","80-&gt;20.52367.70000")</t>
  </si>
  <si>
    <t>$J$325</t>
  </si>
  <si>
    <t xml:space="preserve"> cw_map("BR","80-&gt;20.52367.80000")</t>
  </si>
  <si>
    <t>$L$325</t>
  </si>
  <si>
    <t xml:space="preserve"> cw_map("BB","80-&gt;20.52367*")</t>
  </si>
  <si>
    <t>$C$326</t>
  </si>
  <si>
    <t xml:space="preserve"> cw_map("BR","80-&gt;20.52368.10000")</t>
  </si>
  <si>
    <t>$D$326</t>
  </si>
  <si>
    <t xml:space="preserve"> cw_map("BR","80-&gt;20.52368.20000")</t>
  </si>
  <si>
    <t>$E$326</t>
  </si>
  <si>
    <t xml:space="preserve"> cw_map("BR","80-&gt;20.52368.30000")</t>
  </si>
  <si>
    <t>$F$326</t>
  </si>
  <si>
    <t xml:space="preserve"> cw_map("BR","80-&gt;20.52368.40000")</t>
  </si>
  <si>
    <t>$G$326</t>
  </si>
  <si>
    <t xml:space="preserve"> cw_map("BR","80-&gt;20.52368.50000")</t>
  </si>
  <si>
    <t>$H$326</t>
  </si>
  <si>
    <t xml:space="preserve"> cw_map("BR","80-&gt;20.52368.60000")</t>
  </si>
  <si>
    <t>$I$326</t>
  </si>
  <si>
    <t xml:space="preserve"> cw_map("BR","80-&gt;20.52368.70000")</t>
  </si>
  <si>
    <t>$J$326</t>
  </si>
  <si>
    <t xml:space="preserve"> cw_map("BR","80-&gt;20.52368.80000")</t>
  </si>
  <si>
    <t>$L$326</t>
  </si>
  <si>
    <t xml:space="preserve"> cw_map("BB","80-&gt;20.52368*")</t>
  </si>
  <si>
    <t>$C$327</t>
  </si>
  <si>
    <t xml:space="preserve"> cw_map("BR","80-&gt;20.52369.10000")</t>
  </si>
  <si>
    <t>$D$327</t>
  </si>
  <si>
    <t xml:space="preserve"> cw_map("BR","80-&gt;20.52369.20000")</t>
  </si>
  <si>
    <t>$E$327</t>
  </si>
  <si>
    <t xml:space="preserve"> cw_map("BR","80-&gt;20.52369.30000")</t>
  </si>
  <si>
    <t>$F$327</t>
  </si>
  <si>
    <t xml:space="preserve"> cw_map("BR","80-&gt;20.52369.40000")</t>
  </si>
  <si>
    <t>$G$327</t>
  </si>
  <si>
    <t xml:space="preserve"> cw_map("BR","80-&gt;20.52369.50000")</t>
  </si>
  <si>
    <t>$H$327</t>
  </si>
  <si>
    <t xml:space="preserve"> cw_map("BR","80-&gt;20.52369.60000")</t>
  </si>
  <si>
    <t>$I$327</t>
  </si>
  <si>
    <t xml:space="preserve"> cw_map("BR","80-&gt;20.52369.70000")</t>
  </si>
  <si>
    <t>$J$327</t>
  </si>
  <si>
    <t xml:space="preserve"> cw_map("BR","80-&gt;20.52369.80000")</t>
  </si>
  <si>
    <t>$L$327</t>
  </si>
  <si>
    <t xml:space="preserve"> cw_map("BB","80-&gt;20.52369*")</t>
  </si>
  <si>
    <t>$C$328</t>
  </si>
  <si>
    <t xml:space="preserve"> cw_map("BR","80-&gt;20.52371.10000")</t>
  </si>
  <si>
    <t>$D$328</t>
  </si>
  <si>
    <t xml:space="preserve"> cw_map("BR","80-&gt;20.52371.20000")</t>
  </si>
  <si>
    <t>$E$328</t>
  </si>
  <si>
    <t xml:space="preserve"> cw_map("BR","80-&gt;20.52371.30000")</t>
  </si>
  <si>
    <t>$F$328</t>
  </si>
  <si>
    <t xml:space="preserve"> cw_map("BR","80-&gt;20.52371.40000")</t>
  </si>
  <si>
    <t>$G$328</t>
  </si>
  <si>
    <t xml:space="preserve"> cw_map("BR","80-&gt;20.52371.50000")</t>
  </si>
  <si>
    <t>$H$328</t>
  </si>
  <si>
    <t xml:space="preserve"> cw_map("BR","80-&gt;20.52371.60000")</t>
  </si>
  <si>
    <t>$I$328</t>
  </si>
  <si>
    <t xml:space="preserve"> cw_map("BR","80-&gt;20.52371.70000")</t>
  </si>
  <si>
    <t>$J$328</t>
  </si>
  <si>
    <t xml:space="preserve"> cw_map("BR","80-&gt;20.52371.80000")</t>
  </si>
  <si>
    <t>$L$328</t>
  </si>
  <si>
    <t xml:space="preserve"> cw_map("BB","80-&gt;20.52371*")</t>
  </si>
  <si>
    <t>$C$329</t>
  </si>
  <si>
    <t xml:space="preserve"> cw_map("BR","80-&gt;20.52372.10000")</t>
  </si>
  <si>
    <t>$D$329</t>
  </si>
  <si>
    <t xml:space="preserve"> cw_map("BR","80-&gt;20.52372.20000")</t>
  </si>
  <si>
    <t>$E$329</t>
  </si>
  <si>
    <t xml:space="preserve"> cw_map("BR","80-&gt;20.52372.30000")</t>
  </si>
  <si>
    <t>$F$329</t>
  </si>
  <si>
    <t xml:space="preserve"> cw_map("BR","80-&gt;20.52372.40000")</t>
  </si>
  <si>
    <t>$G$329</t>
  </si>
  <si>
    <t xml:space="preserve"> cw_map("BR","80-&gt;20.52372.50000")</t>
  </si>
  <si>
    <t>$H$329</t>
  </si>
  <si>
    <t xml:space="preserve"> cw_map("BR","80-&gt;20.52372.60000")</t>
  </si>
  <si>
    <t>$I$329</t>
  </si>
  <si>
    <t xml:space="preserve"> cw_map("BR","80-&gt;20.52372.70000")</t>
  </si>
  <si>
    <t>$J$329</t>
  </si>
  <si>
    <t xml:space="preserve"> cw_map("BR","80-&gt;20.52372.80000")</t>
  </si>
  <si>
    <t>$L$329</t>
  </si>
  <si>
    <t xml:space="preserve"> cw_map("BB","80-&gt;20.52372*")</t>
  </si>
  <si>
    <t>$H$332</t>
  </si>
  <si>
    <t xml:space="preserve"> cw_map("BR","80-&gt;20.54110.60000")</t>
  </si>
  <si>
    <t>$L$332</t>
  </si>
  <si>
    <t xml:space="preserve"> cw_map("BB","80-&gt;20.54110.60000*")</t>
  </si>
  <si>
    <t>$H$333</t>
  </si>
  <si>
    <t xml:space="preserve"> cw_map("BR","80-&gt;20.54120.60000")</t>
  </si>
  <si>
    <t>$L$333</t>
  </si>
  <si>
    <t xml:space="preserve"> cw_map("BB","80-&gt;20.54120.60000*")</t>
  </si>
  <si>
    <t>$H$337</t>
  </si>
  <si>
    <t xml:space="preserve"> cw_map("BR","80-&gt;20.55110")</t>
  </si>
  <si>
    <t>$L$337</t>
  </si>
  <si>
    <t xml:space="preserve"> cw_map("BB","80-&gt;20.55110*")</t>
  </si>
  <si>
    <t>$H$338</t>
  </si>
  <si>
    <t xml:space="preserve"> cw_map("BR","80-&gt;20.55130")</t>
  </si>
  <si>
    <t>$L$338</t>
  </si>
  <si>
    <t xml:space="preserve"> cw_map("BB","80-&gt;20.55130*")</t>
  </si>
  <si>
    <t>$H$339</t>
  </si>
  <si>
    <t xml:space="preserve"> cw_map("BR","80-&gt;20.55150")</t>
  </si>
  <si>
    <t>$L$339</t>
  </si>
  <si>
    <t xml:space="preserve"> cw_map("BB","80-&gt;20.55150*")</t>
  </si>
  <si>
    <t>$C$348</t>
  </si>
  <si>
    <t xml:space="preserve"> cw_map("BR","90-&gt;20.52530.10000")</t>
  </si>
  <si>
    <t>$D$348</t>
  </si>
  <si>
    <t xml:space="preserve"> cw_map("BR","90-&gt;20.52530.20000")</t>
  </si>
  <si>
    <t>$E$348</t>
  </si>
  <si>
    <t xml:space="preserve"> cw_map("BR","90-&gt;20.52530.30000")</t>
  </si>
  <si>
    <t>$F$348</t>
  </si>
  <si>
    <t xml:space="preserve"> cw_map("BR","90-&gt;20.52530.40000")</t>
  </si>
  <si>
    <t>$G$348</t>
  </si>
  <si>
    <t xml:space="preserve"> cw_map("BR","90-&gt;20.52530.50000")</t>
  </si>
  <si>
    <t>$H$348</t>
  </si>
  <si>
    <t xml:space="preserve"> cw_map("BR","90-&gt;20.52530.60000")</t>
  </si>
  <si>
    <t>$I$348</t>
  </si>
  <si>
    <t xml:space="preserve"> cw_map("BR","90-&gt;20.52530.70000")</t>
  </si>
  <si>
    <t>$J$348</t>
  </si>
  <si>
    <t xml:space="preserve"> cw_map("BR","90-&gt;20.52530.80000")</t>
  </si>
  <si>
    <t>$L$348</t>
  </si>
  <si>
    <t xml:space="preserve"> cw_map("BB","90-&gt;20.52530*")</t>
  </si>
  <si>
    <t>$C$349</t>
  </si>
  <si>
    <t xml:space="preserve"> cw_map("BR","90-&gt;20.52540.10000")</t>
  </si>
  <si>
    <t>$D$349</t>
  </si>
  <si>
    <t xml:space="preserve"> cw_map("BR","90-&gt;20.52540.20000")</t>
  </si>
  <si>
    <t>$E$349</t>
  </si>
  <si>
    <t xml:space="preserve"> cw_map("BR","90-&gt;20.52540.30000")</t>
  </si>
  <si>
    <t>$F$349</t>
  </si>
  <si>
    <t xml:space="preserve"> cw_map("BR","90-&gt;20.52540.40000")</t>
  </si>
  <si>
    <t>$G$349</t>
  </si>
  <si>
    <t xml:space="preserve"> cw_map("BR","90-&gt;20.52540.50000")</t>
  </si>
  <si>
    <t>$H$349</t>
  </si>
  <si>
    <t xml:space="preserve"> cw_map("BR","90-&gt;20.52540.60000")</t>
  </si>
  <si>
    <t>$I$349</t>
  </si>
  <si>
    <t xml:space="preserve"> cw_map("BR","90-&gt;20.52540.70000")</t>
  </si>
  <si>
    <t>$J$349</t>
  </si>
  <si>
    <t xml:space="preserve"> cw_map("BR","90-&gt;20.52540.80000")</t>
  </si>
  <si>
    <t>$L$349</t>
  </si>
  <si>
    <t xml:space="preserve"> cw_map("BB","90-&gt;20.52540*")</t>
  </si>
  <si>
    <t>$C$351</t>
  </si>
  <si>
    <t xml:space="preserve"> cw_map("BR","90-&gt;20.52900.10000")</t>
  </si>
  <si>
    <t>$D$351</t>
  </si>
  <si>
    <t xml:space="preserve"> cw_map("BR","90-&gt;20.52900.20000")</t>
  </si>
  <si>
    <t>$E$351</t>
  </si>
  <si>
    <t xml:space="preserve"> cw_map("BR","90-&gt;20.52900.30000")</t>
  </si>
  <si>
    <t>$F$351</t>
  </si>
  <si>
    <t xml:space="preserve"> cw_map("BR","90-&gt;20.52900.40000")</t>
  </si>
  <si>
    <t>$G$351</t>
  </si>
  <si>
    <t xml:space="preserve"> cw_map("BR","90-&gt;20.52900.50000")</t>
  </si>
  <si>
    <t>$H$351</t>
  </si>
  <si>
    <t xml:space="preserve"> cw_map("BR","90-&gt;20.52900.60000")</t>
  </si>
  <si>
    <t>$I$351</t>
  </si>
  <si>
    <t xml:space="preserve"> cw_map("BR","90-&gt;20.52900.70000")</t>
  </si>
  <si>
    <t>$J$351</t>
  </si>
  <si>
    <t xml:space="preserve"> cw_map("BR","90-&gt;20.52900.80000")</t>
  </si>
  <si>
    <t>$L$351</t>
  </si>
  <si>
    <t xml:space="preserve"> cw_map("BB","90-&gt;20.54190*")</t>
  </si>
  <si>
    <t>$H$354</t>
  </si>
  <si>
    <t xml:space="preserve"> cw_map("BR","90-&gt;20.54110")</t>
  </si>
  <si>
    <t>$L$354</t>
  </si>
  <si>
    <t xml:space="preserve"> cw_map("BB","90-&gt;20.54110*")</t>
  </si>
  <si>
    <t>$H$355</t>
  </si>
  <si>
    <t xml:space="preserve"> cw_map("BR","90-&gt;20.54120")</t>
  </si>
  <si>
    <t>$L$355</t>
  </si>
  <si>
    <t xml:space="preserve"> cw_map("BB","90-&gt;20.54120*")</t>
  </si>
  <si>
    <t>$H$356</t>
  </si>
  <si>
    <t xml:space="preserve"> cw_map("BR","90-&gt;20.54190")</t>
  </si>
  <si>
    <t>$L$356</t>
  </si>
  <si>
    <t>$H$360</t>
  </si>
  <si>
    <t xml:space="preserve"> cw_map("BR","90-&gt;20.55110")</t>
  </si>
  <si>
    <t>$L$360</t>
  </si>
  <si>
    <t xml:space="preserve"> cw_map("BB","90-&gt;20.55110*")</t>
  </si>
  <si>
    <t>$H$361</t>
  </si>
  <si>
    <t xml:space="preserve"> cw_map("BR","90-&gt;20.55150")</t>
  </si>
  <si>
    <t>$L$361</t>
  </si>
  <si>
    <t xml:space="preserve"> cw_map("BB","90-&gt;20.55150*")</t>
  </si>
  <si>
    <t>$H$363</t>
  </si>
  <si>
    <t xml:space="preserve"> cw_map("BR","90-&gt;20.55200")</t>
  </si>
  <si>
    <t>$L$363</t>
  </si>
  <si>
    <t xml:space="preserve"> cw_map("BB","90-&gt;20.55200*")</t>
  </si>
  <si>
    <t>$H$364</t>
  </si>
  <si>
    <t xml:space="preserve"> cw_map("BR","90-&gt;20.55300")</t>
  </si>
  <si>
    <t>$L$364</t>
  </si>
  <si>
    <t xml:space="preserve"> cw_map("BB","90-&gt;20.55300*")</t>
  </si>
  <si>
    <t>$L$366</t>
  </si>
  <si>
    <t xml:space="preserve"> cw_map("BB","90-&gt;20.56000*")</t>
  </si>
  <si>
    <t>Hillside SD 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</si>
</sst>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73" x14ac:knownFonts="1">
    <font>
      <sz val="10"/>
      <name val="Arial"/>
    </font>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0"/>
      <name val="Helv"/>
    </font>
    <font>
      <b/>
      <sz val="18"/>
      <color theme="3"/>
      <name val="Cambria"/>
      <family val="2"/>
      <scheme val="major"/>
    </font>
    <font>
      <u/>
      <sz val="11"/>
      <color indexed="12"/>
      <name val="Times New Roman"/>
      <family val="1"/>
    </font>
    <font>
      <sz val="10"/>
      <color theme="1"/>
      <name val="Calibri"/>
      <family val="2"/>
    </font>
    <font>
      <sz val="10"/>
      <color theme="0"/>
      <name val="Calibri"/>
      <family val="2"/>
    </font>
    <font>
      <sz val="10"/>
      <color rgb="FF9C0006"/>
      <name val="Calibri"/>
      <family val="2"/>
    </font>
    <font>
      <b/>
      <sz val="10"/>
      <color rgb="FFFA7D00"/>
      <name val="Calibri"/>
      <family val="2"/>
    </font>
    <font>
      <b/>
      <sz val="10"/>
      <color theme="0"/>
      <name val="Calibri"/>
      <family val="2"/>
    </font>
    <font>
      <i/>
      <sz val="10"/>
      <color rgb="FF7F7F7F"/>
      <name val="Calibri"/>
      <family val="2"/>
    </font>
    <font>
      <sz val="10"/>
      <color rgb="FF006100"/>
      <name val="Calibri"/>
      <family val="2"/>
    </font>
    <font>
      <b/>
      <sz val="15"/>
      <color theme="3"/>
      <name val="Calibri"/>
      <family val="2"/>
    </font>
    <font>
      <b/>
      <sz val="13"/>
      <color theme="3"/>
      <name val="Calibri"/>
      <family val="2"/>
    </font>
    <font>
      <b/>
      <sz val="11"/>
      <color theme="3"/>
      <name val="Calibri"/>
      <family val="2"/>
    </font>
    <font>
      <sz val="10"/>
      <color rgb="FF3F3F76"/>
      <name val="Calibri"/>
      <family val="2"/>
    </font>
    <font>
      <sz val="10"/>
      <color rgb="FFFA7D00"/>
      <name val="Calibri"/>
      <family val="2"/>
    </font>
    <font>
      <sz val="10"/>
      <color rgb="FF9C6500"/>
      <name val="Calibri"/>
      <family val="2"/>
    </font>
    <font>
      <b/>
      <sz val="10"/>
      <color rgb="FF3F3F3F"/>
      <name val="Calibri"/>
      <family val="2"/>
    </font>
    <font>
      <b/>
      <sz val="10"/>
      <color theme="1"/>
      <name val="Calibri"/>
      <family val="2"/>
    </font>
    <font>
      <sz val="10"/>
      <color rgb="FFFF0000"/>
      <name val="Calibri"/>
      <family val="2"/>
    </font>
    <font>
      <sz val="11"/>
      <color rgb="FFFF0000"/>
      <name val="Calibri"/>
      <family val="2"/>
      <scheme val="minor"/>
    </font>
    <font>
      <sz val="10"/>
      <color rgb="FFFF0000"/>
      <name val="Calibri"/>
      <family val="2"/>
      <scheme val="minor"/>
    </font>
  </fonts>
  <fills count="5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5">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style="thin">
        <color rgb="FFC0C0C0"/>
      </left>
      <right style="thin">
        <color rgb="FFC0C0C0"/>
      </right>
      <top style="thin">
        <color rgb="FFC0C0C0"/>
      </top>
      <bottom style="double">
        <color rgb="FFC0C0C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86">
    <xf numFmtId="0" fontId="0" fillId="0" borderId="0"/>
    <xf numFmtId="43" fontId="9" fillId="0" borderId="0" applyFont="0" applyFill="0" applyBorder="0" applyAlignment="0" applyProtection="0"/>
    <xf numFmtId="0" fontId="32" fillId="0" borderId="0" applyNumberFormat="0" applyFill="0" applyBorder="0" applyAlignment="0" applyProtection="0">
      <alignment vertical="top"/>
      <protection locked="0"/>
    </xf>
    <xf numFmtId="0" fontId="9" fillId="0" borderId="0"/>
    <xf numFmtId="0" fontId="4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xf numFmtId="0" fontId="8" fillId="0" borderId="0"/>
    <xf numFmtId="0" fontId="51" fillId="0" borderId="0" applyNumberFormat="0" applyFill="0" applyBorder="0" applyAlignment="0" applyProtection="0"/>
    <xf numFmtId="0" fontId="7" fillId="0" borderId="0"/>
    <xf numFmtId="0" fontId="6" fillId="0" borderId="0"/>
    <xf numFmtId="0" fontId="3" fillId="0" borderId="0"/>
    <xf numFmtId="0" fontId="2" fillId="0" borderId="0"/>
    <xf numFmtId="0" fontId="2" fillId="0" borderId="0"/>
    <xf numFmtId="0" fontId="2" fillId="0" borderId="0"/>
    <xf numFmtId="0" fontId="2" fillId="0" borderId="0"/>
    <xf numFmtId="0" fontId="2" fillId="0" borderId="0"/>
    <xf numFmtId="37" fontId="152" fillId="0" borderId="0"/>
    <xf numFmtId="0" fontId="2" fillId="0" borderId="0"/>
    <xf numFmtId="0" fontId="153" fillId="0" borderId="0" applyNumberFormat="0" applyFill="0" applyBorder="0" applyAlignment="0" applyProtection="0"/>
    <xf numFmtId="0" fontId="2" fillId="0" borderId="0"/>
    <xf numFmtId="0" fontId="1" fillId="0" borderId="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55" fillId="35"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55" fillId="39"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 fillId="43" borderId="0" applyNumberFormat="0" applyBorder="0" applyAlignment="0" applyProtection="0"/>
    <xf numFmtId="0" fontId="155" fillId="43"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55" fillId="47"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 fillId="51" borderId="0" applyNumberFormat="0" applyBorder="0" applyAlignment="0" applyProtection="0"/>
    <xf numFmtId="0" fontId="155" fillId="5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55" fillId="55"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55" fillId="36"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55" fillId="40"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4" borderId="0" applyNumberFormat="0" applyBorder="0" applyAlignment="0" applyProtection="0"/>
    <xf numFmtId="0" fontId="155" fillId="44"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55" fillId="48"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55" fillId="52"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55" fillId="56" borderId="0" applyNumberFormat="0" applyBorder="0" applyAlignment="0" applyProtection="0"/>
    <xf numFmtId="0" fontId="151" fillId="37" borderId="0" applyNumberFormat="0" applyBorder="0" applyAlignment="0" applyProtection="0"/>
    <xf numFmtId="0" fontId="156" fillId="37" borderId="0" applyNumberFormat="0" applyBorder="0" applyAlignment="0" applyProtection="0"/>
    <xf numFmtId="0" fontId="151" fillId="41" borderId="0" applyNumberFormat="0" applyBorder="0" applyAlignment="0" applyProtection="0"/>
    <xf numFmtId="0" fontId="156" fillId="41" borderId="0" applyNumberFormat="0" applyBorder="0" applyAlignment="0" applyProtection="0"/>
    <xf numFmtId="0" fontId="151" fillId="45" borderId="0" applyNumberFormat="0" applyBorder="0" applyAlignment="0" applyProtection="0"/>
    <xf numFmtId="0" fontId="156" fillId="45" borderId="0" applyNumberFormat="0" applyBorder="0" applyAlignment="0" applyProtection="0"/>
    <xf numFmtId="0" fontId="151" fillId="49" borderId="0" applyNumberFormat="0" applyBorder="0" applyAlignment="0" applyProtection="0"/>
    <xf numFmtId="0" fontId="156" fillId="49" borderId="0" applyNumberFormat="0" applyBorder="0" applyAlignment="0" applyProtection="0"/>
    <xf numFmtId="0" fontId="151" fillId="53" borderId="0" applyNumberFormat="0" applyBorder="0" applyAlignment="0" applyProtection="0"/>
    <xf numFmtId="0" fontId="156" fillId="53" borderId="0" applyNumberFormat="0" applyBorder="0" applyAlignment="0" applyProtection="0"/>
    <xf numFmtId="0" fontId="151" fillId="57" borderId="0" applyNumberFormat="0" applyBorder="0" applyAlignment="0" applyProtection="0"/>
    <xf numFmtId="0" fontId="156" fillId="57" borderId="0" applyNumberFormat="0" applyBorder="0" applyAlignment="0" applyProtection="0"/>
    <xf numFmtId="0" fontId="151" fillId="34" borderId="0" applyNumberFormat="0" applyBorder="0" applyAlignment="0" applyProtection="0"/>
    <xf numFmtId="0" fontId="156" fillId="34" borderId="0" applyNumberFormat="0" applyBorder="0" applyAlignment="0" applyProtection="0"/>
    <xf numFmtId="0" fontId="151" fillId="38" borderId="0" applyNumberFormat="0" applyBorder="0" applyAlignment="0" applyProtection="0"/>
    <xf numFmtId="0" fontId="156" fillId="38" borderId="0" applyNumberFormat="0" applyBorder="0" applyAlignment="0" applyProtection="0"/>
    <xf numFmtId="0" fontId="151" fillId="42" borderId="0" applyNumberFormat="0" applyBorder="0" applyAlignment="0" applyProtection="0"/>
    <xf numFmtId="0" fontId="156" fillId="42" borderId="0" applyNumberFormat="0" applyBorder="0" applyAlignment="0" applyProtection="0"/>
    <xf numFmtId="0" fontId="151" fillId="46" borderId="0" applyNumberFormat="0" applyBorder="0" applyAlignment="0" applyProtection="0"/>
    <xf numFmtId="0" fontId="156" fillId="46" borderId="0" applyNumberFormat="0" applyBorder="0" applyAlignment="0" applyProtection="0"/>
    <xf numFmtId="0" fontId="151" fillId="50" borderId="0" applyNumberFormat="0" applyBorder="0" applyAlignment="0" applyProtection="0"/>
    <xf numFmtId="0" fontId="156" fillId="50" borderId="0" applyNumberFormat="0" applyBorder="0" applyAlignment="0" applyProtection="0"/>
    <xf numFmtId="0" fontId="151" fillId="54" borderId="0" applyNumberFormat="0" applyBorder="0" applyAlignment="0" applyProtection="0"/>
    <xf numFmtId="0" fontId="156" fillId="54" borderId="0" applyNumberFormat="0" applyBorder="0" applyAlignment="0" applyProtection="0"/>
    <xf numFmtId="0" fontId="141" fillId="28" borderId="0" applyNumberFormat="0" applyBorder="0" applyAlignment="0" applyProtection="0"/>
    <xf numFmtId="0" fontId="157" fillId="28" borderId="0" applyNumberFormat="0" applyBorder="0" applyAlignment="0" applyProtection="0"/>
    <xf numFmtId="0" fontId="145" fillId="31" borderId="169" applyNumberFormat="0" applyAlignment="0" applyProtection="0"/>
    <xf numFmtId="0" fontId="158" fillId="31" borderId="169" applyNumberFormat="0" applyAlignment="0" applyProtection="0"/>
    <xf numFmtId="0" fontId="147" fillId="32" borderId="172" applyNumberFormat="0" applyAlignment="0" applyProtection="0"/>
    <xf numFmtId="0" fontId="159" fillId="32" borderId="172" applyNumberFormat="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15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55"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149" fillId="0" borderId="0" applyNumberFormat="0" applyFill="0" applyBorder="0" applyAlignment="0" applyProtection="0"/>
    <xf numFmtId="0" fontId="160" fillId="0" borderId="0" applyNumberFormat="0" applyFill="0" applyBorder="0" applyAlignment="0" applyProtection="0"/>
    <xf numFmtId="0" fontId="140" fillId="27" borderId="0" applyNumberFormat="0" applyBorder="0" applyAlignment="0" applyProtection="0"/>
    <xf numFmtId="0" fontId="161" fillId="27" borderId="0" applyNumberFormat="0" applyBorder="0" applyAlignment="0" applyProtection="0"/>
    <xf numFmtId="0" fontId="137" fillId="0" borderId="166" applyNumberFormat="0" applyFill="0" applyAlignment="0" applyProtection="0"/>
    <xf numFmtId="0" fontId="162" fillId="0" borderId="166" applyNumberFormat="0" applyFill="0" applyAlignment="0" applyProtection="0"/>
    <xf numFmtId="0" fontId="138" fillId="0" borderId="167" applyNumberFormat="0" applyFill="0" applyAlignment="0" applyProtection="0"/>
    <xf numFmtId="0" fontId="163" fillId="0" borderId="167" applyNumberFormat="0" applyFill="0" applyAlignment="0" applyProtection="0"/>
    <xf numFmtId="0" fontId="139" fillId="0" borderId="168" applyNumberFormat="0" applyFill="0" applyAlignment="0" applyProtection="0"/>
    <xf numFmtId="0" fontId="164" fillId="0" borderId="168" applyNumberFormat="0" applyFill="0" applyAlignment="0" applyProtection="0"/>
    <xf numFmtId="0" fontId="139" fillId="0" borderId="0" applyNumberFormat="0" applyFill="0" applyBorder="0" applyAlignment="0" applyProtection="0"/>
    <xf numFmtId="0" fontId="164" fillId="0" borderId="0" applyNumberFormat="0" applyFill="0" applyBorder="0" applyAlignment="0" applyProtection="0"/>
    <xf numFmtId="0" fontId="154" fillId="0" borderId="0" applyNumberFormat="0" applyFill="0" applyBorder="0" applyAlignment="0" applyProtection="0">
      <alignment vertical="top"/>
      <protection locked="0"/>
    </xf>
    <xf numFmtId="0" fontId="143" fillId="30" borderId="169" applyNumberFormat="0" applyAlignment="0" applyProtection="0"/>
    <xf numFmtId="0" fontId="165" fillId="30" borderId="169" applyNumberFormat="0" applyAlignment="0" applyProtection="0"/>
    <xf numFmtId="0" fontId="146" fillId="0" borderId="171" applyNumberFormat="0" applyFill="0" applyAlignment="0" applyProtection="0"/>
    <xf numFmtId="0" fontId="166" fillId="0" borderId="171" applyNumberFormat="0" applyFill="0" applyAlignment="0" applyProtection="0"/>
    <xf numFmtId="0" fontId="142" fillId="29" borderId="0" applyNumberFormat="0" applyBorder="0" applyAlignment="0" applyProtection="0"/>
    <xf numFmtId="0" fontId="167" fillId="29" borderId="0" applyNumberFormat="0" applyBorder="0" applyAlignment="0" applyProtection="0"/>
    <xf numFmtId="0" fontId="9" fillId="0" borderId="0"/>
    <xf numFmtId="0" fontId="1" fillId="0" borderId="0"/>
    <xf numFmtId="0" fontId="9" fillId="0" borderId="0"/>
    <xf numFmtId="0" fontId="1" fillId="0" borderId="0"/>
    <xf numFmtId="0" fontId="9" fillId="0" borderId="0"/>
    <xf numFmtId="0" fontId="9" fillId="0" borderId="0"/>
    <xf numFmtId="0" fontId="9" fillId="0" borderId="0"/>
    <xf numFmtId="0" fontId="155" fillId="0" borderId="0"/>
    <xf numFmtId="0" fontId="9" fillId="0" borderId="0"/>
    <xf numFmtId="0" fontId="9" fillId="0" borderId="0"/>
    <xf numFmtId="0" fontId="1" fillId="33" borderId="173" applyNumberFormat="0" applyFont="0" applyAlignment="0" applyProtection="0"/>
    <xf numFmtId="0" fontId="1" fillId="33" borderId="173" applyNumberFormat="0" applyFont="0" applyAlignment="0" applyProtection="0"/>
    <xf numFmtId="0" fontId="1" fillId="33" borderId="173" applyNumberFormat="0" applyFont="0" applyAlignment="0" applyProtection="0"/>
    <xf numFmtId="0" fontId="1" fillId="33" borderId="173" applyNumberFormat="0" applyFont="0" applyAlignment="0" applyProtection="0"/>
    <xf numFmtId="0" fontId="155" fillId="33" borderId="173" applyNumberFormat="0" applyFont="0" applyAlignment="0" applyProtection="0"/>
    <xf numFmtId="0" fontId="144" fillId="31" borderId="170" applyNumberFormat="0" applyAlignment="0" applyProtection="0"/>
    <xf numFmtId="0" fontId="168" fillId="31" borderId="170" applyNumberForma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150" fillId="0" borderId="174" applyNumberFormat="0" applyFill="0" applyAlignment="0" applyProtection="0"/>
    <xf numFmtId="0" fontId="169" fillId="0" borderId="174" applyNumberFormat="0" applyFill="0" applyAlignment="0" applyProtection="0"/>
    <xf numFmtId="0" fontId="148" fillId="0" borderId="0" applyNumberFormat="0" applyFill="0" applyBorder="0" applyAlignment="0" applyProtection="0"/>
    <xf numFmtId="0" fontId="170" fillId="0" borderId="0" applyNumberForma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37" fontId="152" fillId="0" borderId="0"/>
    <xf numFmtId="0" fontId="2" fillId="0" borderId="0"/>
  </cellStyleXfs>
  <cellXfs count="2522">
    <xf numFmtId="0" fontId="0" fillId="0" borderId="0" xfId="0"/>
    <xf numFmtId="0" fontId="9" fillId="0" borderId="0" xfId="0" applyFont="1"/>
    <xf numFmtId="0" fontId="14" fillId="0" borderId="0" xfId="0" applyFont="1"/>
    <xf numFmtId="0" fontId="0" fillId="0" borderId="0" xfId="0" applyAlignment="1">
      <alignment horizontal="left" vertical="center"/>
    </xf>
    <xf numFmtId="0" fontId="10" fillId="0" borderId="0" xfId="0" applyFont="1"/>
    <xf numFmtId="0" fontId="0" fillId="0" borderId="0" xfId="0" applyProtection="1"/>
    <xf numFmtId="0" fontId="0" fillId="0" borderId="0" xfId="0" applyBorder="1" applyProtection="1"/>
    <xf numFmtId="0" fontId="14" fillId="0" borderId="0" xfId="0" applyFont="1" applyAlignment="1"/>
    <xf numFmtId="0" fontId="0" fillId="0" borderId="0" xfId="0" applyFill="1"/>
    <xf numFmtId="0" fontId="14" fillId="0" borderId="0" xfId="0" applyFont="1" applyFill="1"/>
    <xf numFmtId="0" fontId="23" fillId="0" borderId="0" xfId="0" applyFont="1" applyProtection="1"/>
    <xf numFmtId="0" fontId="23" fillId="0" borderId="0" xfId="0" applyFont="1" applyProtection="1">
      <protection locked="0"/>
    </xf>
    <xf numFmtId="0" fontId="9" fillId="0" borderId="0" xfId="0" applyFont="1" applyProtection="1"/>
    <xf numFmtId="0" fontId="0" fillId="0" borderId="0" xfId="0" applyFill="1" applyProtection="1"/>
    <xf numFmtId="0" fontId="25" fillId="0" borderId="0" xfId="0" applyFont="1" applyAlignment="1" applyProtection="1">
      <alignment horizontal="right" vertical="top"/>
    </xf>
    <xf numFmtId="164" fontId="14" fillId="0" borderId="0" xfId="0" applyNumberFormat="1" applyFont="1" applyAlignment="1" applyProtection="1">
      <alignment horizontal="left" wrapText="1"/>
    </xf>
    <xf numFmtId="0" fontId="14" fillId="0" borderId="0" xfId="0" applyFont="1" applyAlignment="1">
      <alignment horizontal="left" wrapText="1"/>
    </xf>
    <xf numFmtId="49" fontId="27" fillId="0" borderId="0" xfId="0" applyNumberFormat="1" applyFont="1" applyAlignment="1">
      <alignment horizontal="right" vertical="top" indent="1"/>
    </xf>
    <xf numFmtId="49" fontId="27" fillId="0" borderId="0" xfId="0" applyNumberFormat="1" applyFont="1" applyAlignment="1">
      <alignment horizontal="right" vertical="top"/>
    </xf>
    <xf numFmtId="0" fontId="0" fillId="0" borderId="0" xfId="0" applyAlignment="1"/>
    <xf numFmtId="0" fontId="14" fillId="0" borderId="0" xfId="0" applyFont="1" applyAlignment="1">
      <alignment horizontal="left"/>
    </xf>
    <xf numFmtId="0" fontId="24" fillId="0" borderId="0" xfId="0" applyFont="1"/>
    <xf numFmtId="49" fontId="29" fillId="0" borderId="0" xfId="0" applyNumberFormat="1" applyFont="1" applyAlignment="1">
      <alignment horizontal="right" vertical="top" indent="1"/>
    </xf>
    <xf numFmtId="0" fontId="25" fillId="0" borderId="0" xfId="0" applyFont="1" applyAlignment="1" applyProtection="1">
      <alignment horizontal="left" vertical="center" wrapText="1"/>
    </xf>
    <xf numFmtId="0" fontId="0" fillId="0" borderId="0" xfId="0" applyAlignment="1">
      <alignment horizontal="left" vertical="center" wrapText="1"/>
    </xf>
    <xf numFmtId="49" fontId="27" fillId="0" borderId="0" xfId="0" applyNumberFormat="1" applyFont="1" applyAlignment="1">
      <alignment horizontal="right" vertical="center"/>
    </xf>
    <xf numFmtId="0" fontId="13" fillId="0" borderId="0" xfId="12" applyFont="1" applyBorder="1" applyAlignment="1" applyProtection="1">
      <alignment vertical="center"/>
    </xf>
    <xf numFmtId="0" fontId="15" fillId="0" borderId="0" xfId="12" applyNumberFormat="1" applyFont="1" applyBorder="1" applyAlignment="1" applyProtection="1">
      <alignment horizontal="left" vertical="center"/>
    </xf>
    <xf numFmtId="0" fontId="15" fillId="0" borderId="0" xfId="12" applyNumberFormat="1" applyFont="1" applyBorder="1" applyAlignment="1" applyProtection="1">
      <alignment vertical="center"/>
    </xf>
    <xf numFmtId="0" fontId="10" fillId="0" borderId="0" xfId="12" applyNumberFormat="1" applyFont="1" applyBorder="1" applyAlignment="1" applyProtection="1">
      <alignment vertical="center"/>
    </xf>
    <xf numFmtId="0" fontId="13" fillId="0" borderId="0" xfId="12" applyNumberFormat="1" applyFont="1" applyBorder="1" applyAlignment="1" applyProtection="1">
      <alignment vertical="center"/>
    </xf>
    <xf numFmtId="0" fontId="13" fillId="0" borderId="0" xfId="12" applyNumberFormat="1" applyFont="1" applyBorder="1" applyAlignment="1" applyProtection="1">
      <alignment horizontal="left" vertical="center"/>
    </xf>
    <xf numFmtId="0" fontId="10" fillId="0" borderId="0" xfId="12" applyNumberFormat="1" applyFont="1" applyBorder="1" applyAlignment="1" applyProtection="1">
      <alignment horizontal="left" vertical="center"/>
    </xf>
    <xf numFmtId="0" fontId="13" fillId="0" borderId="0" xfId="0" applyNumberFormat="1" applyFont="1" applyBorder="1" applyAlignment="1" applyProtection="1">
      <alignment vertical="center"/>
    </xf>
    <xf numFmtId="0" fontId="13" fillId="0" borderId="0" xfId="12" applyNumberFormat="1" applyFont="1" applyBorder="1" applyAlignment="1" applyProtection="1">
      <alignment horizontal="centerContinuous" vertical="center"/>
    </xf>
    <xf numFmtId="0" fontId="23" fillId="0" borderId="0" xfId="0" applyFont="1" applyFill="1" applyProtection="1"/>
    <xf numFmtId="0" fontId="13" fillId="0" borderId="0" xfId="12" applyFont="1" applyBorder="1" applyAlignment="1" applyProtection="1">
      <alignment horizontal="left" vertical="center"/>
    </xf>
    <xf numFmtId="0" fontId="31" fillId="0" borderId="0" xfId="12" applyFont="1" applyBorder="1" applyAlignment="1" applyProtection="1">
      <alignment vertical="center"/>
    </xf>
    <xf numFmtId="0" fontId="12" fillId="0" borderId="0" xfId="12" applyFont="1" applyBorder="1" applyAlignment="1" applyProtection="1">
      <alignment horizontal="center" vertical="center"/>
    </xf>
    <xf numFmtId="0" fontId="12" fillId="0" borderId="0" xfId="12" applyFont="1" applyBorder="1" applyAlignment="1" applyProtection="1">
      <alignment horizontal="left" vertical="center"/>
    </xf>
    <xf numFmtId="0" fontId="15" fillId="0" borderId="0" xfId="12" applyNumberFormat="1" applyFont="1" applyBorder="1" applyAlignment="1" applyProtection="1">
      <alignment horizontal="center" vertical="center"/>
    </xf>
    <xf numFmtId="0" fontId="10" fillId="0" borderId="0" xfId="12" applyFont="1" applyBorder="1" applyAlignment="1" applyProtection="1">
      <alignment vertical="center"/>
    </xf>
    <xf numFmtId="0" fontId="11" fillId="0" borderId="0" xfId="12" applyFont="1" applyBorder="1" applyAlignment="1" applyProtection="1">
      <alignment horizontal="left" vertical="center"/>
    </xf>
    <xf numFmtId="0" fontId="13" fillId="0" borderId="0" xfId="12" quotePrefix="1" applyNumberFormat="1" applyFont="1" applyBorder="1" applyAlignment="1" applyProtection="1">
      <alignment horizontal="left" vertical="center"/>
    </xf>
    <xf numFmtId="0" fontId="10" fillId="0" borderId="12" xfId="12" applyFont="1" applyBorder="1" applyAlignment="1" applyProtection="1">
      <alignment vertical="center"/>
    </xf>
    <xf numFmtId="0" fontId="13" fillId="0" borderId="16" xfId="12" applyFont="1" applyBorder="1" applyAlignment="1" applyProtection="1">
      <alignment vertical="center"/>
    </xf>
    <xf numFmtId="0" fontId="13" fillId="0" borderId="10" xfId="12" applyFont="1" applyBorder="1" applyAlignment="1" applyProtection="1">
      <alignment vertical="center"/>
    </xf>
    <xf numFmtId="0" fontId="10" fillId="0" borderId="17" xfId="12" applyFont="1" applyBorder="1" applyAlignment="1" applyProtection="1">
      <alignment vertical="center"/>
    </xf>
    <xf numFmtId="0" fontId="13" fillId="0" borderId="18" xfId="12" applyFont="1" applyBorder="1" applyAlignment="1" applyProtection="1">
      <alignment vertical="center"/>
    </xf>
    <xf numFmtId="0" fontId="15" fillId="0" borderId="0" xfId="0" applyNumberFormat="1" applyFont="1" applyFill="1" applyBorder="1" applyAlignment="1" applyProtection="1">
      <alignment vertical="center"/>
    </xf>
    <xf numFmtId="0" fontId="10" fillId="0" borderId="16" xfId="12" applyNumberFormat="1" applyFont="1" applyBorder="1" applyAlignment="1" applyProtection="1">
      <alignment vertical="center"/>
    </xf>
    <xf numFmtId="0" fontId="13" fillId="0" borderId="16" xfId="12" applyNumberFormat="1" applyFont="1" applyBorder="1" applyAlignment="1" applyProtection="1">
      <alignment vertical="center"/>
    </xf>
    <xf numFmtId="0" fontId="13" fillId="0" borderId="20" xfId="12" applyNumberFormat="1" applyFont="1" applyBorder="1" applyAlignment="1" applyProtection="1">
      <alignment vertical="center"/>
    </xf>
    <xf numFmtId="0" fontId="13" fillId="0" borderId="10" xfId="12" applyNumberFormat="1" applyFont="1" applyBorder="1" applyAlignment="1" applyProtection="1">
      <alignment horizontal="left" vertical="center"/>
    </xf>
    <xf numFmtId="0" fontId="13" fillId="0" borderId="17" xfId="12" applyNumberFormat="1" applyFont="1" applyBorder="1" applyAlignment="1" applyProtection="1">
      <alignment vertical="center"/>
    </xf>
    <xf numFmtId="0" fontId="13" fillId="0" borderId="18" xfId="12" applyNumberFormat="1" applyFont="1" applyBorder="1" applyAlignment="1" applyProtection="1">
      <alignment vertical="center"/>
    </xf>
    <xf numFmtId="0" fontId="10" fillId="0" borderId="10" xfId="12" applyNumberFormat="1" applyFont="1" applyBorder="1" applyAlignment="1" applyProtection="1">
      <alignment horizontal="left" vertical="center"/>
    </xf>
    <xf numFmtId="0" fontId="13" fillId="0" borderId="10" xfId="12" applyNumberFormat="1" applyFont="1" applyBorder="1" applyAlignment="1" applyProtection="1">
      <alignment vertical="center"/>
    </xf>
    <xf numFmtId="0" fontId="13" fillId="0" borderId="16" xfId="12" applyNumberFormat="1" applyFont="1" applyFill="1" applyBorder="1" applyAlignment="1" applyProtection="1">
      <alignment vertical="center"/>
    </xf>
    <xf numFmtId="0" fontId="15" fillId="0" borderId="16" xfId="0" applyNumberFormat="1" applyFont="1" applyFill="1" applyBorder="1" applyAlignment="1" applyProtection="1">
      <alignment vertical="center"/>
    </xf>
    <xf numFmtId="0" fontId="15" fillId="0" borderId="10" xfId="0" applyNumberFormat="1" applyFont="1" applyFill="1" applyBorder="1" applyAlignment="1" applyProtection="1">
      <alignment vertical="center"/>
    </xf>
    <xf numFmtId="0" fontId="15" fillId="0" borderId="18" xfId="0" applyNumberFormat="1" applyFont="1" applyFill="1" applyBorder="1" applyAlignment="1" applyProtection="1">
      <alignment vertical="center"/>
    </xf>
    <xf numFmtId="0" fontId="10" fillId="0" borderId="10" xfId="12" applyNumberFormat="1" applyFont="1" applyFill="1" applyBorder="1" applyAlignment="1" applyProtection="1">
      <alignment vertical="center"/>
    </xf>
    <xf numFmtId="0" fontId="10" fillId="0" borderId="12" xfId="12" quotePrefix="1" applyNumberFormat="1" applyFont="1" applyBorder="1" applyAlignment="1" applyProtection="1">
      <alignment horizontal="left" vertical="center"/>
    </xf>
    <xf numFmtId="0" fontId="13" fillId="0" borderId="17" xfId="12" applyNumberFormat="1" applyFont="1" applyBorder="1" applyAlignment="1" applyProtection="1">
      <alignment horizontal="right" vertical="center"/>
    </xf>
    <xf numFmtId="0" fontId="10" fillId="0" borderId="0" xfId="0" applyFont="1" applyAlignment="1">
      <alignment horizontal="left" vertical="center"/>
    </xf>
    <xf numFmtId="0" fontId="10" fillId="0" borderId="0" xfId="0" applyFont="1" applyAlignment="1"/>
    <xf numFmtId="0" fontId="0" fillId="0" borderId="16" xfId="0" applyNumberFormat="1" applyBorder="1" applyAlignment="1">
      <alignment horizontal="left" vertical="center"/>
    </xf>
    <xf numFmtId="0" fontId="13" fillId="0" borderId="12" xfId="12" applyFont="1" applyBorder="1" applyAlignment="1" applyProtection="1">
      <alignment vertical="center"/>
    </xf>
    <xf numFmtId="0" fontId="10" fillId="0" borderId="16" xfId="0" applyNumberFormat="1" applyFont="1" applyBorder="1" applyAlignment="1">
      <alignment horizontal="left" vertical="center"/>
    </xf>
    <xf numFmtId="0" fontId="10" fillId="0" borderId="18" xfId="12" applyNumberFormat="1" applyFont="1" applyBorder="1" applyAlignment="1" applyProtection="1">
      <alignment vertical="center"/>
    </xf>
    <xf numFmtId="0" fontId="10" fillId="0" borderId="10" xfId="12" applyNumberFormat="1"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3" fillId="0" borderId="0" xfId="12"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13"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0" applyNumberFormat="1" applyFont="1" applyBorder="1" applyAlignment="1">
      <alignment horizontal="left" vertical="center"/>
    </xf>
    <xf numFmtId="0" fontId="13" fillId="0" borderId="16" xfId="12" applyFont="1" applyBorder="1" applyAlignment="1" applyProtection="1">
      <alignment horizontal="left" vertical="center"/>
    </xf>
    <xf numFmtId="0" fontId="10" fillId="0" borderId="16" xfId="12" applyFont="1" applyBorder="1" applyAlignment="1" applyProtection="1">
      <alignment horizontal="left" vertical="center"/>
    </xf>
    <xf numFmtId="0" fontId="13" fillId="0" borderId="10" xfId="12" applyFont="1" applyBorder="1" applyAlignment="1" applyProtection="1">
      <alignment horizontal="left" vertical="center"/>
    </xf>
    <xf numFmtId="0" fontId="12" fillId="0" borderId="0" xfId="12" applyNumberFormat="1" applyFont="1" applyBorder="1" applyAlignment="1" applyProtection="1">
      <alignment horizontal="center" vertical="center"/>
    </xf>
    <xf numFmtId="0" fontId="12" fillId="0" borderId="0" xfId="12" applyFont="1" applyBorder="1" applyAlignment="1" applyProtection="1">
      <alignment vertical="center"/>
    </xf>
    <xf numFmtId="0" fontId="10" fillId="0" borderId="12" xfId="12" applyNumberFormat="1" applyFont="1" applyBorder="1" applyAlignment="1" applyProtection="1">
      <alignment horizontal="left" vertical="center"/>
    </xf>
    <xf numFmtId="0" fontId="10" fillId="0" borderId="12" xfId="12" applyNumberFormat="1" applyFont="1" applyFill="1" applyBorder="1" applyAlignment="1" applyProtection="1">
      <alignment vertical="center"/>
    </xf>
    <xf numFmtId="0" fontId="10" fillId="0" borderId="12" xfId="0" applyNumberFormat="1" applyFont="1" applyFill="1" applyBorder="1" applyAlignment="1" applyProtection="1">
      <alignment vertical="center"/>
    </xf>
    <xf numFmtId="0" fontId="10" fillId="0" borderId="17" xfId="0" applyNumberFormat="1" applyFont="1" applyFill="1" applyBorder="1" applyAlignment="1" applyProtection="1">
      <alignment vertical="center"/>
    </xf>
    <xf numFmtId="0" fontId="10" fillId="0" borderId="12" xfId="12" applyNumberFormat="1" applyFont="1" applyBorder="1" applyAlignment="1" applyProtection="1">
      <alignment vertical="center"/>
    </xf>
    <xf numFmtId="0" fontId="10" fillId="0" borderId="17" xfId="12" applyNumberFormat="1" applyFont="1" applyBorder="1" applyAlignment="1" applyProtection="1">
      <alignment horizontal="left" vertical="center"/>
    </xf>
    <xf numFmtId="0" fontId="10" fillId="0" borderId="16" xfId="12" quotePrefix="1" applyNumberFormat="1" applyFont="1" applyBorder="1" applyAlignment="1" applyProtection="1">
      <alignment horizontal="left" vertical="center"/>
    </xf>
    <xf numFmtId="0" fontId="13" fillId="0" borderId="16" xfId="0" applyNumberFormat="1" applyFont="1" applyBorder="1" applyAlignment="1">
      <alignment vertical="center"/>
    </xf>
    <xf numFmtId="0" fontId="10" fillId="0" borderId="0" xfId="12" applyNumberFormat="1" applyFont="1" applyBorder="1" applyAlignment="1" applyProtection="1">
      <alignment horizontal="left" vertical="center" indent="1"/>
    </xf>
    <xf numFmtId="0" fontId="13" fillId="0" borderId="19" xfId="12" applyNumberFormat="1" applyFont="1" applyBorder="1" applyAlignment="1" applyProtection="1">
      <alignment vertical="center"/>
    </xf>
    <xf numFmtId="0" fontId="10" fillId="0" borderId="20" xfId="12" applyNumberFormat="1" applyFont="1" applyBorder="1" applyAlignment="1" applyProtection="1">
      <alignment vertical="top"/>
    </xf>
    <xf numFmtId="0" fontId="10" fillId="0" borderId="20" xfId="12" quotePrefix="1" applyNumberFormat="1" applyFont="1" applyBorder="1" applyAlignment="1" applyProtection="1">
      <alignment horizontal="left" vertical="center"/>
    </xf>
    <xf numFmtId="0" fontId="13" fillId="0" borderId="11" xfId="12" applyNumberFormat="1" applyFont="1" applyBorder="1" applyAlignment="1" applyProtection="1">
      <alignment vertical="center"/>
    </xf>
    <xf numFmtId="0" fontId="35" fillId="0" borderId="18" xfId="0" applyFont="1" applyBorder="1" applyAlignment="1">
      <alignment horizontal="left" vertical="center" indent="1"/>
    </xf>
    <xf numFmtId="0" fontId="20" fillId="0" borderId="0" xfId="12" applyNumberFormat="1" applyFont="1" applyBorder="1" applyAlignment="1" applyProtection="1">
      <alignment horizontal="center" vertical="center"/>
    </xf>
    <xf numFmtId="0" fontId="15" fillId="0" borderId="0" xfId="12" applyNumberFormat="1" applyFont="1" applyBorder="1" applyAlignment="1" applyProtection="1">
      <alignment horizontal="left" vertical="center" indent="2"/>
    </xf>
    <xf numFmtId="0" fontId="20" fillId="0" borderId="2" xfId="12" applyFont="1" applyBorder="1" applyAlignment="1" applyProtection="1">
      <alignment horizontal="center" vertical="center"/>
      <protection locked="0"/>
    </xf>
    <xf numFmtId="0" fontId="20" fillId="0" borderId="2" xfId="12" applyNumberFormat="1" applyFont="1" applyBorder="1" applyAlignment="1" applyProtection="1">
      <alignment horizontal="center" vertical="center"/>
      <protection locked="0"/>
    </xf>
    <xf numFmtId="0" fontId="30" fillId="0" borderId="0" xfId="12" applyFont="1" applyBorder="1" applyAlignment="1" applyProtection="1">
      <alignment horizontal="left" vertical="center"/>
    </xf>
    <xf numFmtId="0" fontId="12" fillId="0" borderId="2" xfId="12" applyFont="1" applyBorder="1" applyAlignment="1" applyProtection="1">
      <alignment horizontal="center" vertical="center"/>
      <protection locked="0"/>
    </xf>
    <xf numFmtId="0" fontId="10" fillId="0" borderId="12" xfId="0" applyNumberFormat="1" applyFont="1" applyBorder="1" applyAlignment="1" applyProtection="1">
      <alignment horizontal="left" vertical="center"/>
    </xf>
    <xf numFmtId="0" fontId="12" fillId="0" borderId="16" xfId="0" applyFont="1" applyBorder="1" applyAlignment="1" applyProtection="1">
      <alignment horizontal="left" vertical="center"/>
    </xf>
    <xf numFmtId="49" fontId="12" fillId="0" borderId="16" xfId="0" applyNumberFormat="1" applyFont="1" applyBorder="1" applyAlignment="1" applyProtection="1">
      <alignment horizontal="left" vertical="center" wrapText="1"/>
    </xf>
    <xf numFmtId="49" fontId="12" fillId="0" borderId="10" xfId="0" applyNumberFormat="1" applyFont="1" applyBorder="1" applyAlignment="1" applyProtection="1">
      <alignment horizontal="left" vertical="center" wrapText="1"/>
    </xf>
    <xf numFmtId="0" fontId="12" fillId="0" borderId="12" xfId="12" applyNumberFormat="1" applyFont="1" applyFill="1" applyBorder="1" applyAlignment="1" applyProtection="1">
      <alignment horizontal="left" vertical="center" indent="1"/>
    </xf>
    <xf numFmtId="0" fontId="12" fillId="0" borderId="16" xfId="0" applyFont="1" applyBorder="1" applyAlignment="1" applyProtection="1">
      <alignment horizontal="left" vertical="center" indent="1"/>
    </xf>
    <xf numFmtId="0" fontId="13" fillId="0" borderId="0" xfId="12" applyFont="1" applyBorder="1" applyAlignment="1" applyProtection="1">
      <alignment horizontal="left" vertical="center" indent="1"/>
    </xf>
    <xf numFmtId="0" fontId="22" fillId="0" borderId="0" xfId="12" applyNumberFormat="1" applyFont="1" applyBorder="1" applyAlignment="1" applyProtection="1">
      <alignment horizontal="left" vertical="center" indent="1"/>
    </xf>
    <xf numFmtId="0" fontId="13" fillId="0" borderId="19" xfId="12" applyFont="1" applyBorder="1" applyAlignment="1" applyProtection="1">
      <alignment vertical="center"/>
    </xf>
    <xf numFmtId="0" fontId="12" fillId="0" borderId="0" xfId="0" applyFont="1" applyBorder="1" applyAlignment="1" applyProtection="1">
      <alignment horizontal="left" vertical="center" indent="1"/>
    </xf>
    <xf numFmtId="0" fontId="13" fillId="0" borderId="0" xfId="12" applyFont="1" applyFill="1" applyBorder="1" applyAlignment="1" applyProtection="1">
      <alignment vertical="center"/>
    </xf>
    <xf numFmtId="0" fontId="13" fillId="0" borderId="17" xfId="12" applyFont="1" applyBorder="1" applyAlignment="1" applyProtection="1">
      <alignment vertical="center"/>
    </xf>
    <xf numFmtId="0" fontId="15" fillId="0" borderId="20" xfId="12" applyNumberFormat="1" applyFont="1" applyBorder="1" applyAlignment="1" applyProtection="1">
      <alignment vertical="center"/>
    </xf>
    <xf numFmtId="0" fontId="10" fillId="0" borderId="0" xfId="12" applyNumberFormat="1" applyFont="1" applyBorder="1" applyAlignment="1" applyProtection="1">
      <alignment horizontal="center" vertical="center"/>
    </xf>
    <xf numFmtId="0" fontId="33" fillId="0" borderId="0" xfId="0" applyFont="1" applyBorder="1" applyAlignment="1" applyProtection="1">
      <alignment horizontal="left" vertical="center" indent="1"/>
    </xf>
    <xf numFmtId="0" fontId="13" fillId="0" borderId="12" xfId="12" applyFont="1" applyFill="1" applyBorder="1" applyAlignment="1" applyProtection="1">
      <alignment vertical="center"/>
    </xf>
    <xf numFmtId="0" fontId="13" fillId="0" borderId="16" xfId="12" applyFont="1" applyFill="1" applyBorder="1" applyAlignment="1" applyProtection="1">
      <alignment vertical="center"/>
    </xf>
    <xf numFmtId="0" fontId="13" fillId="0" borderId="10" xfId="12" applyFont="1" applyFill="1" applyBorder="1" applyAlignment="1" applyProtection="1">
      <alignment vertical="center"/>
    </xf>
    <xf numFmtId="0" fontId="13" fillId="0" borderId="18" xfId="0" applyNumberFormat="1" applyFont="1" applyBorder="1" applyAlignment="1" applyProtection="1">
      <alignment horizontal="left" vertical="center"/>
    </xf>
    <xf numFmtId="0" fontId="0" fillId="0" borderId="0" xfId="0" applyBorder="1" applyAlignment="1">
      <alignment horizontal="left" indent="2"/>
    </xf>
    <xf numFmtId="164" fontId="33" fillId="0" borderId="0" xfId="0"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23" fillId="0" borderId="0" xfId="0" applyFont="1" applyFill="1"/>
    <xf numFmtId="168" fontId="14" fillId="0" borderId="0" xfId="0" applyNumberFormat="1" applyFont="1"/>
    <xf numFmtId="0" fontId="23" fillId="0" borderId="0" xfId="0" applyFont="1"/>
    <xf numFmtId="0" fontId="34" fillId="0" borderId="0" xfId="2" applyFont="1" applyBorder="1" applyAlignment="1" applyProtection="1"/>
    <xf numFmtId="0" fontId="18" fillId="0" borderId="0" xfId="0" applyFont="1" applyBorder="1" applyProtection="1"/>
    <xf numFmtId="0" fontId="18" fillId="0" borderId="18" xfId="0" applyFont="1" applyBorder="1" applyProtection="1"/>
    <xf numFmtId="0" fontId="40" fillId="0" borderId="0" xfId="0" applyFont="1" applyBorder="1" applyProtection="1"/>
    <xf numFmtId="0" fontId="0" fillId="0" borderId="19" xfId="0" applyBorder="1" applyProtection="1"/>
    <xf numFmtId="0" fontId="0" fillId="0" borderId="20" xfId="0" applyBorder="1" applyProtection="1"/>
    <xf numFmtId="0" fontId="12" fillId="0" borderId="22" xfId="0" applyFont="1" applyBorder="1" applyAlignment="1" applyProtection="1">
      <alignment horizontal="center"/>
      <protection locked="0"/>
    </xf>
    <xf numFmtId="0" fontId="16" fillId="0" borderId="0" xfId="12" applyFont="1" applyBorder="1" applyAlignment="1" applyProtection="1">
      <alignment horizontal="left" vertical="center" indent="1"/>
    </xf>
    <xf numFmtId="1" fontId="9" fillId="0" borderId="0" xfId="0" applyNumberFormat="1" applyFont="1" applyAlignment="1">
      <alignment horizontal="right"/>
    </xf>
    <xf numFmtId="1" fontId="9" fillId="0" borderId="0" xfId="0" applyNumberFormat="1" applyFont="1" applyFill="1" applyAlignment="1">
      <alignment horizontal="right"/>
    </xf>
    <xf numFmtId="0" fontId="13" fillId="0" borderId="0" xfId="0" applyFont="1" applyBorder="1" applyAlignment="1" applyProtection="1">
      <alignment horizontal="left" vertical="center" indent="1"/>
    </xf>
    <xf numFmtId="0" fontId="9" fillId="0" borderId="0" xfId="0" applyFont="1" applyBorder="1" applyAlignment="1" applyProtection="1">
      <alignment horizontal="left" vertical="center" indent="1"/>
    </xf>
    <xf numFmtId="0" fontId="10" fillId="0" borderId="0" xfId="0" applyFont="1" applyAlignment="1">
      <alignment horizontal="left" wrapText="1"/>
    </xf>
    <xf numFmtId="49" fontId="26" fillId="0" borderId="0" xfId="0" applyNumberFormat="1" applyFont="1" applyAlignment="1">
      <alignment horizontal="center" vertical="top"/>
    </xf>
    <xf numFmtId="49" fontId="26" fillId="0" borderId="0" xfId="0" applyNumberFormat="1" applyFont="1" applyAlignment="1">
      <alignment horizontal="right" vertical="top"/>
    </xf>
    <xf numFmtId="0" fontId="10" fillId="0" borderId="0" xfId="0" applyNumberFormat="1" applyFont="1" applyAlignment="1">
      <alignment horizontal="left" wrapText="1"/>
    </xf>
    <xf numFmtId="49" fontId="26" fillId="0" borderId="0" xfId="0" applyNumberFormat="1" applyFont="1" applyAlignment="1">
      <alignment horizontal="right" vertical="center"/>
    </xf>
    <xf numFmtId="0" fontId="49" fillId="0" borderId="0" xfId="0" applyFont="1" applyAlignment="1">
      <alignment horizontal="left" wrapText="1" indent="4"/>
    </xf>
    <xf numFmtId="0" fontId="19" fillId="0" borderId="2" xfId="12" applyNumberFormat="1" applyFont="1" applyBorder="1" applyAlignment="1" applyProtection="1">
      <alignment horizontal="center" vertical="center"/>
      <protection locked="0"/>
    </xf>
    <xf numFmtId="0" fontId="19" fillId="0" borderId="2" xfId="12" applyFont="1" applyBorder="1" applyAlignment="1" applyProtection="1">
      <alignment horizontal="center" vertical="center"/>
      <protection locked="0"/>
    </xf>
    <xf numFmtId="14" fontId="9" fillId="0" borderId="0" xfId="0" applyNumberFormat="1" applyFont="1" applyAlignment="1">
      <alignment horizontal="right"/>
    </xf>
    <xf numFmtId="0" fontId="33" fillId="0" borderId="17" xfId="12" applyNumberFormat="1" applyFont="1" applyFill="1" applyBorder="1" applyAlignment="1" applyProtection="1">
      <alignment horizontal="left" vertical="center" indent="1"/>
    </xf>
    <xf numFmtId="0" fontId="12" fillId="0" borderId="17" xfId="12" applyNumberFormat="1" applyFont="1" applyFill="1" applyBorder="1" applyAlignment="1" applyProtection="1">
      <alignment horizontal="left" vertical="center" indent="1"/>
    </xf>
    <xf numFmtId="0" fontId="15" fillId="0" borderId="17" xfId="12" applyNumberFormat="1" applyFont="1" applyBorder="1" applyAlignment="1" applyProtection="1">
      <alignment vertical="center"/>
    </xf>
    <xf numFmtId="0" fontId="13" fillId="0" borderId="125" xfId="12" applyNumberFormat="1" applyFont="1" applyBorder="1" applyAlignment="1" applyProtection="1">
      <alignment horizontal="right" vertical="center"/>
    </xf>
    <xf numFmtId="0" fontId="10" fillId="0" borderId="125" xfId="12" applyFont="1" applyBorder="1" applyAlignment="1" applyProtection="1">
      <alignment vertical="center"/>
    </xf>
    <xf numFmtId="0" fontId="13" fillId="0" borderId="128" xfId="12" applyFont="1" applyBorder="1" applyAlignment="1" applyProtection="1">
      <alignment vertical="center"/>
    </xf>
    <xf numFmtId="0" fontId="13" fillId="0" borderId="126" xfId="12" applyFont="1" applyBorder="1" applyAlignment="1" applyProtection="1">
      <alignment vertical="center"/>
    </xf>
    <xf numFmtId="1" fontId="9" fillId="0" borderId="0" xfId="0" applyNumberFormat="1" applyFont="1" applyAlignment="1">
      <alignment horizontal="center" vertical="center"/>
    </xf>
    <xf numFmtId="0" fontId="10" fillId="0" borderId="135" xfId="12" applyFont="1" applyBorder="1" applyAlignment="1" applyProtection="1">
      <alignment vertical="center"/>
    </xf>
    <xf numFmtId="0" fontId="10" fillId="0" borderId="12" xfId="12" applyFont="1" applyBorder="1" applyAlignment="1" applyProtection="1">
      <alignment horizontal="left" vertical="center"/>
    </xf>
    <xf numFmtId="0" fontId="53" fillId="0" borderId="47" xfId="0" applyFont="1" applyFill="1" applyBorder="1" applyAlignment="1">
      <alignment horizontal="left" vertical="center"/>
    </xf>
    <xf numFmtId="0" fontId="54" fillId="0" borderId="0" xfId="0" applyFont="1" applyBorder="1"/>
    <xf numFmtId="0" fontId="54" fillId="0" borderId="47" xfId="0" applyFont="1" applyBorder="1" applyAlignment="1">
      <alignment horizontal="centerContinuous" vertical="center"/>
    </xf>
    <xf numFmtId="0" fontId="54" fillId="0" borderId="25" xfId="0" applyFont="1" applyBorder="1"/>
    <xf numFmtId="0" fontId="53" fillId="0" borderId="25" xfId="0" applyFont="1" applyBorder="1" applyAlignment="1">
      <alignment horizontal="left" vertical="center"/>
    </xf>
    <xf numFmtId="0" fontId="53" fillId="0" borderId="25" xfId="0" applyFont="1" applyBorder="1" applyAlignment="1">
      <alignment horizontal="center" vertical="center" wrapText="1"/>
    </xf>
    <xf numFmtId="0" fontId="54" fillId="0" borderId="0" xfId="0" applyFont="1" applyBorder="1" applyAlignment="1">
      <alignment horizontal="left"/>
    </xf>
    <xf numFmtId="0" fontId="53" fillId="0" borderId="0" xfId="0" applyFont="1" applyBorder="1"/>
    <xf numFmtId="49" fontId="54" fillId="0" borderId="0" xfId="0" applyNumberFormat="1" applyFont="1" applyBorder="1" applyAlignment="1">
      <alignment horizontal="left"/>
    </xf>
    <xf numFmtId="49" fontId="55" fillId="0" borderId="0" xfId="2" applyNumberFormat="1" applyFont="1" applyBorder="1" applyAlignment="1" applyProtection="1">
      <alignment horizontal="center"/>
    </xf>
    <xf numFmtId="49" fontId="54" fillId="0" borderId="0" xfId="0" applyNumberFormat="1" applyFont="1" applyBorder="1" applyAlignment="1">
      <alignment horizontal="center"/>
    </xf>
    <xf numFmtId="0" fontId="54" fillId="0" borderId="0" xfId="0" applyFont="1" applyBorder="1" applyAlignment="1">
      <alignment horizontal="left" indent="1"/>
    </xf>
    <xf numFmtId="0" fontId="53" fillId="0" borderId="0" xfId="0" applyFont="1" applyBorder="1" applyAlignment="1">
      <alignment horizontal="left"/>
    </xf>
    <xf numFmtId="0" fontId="54" fillId="0" borderId="0" xfId="0" applyFont="1" applyBorder="1" applyAlignment="1">
      <alignment horizontal="centerContinuous" vertical="center"/>
    </xf>
    <xf numFmtId="0" fontId="54" fillId="0" borderId="0" xfId="0" applyFont="1" applyBorder="1" applyAlignment="1">
      <alignment vertical="center"/>
    </xf>
    <xf numFmtId="0" fontId="57" fillId="0" borderId="0" xfId="2" applyFont="1" applyBorder="1" applyAlignment="1" applyProtection="1">
      <alignment horizontal="left" indent="2"/>
    </xf>
    <xf numFmtId="0" fontId="58" fillId="0" borderId="0" xfId="0" applyFont="1" applyBorder="1"/>
    <xf numFmtId="0" fontId="61" fillId="0" borderId="0" xfId="0" applyFont="1" applyBorder="1"/>
    <xf numFmtId="164" fontId="63" fillId="0" borderId="0" xfId="0" applyNumberFormat="1" applyFont="1" applyBorder="1" applyAlignment="1" applyProtection="1">
      <alignment vertical="center"/>
    </xf>
    <xf numFmtId="0" fontId="56" fillId="0" borderId="0" xfId="0" applyFont="1" applyBorder="1"/>
    <xf numFmtId="0" fontId="56" fillId="0" borderId="0" xfId="0" applyFont="1" applyBorder="1" applyAlignment="1" applyProtection="1">
      <alignment vertical="center"/>
    </xf>
    <xf numFmtId="0" fontId="54" fillId="0" borderId="0" xfId="0" applyFont="1" applyBorder="1" applyAlignment="1" applyProtection="1">
      <alignment horizontal="left" vertical="top"/>
      <protection locked="0"/>
    </xf>
    <xf numFmtId="0" fontId="54" fillId="0" borderId="0" xfId="0" applyFont="1" applyFill="1" applyBorder="1"/>
    <xf numFmtId="0" fontId="61" fillId="0" borderId="0" xfId="0" applyFont="1" applyBorder="1" applyAlignment="1">
      <alignment vertical="center"/>
    </xf>
    <xf numFmtId="49" fontId="54" fillId="0" borderId="0" xfId="0" applyNumberFormat="1" applyFont="1" applyBorder="1" applyAlignment="1">
      <alignment horizontal="center" vertical="center"/>
    </xf>
    <xf numFmtId="49" fontId="54" fillId="0" borderId="0" xfId="0" applyNumberFormat="1" applyFont="1" applyBorder="1" applyAlignment="1">
      <alignment vertical="center"/>
    </xf>
    <xf numFmtId="49" fontId="66" fillId="0" borderId="0" xfId="0" applyNumberFormat="1" applyFont="1" applyBorder="1" applyAlignment="1">
      <alignment horizontal="left" vertical="center"/>
    </xf>
    <xf numFmtId="49" fontId="54" fillId="0" borderId="0" xfId="0" applyNumberFormat="1" applyFont="1" applyBorder="1" applyAlignment="1">
      <alignment horizontal="left" indent="2"/>
    </xf>
    <xf numFmtId="49" fontId="54" fillId="0" borderId="0" xfId="0" applyNumberFormat="1" applyFont="1" applyBorder="1"/>
    <xf numFmtId="49" fontId="54" fillId="0" borderId="0" xfId="0" applyNumberFormat="1" applyFont="1" applyBorder="1" applyAlignment="1">
      <alignment horizontal="left" indent="1"/>
    </xf>
    <xf numFmtId="49" fontId="57" fillId="0" borderId="0" xfId="2" applyNumberFormat="1" applyFont="1" applyBorder="1" applyAlignment="1" applyProtection="1">
      <alignment horizontal="left" indent="1"/>
    </xf>
    <xf numFmtId="49" fontId="54" fillId="0" borderId="0" xfId="0" applyNumberFormat="1" applyFont="1" applyFill="1" applyBorder="1" applyAlignment="1">
      <alignment horizontal="left" indent="1"/>
    </xf>
    <xf numFmtId="49" fontId="54" fillId="0" borderId="0" xfId="0" applyNumberFormat="1" applyFont="1" applyFill="1" applyBorder="1" applyAlignment="1">
      <alignment horizontal="left" indent="2"/>
    </xf>
    <xf numFmtId="49" fontId="54" fillId="0" borderId="0" xfId="0" applyNumberFormat="1" applyFont="1" applyFill="1" applyBorder="1" applyAlignment="1">
      <alignment horizontal="left" indent="3"/>
    </xf>
    <xf numFmtId="49" fontId="60" fillId="0" borderId="0" xfId="0" applyNumberFormat="1" applyFont="1" applyBorder="1" applyAlignment="1">
      <alignment horizontal="left" indent="2"/>
    </xf>
    <xf numFmtId="49" fontId="62" fillId="0" borderId="0" xfId="0" applyNumberFormat="1" applyFont="1" applyBorder="1" applyAlignment="1">
      <alignment horizontal="left" indent="5"/>
    </xf>
    <xf numFmtId="49" fontId="62" fillId="0" borderId="0" xfId="0" applyNumberFormat="1" applyFont="1" applyBorder="1" applyAlignment="1">
      <alignment horizontal="left" indent="3"/>
    </xf>
    <xf numFmtId="49" fontId="59" fillId="0" borderId="0" xfId="0" applyNumberFormat="1" applyFont="1" applyBorder="1" applyAlignment="1">
      <alignment horizontal="left"/>
    </xf>
    <xf numFmtId="49" fontId="57" fillId="0" borderId="0" xfId="2" applyNumberFormat="1" applyFont="1" applyBorder="1" applyAlignment="1" applyProtection="1">
      <alignment horizontal="left" indent="3"/>
    </xf>
    <xf numFmtId="49" fontId="54" fillId="0" borderId="0" xfId="0" applyNumberFormat="1" applyFont="1" applyFill="1" applyBorder="1"/>
    <xf numFmtId="49" fontId="57" fillId="0" borderId="0" xfId="2" applyNumberFormat="1" applyFont="1" applyBorder="1" applyAlignment="1" applyProtection="1">
      <alignment horizontal="left" indent="2"/>
    </xf>
    <xf numFmtId="0" fontId="56" fillId="0" borderId="0" xfId="0" applyFont="1" applyBorder="1" applyProtection="1"/>
    <xf numFmtId="0" fontId="56" fillId="0" borderId="0" xfId="0" applyFont="1" applyBorder="1" applyAlignment="1" applyProtection="1">
      <alignment horizontal="left"/>
    </xf>
    <xf numFmtId="164" fontId="61" fillId="0" borderId="0" xfId="0" applyNumberFormat="1" applyFont="1" applyBorder="1" applyAlignment="1" applyProtection="1">
      <alignment horizontal="left"/>
    </xf>
    <xf numFmtId="0" fontId="56" fillId="0" borderId="0" xfId="0" applyFont="1" applyBorder="1" applyAlignment="1" applyProtection="1">
      <alignment horizontal="center" vertical="top" textRotation="180"/>
    </xf>
    <xf numFmtId="0" fontId="56" fillId="0" borderId="0" xfId="0" applyFont="1" applyBorder="1" applyAlignment="1" applyProtection="1"/>
    <xf numFmtId="0" fontId="70" fillId="0" borderId="0" xfId="0" applyFont="1" applyBorder="1" applyAlignment="1" applyProtection="1">
      <alignment horizontal="centerContinuous" vertical="center"/>
    </xf>
    <xf numFmtId="164" fontId="63" fillId="0" borderId="0" xfId="0" applyNumberFormat="1" applyFont="1" applyBorder="1" applyAlignment="1" applyProtection="1">
      <alignment horizontal="left" vertical="center"/>
    </xf>
    <xf numFmtId="0" fontId="54" fillId="0" borderId="0" xfId="0" applyFont="1" applyBorder="1" applyAlignment="1" applyProtection="1">
      <alignment horizontal="left" vertical="center"/>
    </xf>
    <xf numFmtId="0" fontId="56" fillId="0" borderId="0" xfId="0" applyFont="1" applyBorder="1" applyAlignment="1"/>
    <xf numFmtId="0" fontId="70" fillId="0" borderId="0" xfId="0" applyFont="1" applyBorder="1" applyAlignment="1" applyProtection="1">
      <alignment horizontal="center" vertical="center"/>
    </xf>
    <xf numFmtId="0" fontId="61" fillId="0" borderId="0" xfId="0" applyFont="1" applyBorder="1" applyAlignment="1">
      <alignment horizontal="left" vertical="top"/>
    </xf>
    <xf numFmtId="164" fontId="61" fillId="0" borderId="0" xfId="0" applyNumberFormat="1" applyFont="1" applyBorder="1" applyAlignment="1">
      <alignment horizontal="left" vertical="top"/>
    </xf>
    <xf numFmtId="0" fontId="65" fillId="0" borderId="0" xfId="0" applyFont="1" applyBorder="1" applyAlignment="1" applyProtection="1">
      <alignment horizontal="left" vertical="center"/>
    </xf>
    <xf numFmtId="0" fontId="71" fillId="0" borderId="0" xfId="0" applyFont="1" applyBorder="1" applyAlignment="1">
      <alignment horizontal="left" vertical="top"/>
    </xf>
    <xf numFmtId="0" fontId="54" fillId="0" borderId="0" xfId="0" applyFont="1" applyBorder="1" applyProtection="1"/>
    <xf numFmtId="0" fontId="54" fillId="0" borderId="0" xfId="0" applyFont="1" applyBorder="1" applyAlignment="1" applyProtection="1">
      <alignment horizontal="left"/>
    </xf>
    <xf numFmtId="0" fontId="61" fillId="0" borderId="0" xfId="0" applyFont="1" applyBorder="1" applyProtection="1"/>
    <xf numFmtId="0" fontId="53" fillId="0" borderId="0" xfId="0" applyFont="1" applyBorder="1" applyAlignment="1" applyProtection="1">
      <alignment horizontal="center" vertical="center"/>
    </xf>
    <xf numFmtId="164" fontId="53" fillId="0" borderId="2" xfId="0" applyNumberFormat="1" applyFont="1" applyBorder="1" applyAlignment="1" applyProtection="1">
      <alignment horizontal="center" vertical="center"/>
      <protection locked="0"/>
    </xf>
    <xf numFmtId="0" fontId="61" fillId="0" borderId="0" xfId="0" applyFont="1" applyBorder="1" applyAlignment="1">
      <alignment horizontal="left" vertical="center"/>
    </xf>
    <xf numFmtId="0" fontId="54" fillId="0" borderId="0" xfId="0" applyFont="1" applyBorder="1" applyAlignment="1" applyProtection="1">
      <alignment vertical="center"/>
    </xf>
    <xf numFmtId="164" fontId="63" fillId="0" borderId="0" xfId="0" applyNumberFormat="1" applyFont="1" applyBorder="1" applyAlignment="1" applyProtection="1">
      <alignment horizontal="right" vertical="center"/>
    </xf>
    <xf numFmtId="164" fontId="61" fillId="0" borderId="0" xfId="0" applyNumberFormat="1" applyFont="1" applyBorder="1" applyAlignment="1" applyProtection="1">
      <alignment vertical="center"/>
    </xf>
    <xf numFmtId="0" fontId="61" fillId="0" borderId="0" xfId="0" applyFont="1" applyBorder="1" applyAlignment="1" applyProtection="1">
      <alignment horizontal="left" vertical="center" indent="1"/>
    </xf>
    <xf numFmtId="0" fontId="53" fillId="0" borderId="2" xfId="0" applyFont="1" applyBorder="1" applyAlignment="1" applyProtection="1">
      <alignment horizontal="center" vertical="center"/>
      <protection locked="0"/>
    </xf>
    <xf numFmtId="164" fontId="63" fillId="0" borderId="0" xfId="0" applyNumberFormat="1" applyFont="1" applyBorder="1" applyAlignment="1" applyProtection="1">
      <alignment horizontal="right" vertical="center" wrapText="1"/>
    </xf>
    <xf numFmtId="164" fontId="61" fillId="0" borderId="0" xfId="0" applyNumberFormat="1" applyFont="1" applyBorder="1" applyAlignment="1">
      <alignment horizontal="left" vertical="center"/>
    </xf>
    <xf numFmtId="0" fontId="53" fillId="0" borderId="0" xfId="0" applyFont="1" applyBorder="1" applyAlignment="1" applyProtection="1">
      <alignment horizontal="left" vertical="center"/>
    </xf>
    <xf numFmtId="164" fontId="72" fillId="0" borderId="0" xfId="0" applyNumberFormat="1" applyFont="1" applyBorder="1" applyAlignment="1" applyProtection="1">
      <alignment horizontal="left" vertical="center" indent="1"/>
    </xf>
    <xf numFmtId="0" fontId="61" fillId="0" borderId="0" xfId="0" applyFont="1" applyAlignment="1">
      <alignment horizontal="left" vertical="center"/>
    </xf>
    <xf numFmtId="0" fontId="61" fillId="0" borderId="0" xfId="0" applyFont="1" applyAlignment="1">
      <alignment horizontal="left" vertical="center" indent="1"/>
    </xf>
    <xf numFmtId="0" fontId="72" fillId="0" borderId="0" xfId="0" applyFont="1" applyAlignment="1">
      <alignment horizontal="left" vertical="center" indent="1"/>
    </xf>
    <xf numFmtId="0" fontId="53" fillId="0" borderId="21" xfId="0" applyFont="1" applyBorder="1" applyAlignment="1" applyProtection="1">
      <alignment horizontal="center" vertical="center"/>
      <protection locked="0"/>
    </xf>
    <xf numFmtId="0" fontId="61" fillId="0" borderId="0" xfId="0" applyFont="1" applyBorder="1" applyAlignment="1">
      <alignment horizontal="left" vertical="center" indent="1"/>
    </xf>
    <xf numFmtId="0" fontId="53" fillId="0" borderId="0" xfId="0" applyFont="1" applyBorder="1" applyAlignment="1" applyProtection="1">
      <alignment horizontal="center" vertical="center"/>
      <protection locked="0"/>
    </xf>
    <xf numFmtId="0" fontId="61" fillId="0" borderId="0" xfId="0" applyFont="1" applyBorder="1" applyAlignment="1" applyProtection="1">
      <alignment vertical="center"/>
    </xf>
    <xf numFmtId="0" fontId="72" fillId="0" borderId="0" xfId="0" applyFont="1" applyAlignment="1">
      <alignment horizontal="left" vertical="center"/>
    </xf>
    <xf numFmtId="0" fontId="61" fillId="0" borderId="0" xfId="0" applyFont="1" applyBorder="1" applyAlignment="1" applyProtection="1">
      <alignment horizontal="left" vertical="top"/>
    </xf>
    <xf numFmtId="0" fontId="61" fillId="0" borderId="0" xfId="0" applyFont="1" applyBorder="1" applyAlignment="1" applyProtection="1">
      <alignment horizontal="left" vertical="top" indent="1"/>
    </xf>
    <xf numFmtId="0" fontId="72" fillId="0" borderId="0" xfId="0" applyFont="1" applyBorder="1" applyAlignment="1" applyProtection="1">
      <alignment horizontal="left" vertical="top" indent="1"/>
    </xf>
    <xf numFmtId="0" fontId="61" fillId="0" borderId="0" xfId="0" applyFont="1" applyAlignment="1">
      <alignment vertical="top"/>
    </xf>
    <xf numFmtId="0" fontId="61" fillId="0" borderId="0" xfId="0" applyFont="1" applyBorder="1" applyAlignment="1" applyProtection="1">
      <alignment vertical="top"/>
    </xf>
    <xf numFmtId="0" fontId="64" fillId="0" borderId="2" xfId="0" applyFont="1" applyBorder="1" applyAlignment="1" applyProtection="1">
      <alignment horizontal="center"/>
      <protection locked="0"/>
    </xf>
    <xf numFmtId="164" fontId="63" fillId="0" borderId="0" xfId="0" applyNumberFormat="1" applyFont="1" applyBorder="1" applyAlignment="1" applyProtection="1">
      <alignment horizontal="right"/>
    </xf>
    <xf numFmtId="0" fontId="56" fillId="0" borderId="21" xfId="0" applyFont="1" applyBorder="1" applyAlignment="1" applyProtection="1">
      <alignment horizontal="left"/>
    </xf>
    <xf numFmtId="0" fontId="61" fillId="0" borderId="0" xfId="0" applyFont="1" applyBorder="1" applyAlignment="1" applyProtection="1">
      <alignment horizontal="left" vertical="center"/>
    </xf>
    <xf numFmtId="0" fontId="56" fillId="0" borderId="0" xfId="0" applyFont="1" applyBorder="1" applyAlignment="1" applyProtection="1">
      <alignment horizontal="left" vertical="center"/>
    </xf>
    <xf numFmtId="14" fontId="54" fillId="0" borderId="0" xfId="0" applyNumberFormat="1" applyFont="1" applyBorder="1" applyAlignment="1" applyProtection="1">
      <alignment horizontal="center" vertical="center"/>
    </xf>
    <xf numFmtId="14" fontId="64" fillId="0" borderId="78" xfId="0" applyNumberFormat="1" applyFont="1" applyBorder="1" applyAlignment="1" applyProtection="1">
      <alignment horizontal="center" vertical="center"/>
      <protection locked="0"/>
    </xf>
    <xf numFmtId="0" fontId="74" fillId="0" borderId="0" xfId="0" applyFont="1" applyAlignment="1">
      <alignment horizontal="left" vertical="center"/>
    </xf>
    <xf numFmtId="0" fontId="56" fillId="0" borderId="0" xfId="0" applyFont="1" applyAlignment="1">
      <alignment horizontal="left" vertical="center"/>
    </xf>
    <xf numFmtId="0" fontId="65" fillId="0" borderId="0" xfId="0" applyFont="1" applyBorder="1" applyAlignment="1" applyProtection="1">
      <alignment horizontal="left" vertical="center" wrapText="1"/>
    </xf>
    <xf numFmtId="0" fontId="53" fillId="0" borderId="0" xfId="0" applyFont="1" applyBorder="1" applyAlignment="1" applyProtection="1">
      <alignment horizontal="center" vertical="center" wrapText="1"/>
    </xf>
    <xf numFmtId="0" fontId="54" fillId="0" borderId="0" xfId="0" applyFont="1" applyBorder="1" applyAlignment="1" applyProtection="1">
      <alignment horizontal="left" vertical="top"/>
    </xf>
    <xf numFmtId="0" fontId="56" fillId="0" borderId="0" xfId="0" applyFont="1" applyBorder="1" applyAlignment="1">
      <alignment horizontal="left" vertical="top"/>
    </xf>
    <xf numFmtId="0" fontId="56" fillId="0" borderId="0" xfId="0" applyFont="1" applyBorder="1" applyAlignment="1">
      <alignment horizontal="center" vertical="top"/>
    </xf>
    <xf numFmtId="0" fontId="61" fillId="0" borderId="0" xfId="0" applyFont="1" applyAlignment="1">
      <alignment horizontal="left"/>
    </xf>
    <xf numFmtId="0" fontId="61" fillId="0" borderId="0" xfId="0" applyFont="1"/>
    <xf numFmtId="0" fontId="56" fillId="0" borderId="0" xfId="0" applyFont="1" applyBorder="1" applyAlignment="1" applyProtection="1">
      <alignment horizontal="right" vertical="center"/>
    </xf>
    <xf numFmtId="14" fontId="56" fillId="0" borderId="100" xfId="0" applyNumberFormat="1" applyFont="1" applyBorder="1" applyAlignment="1" applyProtection="1">
      <alignment vertical="center"/>
      <protection locked="0"/>
    </xf>
    <xf numFmtId="164" fontId="53" fillId="0" borderId="0" xfId="0" applyNumberFormat="1" applyFont="1" applyBorder="1" applyAlignment="1" applyProtection="1">
      <alignment horizontal="center" vertical="center"/>
    </xf>
    <xf numFmtId="0" fontId="75" fillId="9" borderId="101" xfId="0" applyFont="1" applyFill="1" applyBorder="1" applyAlignment="1">
      <alignment horizontal="center" vertical="center"/>
    </xf>
    <xf numFmtId="0" fontId="75" fillId="9" borderId="102" xfId="0" applyFont="1" applyFill="1" applyBorder="1" applyAlignment="1">
      <alignment horizontal="center" vertical="center"/>
    </xf>
    <xf numFmtId="0" fontId="53" fillId="17" borderId="121" xfId="0" applyFont="1" applyFill="1" applyBorder="1" applyAlignment="1" applyProtection="1">
      <alignment horizontal="left" vertical="center"/>
    </xf>
    <xf numFmtId="164" fontId="53" fillId="17" borderId="121" xfId="0" applyNumberFormat="1" applyFont="1" applyFill="1" applyBorder="1" applyAlignment="1" applyProtection="1">
      <alignment horizontal="center" vertical="center"/>
    </xf>
    <xf numFmtId="164" fontId="63" fillId="17" borderId="121" xfId="0" applyNumberFormat="1" applyFont="1" applyFill="1" applyBorder="1" applyAlignment="1" applyProtection="1">
      <alignment vertical="center"/>
    </xf>
    <xf numFmtId="0" fontId="76" fillId="10" borderId="122" xfId="0" applyFont="1" applyFill="1" applyBorder="1" applyAlignment="1">
      <alignment horizontal="left" vertical="center"/>
    </xf>
    <xf numFmtId="38" fontId="48" fillId="10" borderId="103" xfId="0" applyNumberFormat="1" applyFont="1" applyFill="1" applyBorder="1" applyAlignment="1">
      <alignment horizontal="right"/>
    </xf>
    <xf numFmtId="38" fontId="48" fillId="10" borderId="110" xfId="0" applyNumberFormat="1" applyFont="1" applyFill="1" applyBorder="1" applyAlignment="1">
      <alignment horizontal="right"/>
    </xf>
    <xf numFmtId="0" fontId="77" fillId="11" borderId="103" xfId="0" applyFont="1" applyFill="1" applyBorder="1" applyAlignment="1">
      <alignment vertical="center"/>
    </xf>
    <xf numFmtId="164" fontId="53" fillId="13" borderId="117" xfId="0" applyNumberFormat="1" applyFont="1" applyFill="1" applyBorder="1" applyAlignment="1" applyProtection="1">
      <alignment horizontal="center" vertical="center"/>
    </xf>
    <xf numFmtId="164" fontId="63" fillId="13" borderId="110" xfId="0" applyNumberFormat="1" applyFont="1" applyFill="1" applyBorder="1" applyAlignment="1" applyProtection="1">
      <alignment vertical="center"/>
    </xf>
    <xf numFmtId="0" fontId="56" fillId="13" borderId="103" xfId="0" applyFont="1" applyFill="1" applyBorder="1" applyAlignment="1" applyProtection="1">
      <alignment vertical="center"/>
    </xf>
    <xf numFmtId="38" fontId="48" fillId="11" borderId="120" xfId="0" applyNumberFormat="1" applyFont="1" applyFill="1" applyBorder="1" applyAlignment="1" applyProtection="1">
      <alignment horizontal="right"/>
      <protection locked="0"/>
    </xf>
    <xf numFmtId="38" fontId="48" fillId="11" borderId="103" xfId="0" applyNumberFormat="1" applyFont="1" applyFill="1" applyBorder="1" applyAlignment="1" applyProtection="1">
      <alignment horizontal="right"/>
      <protection locked="0"/>
    </xf>
    <xf numFmtId="38" fontId="48" fillId="11" borderId="110" xfId="0" applyNumberFormat="1" applyFont="1" applyFill="1" applyBorder="1" applyAlignment="1" applyProtection="1">
      <alignment horizontal="right"/>
      <protection locked="0"/>
    </xf>
    <xf numFmtId="0" fontId="53" fillId="17" borderId="110" xfId="0" applyFont="1" applyFill="1" applyBorder="1" applyAlignment="1" applyProtection="1">
      <alignment horizontal="center" vertical="center"/>
    </xf>
    <xf numFmtId="164" fontId="53" fillId="17" borderId="110" xfId="0" applyNumberFormat="1" applyFont="1" applyFill="1" applyBorder="1" applyAlignment="1" applyProtection="1">
      <alignment horizontal="center" vertical="center"/>
    </xf>
    <xf numFmtId="164" fontId="63" fillId="17" borderId="110" xfId="0" applyNumberFormat="1" applyFont="1" applyFill="1" applyBorder="1" applyAlignment="1" applyProtection="1">
      <alignment vertical="center"/>
    </xf>
    <xf numFmtId="0" fontId="76" fillId="10" borderId="103" xfId="0" applyFont="1" applyFill="1" applyBorder="1" applyAlignment="1">
      <alignment horizontal="left" vertical="center"/>
    </xf>
    <xf numFmtId="0" fontId="53" fillId="17" borderId="0" xfId="0" applyFont="1" applyFill="1" applyBorder="1" applyAlignment="1" applyProtection="1">
      <alignment horizontal="left" vertical="center"/>
    </xf>
    <xf numFmtId="164" fontId="53" fillId="17" borderId="0" xfId="0" applyNumberFormat="1" applyFont="1" applyFill="1" applyBorder="1" applyAlignment="1" applyProtection="1">
      <alignment horizontal="center" vertical="center"/>
    </xf>
    <xf numFmtId="164" fontId="63" fillId="17" borderId="0" xfId="0" applyNumberFormat="1" applyFont="1" applyFill="1" applyBorder="1" applyAlignment="1" applyProtection="1">
      <alignment vertical="center"/>
    </xf>
    <xf numFmtId="0" fontId="61" fillId="13" borderId="117" xfId="0" applyFont="1" applyFill="1" applyBorder="1" applyAlignment="1" applyProtection="1">
      <alignment horizontal="left" vertical="center"/>
    </xf>
    <xf numFmtId="164" fontId="53" fillId="13" borderId="110" xfId="0" applyNumberFormat="1" applyFont="1" applyFill="1" applyBorder="1" applyAlignment="1" applyProtection="1">
      <alignment horizontal="center" vertical="center"/>
    </xf>
    <xf numFmtId="164" fontId="61" fillId="13" borderId="110" xfId="0" applyNumberFormat="1" applyFont="1" applyFill="1" applyBorder="1" applyAlignment="1" applyProtection="1">
      <alignment vertical="center"/>
    </xf>
    <xf numFmtId="0" fontId="77" fillId="11" borderId="103" xfId="0" applyFont="1" applyFill="1" applyBorder="1" applyAlignment="1">
      <alignment horizontal="left" vertical="center"/>
    </xf>
    <xf numFmtId="0" fontId="53" fillId="13" borderId="118" xfId="0" applyFont="1" applyFill="1" applyBorder="1" applyAlignment="1" applyProtection="1">
      <alignment horizontal="center" vertical="center"/>
    </xf>
    <xf numFmtId="164" fontId="53" fillId="13" borderId="119" xfId="0" applyNumberFormat="1" applyFont="1" applyFill="1" applyBorder="1" applyAlignment="1" applyProtection="1">
      <alignment horizontal="center" vertical="center"/>
    </xf>
    <xf numFmtId="164" fontId="63" fillId="13" borderId="119" xfId="0" applyNumberFormat="1" applyFont="1" applyFill="1" applyBorder="1" applyAlignment="1" applyProtection="1">
      <alignment vertical="center"/>
    </xf>
    <xf numFmtId="38" fontId="48" fillId="11" borderId="110" xfId="0" applyNumberFormat="1" applyFont="1" applyFill="1" applyBorder="1" applyAlignment="1">
      <alignment horizontal="right"/>
    </xf>
    <xf numFmtId="0" fontId="76" fillId="10" borderId="104" xfId="0" applyFont="1" applyFill="1" applyBorder="1" applyAlignment="1">
      <alignment horizontal="left" vertical="center"/>
    </xf>
    <xf numFmtId="38" fontId="48" fillId="10" borderId="104" xfId="0" applyNumberFormat="1" applyFont="1" applyFill="1" applyBorder="1" applyAlignment="1">
      <alignment horizontal="right"/>
    </xf>
    <xf numFmtId="38" fontId="48" fillId="10" borderId="0" xfId="0" applyNumberFormat="1" applyFont="1" applyFill="1" applyBorder="1" applyAlignment="1" applyProtection="1">
      <alignment horizontal="right"/>
      <protection locked="0"/>
    </xf>
    <xf numFmtId="1" fontId="54" fillId="0" borderId="0" xfId="0" applyNumberFormat="1" applyFont="1" applyBorder="1" applyAlignment="1" applyProtection="1">
      <alignment horizontal="center" vertical="center"/>
    </xf>
    <xf numFmtId="0" fontId="56" fillId="0" borderId="0" xfId="0" applyFont="1" applyBorder="1" applyAlignment="1" applyProtection="1">
      <alignment horizontal="center" vertical="center"/>
    </xf>
    <xf numFmtId="164" fontId="54" fillId="0" borderId="0" xfId="0" applyNumberFormat="1" applyFont="1" applyBorder="1" applyAlignment="1" applyProtection="1">
      <alignment horizontal="left" vertical="center" indent="1"/>
    </xf>
    <xf numFmtId="0" fontId="65" fillId="0" borderId="0" xfId="3" applyFont="1" applyBorder="1" applyAlignment="1" applyProtection="1">
      <alignment horizontal="left" vertical="center"/>
    </xf>
    <xf numFmtId="0" fontId="74" fillId="0" borderId="0" xfId="3" applyFont="1" applyAlignment="1">
      <alignment horizontal="left" vertical="center"/>
    </xf>
    <xf numFmtId="0" fontId="63" fillId="0" borderId="0" xfId="3" applyFont="1" applyBorder="1" applyAlignment="1" applyProtection="1">
      <alignment horizontal="left" vertical="center"/>
    </xf>
    <xf numFmtId="0" fontId="56" fillId="0" borderId="0" xfId="3" applyFont="1" applyBorder="1" applyAlignment="1" applyProtection="1">
      <alignment horizontal="right" vertical="center"/>
    </xf>
    <xf numFmtId="1" fontId="54" fillId="0" borderId="0" xfId="3" applyNumberFormat="1" applyFont="1" applyBorder="1" applyAlignment="1" applyProtection="1">
      <alignment horizontal="center" vertical="center"/>
    </xf>
    <xf numFmtId="0" fontId="56" fillId="0" borderId="0" xfId="3" applyFont="1" applyBorder="1" applyAlignment="1" applyProtection="1">
      <alignment vertical="center"/>
    </xf>
    <xf numFmtId="0" fontId="56" fillId="0" borderId="0" xfId="3" applyFont="1" applyBorder="1" applyAlignment="1" applyProtection="1">
      <alignment horizontal="center" vertical="center"/>
    </xf>
    <xf numFmtId="0" fontId="56" fillId="0" borderId="0" xfId="3" applyNumberFormat="1" applyFont="1" applyBorder="1" applyAlignment="1" applyProtection="1">
      <alignment vertical="center"/>
    </xf>
    <xf numFmtId="0" fontId="61" fillId="0" borderId="0" xfId="3" applyFont="1" applyBorder="1" applyAlignment="1">
      <alignment horizontal="left" indent="1"/>
    </xf>
    <xf numFmtId="0" fontId="54" fillId="0" borderId="0" xfId="3" applyFont="1" applyBorder="1"/>
    <xf numFmtId="164" fontId="63" fillId="0" borderId="0" xfId="3" applyNumberFormat="1" applyFont="1" applyBorder="1" applyAlignment="1" applyProtection="1">
      <alignment vertical="center"/>
    </xf>
    <xf numFmtId="0" fontId="56" fillId="0" borderId="0" xfId="3" applyFont="1" applyBorder="1"/>
    <xf numFmtId="0" fontId="54" fillId="0" borderId="0" xfId="3" applyFont="1" applyBorder="1" applyAlignment="1" applyProtection="1">
      <alignment horizontal="left" vertical="top"/>
    </xf>
    <xf numFmtId="0" fontId="61" fillId="0" borderId="0" xfId="3" applyFont="1" applyBorder="1"/>
    <xf numFmtId="0" fontId="53" fillId="0" borderId="0" xfId="3" applyFont="1" applyBorder="1" applyAlignment="1" applyProtection="1">
      <alignment horizontal="center" vertical="center"/>
    </xf>
    <xf numFmtId="164" fontId="63" fillId="0" borderId="0" xfId="3" applyNumberFormat="1" applyFont="1" applyBorder="1" applyAlignment="1" applyProtection="1">
      <alignment horizontal="right" vertical="center"/>
    </xf>
    <xf numFmtId="0" fontId="78" fillId="0" borderId="0" xfId="3" applyFont="1" applyBorder="1"/>
    <xf numFmtId="0" fontId="56" fillId="0" borderId="0" xfId="3" applyFont="1"/>
    <xf numFmtId="0" fontId="56" fillId="0" borderId="0" xfId="3" applyFont="1" applyProtection="1"/>
    <xf numFmtId="0" fontId="72" fillId="0" borderId="0" xfId="3" applyFont="1" applyBorder="1"/>
    <xf numFmtId="0" fontId="72" fillId="0" borderId="0" xfId="3" applyFont="1" applyBorder="1" applyAlignment="1">
      <alignment horizontal="center" vertical="top"/>
    </xf>
    <xf numFmtId="171" fontId="56" fillId="0" borderId="0" xfId="3" applyNumberFormat="1" applyFont="1" applyBorder="1" applyAlignment="1" applyProtection="1">
      <alignment horizontal="center" vertical="center"/>
    </xf>
    <xf numFmtId="0" fontId="72" fillId="0" borderId="0" xfId="3" applyFont="1" applyBorder="1" applyAlignment="1">
      <alignment horizontal="center"/>
    </xf>
    <xf numFmtId="0" fontId="56" fillId="0" borderId="0" xfId="3" applyFont="1" applyBorder="1" applyProtection="1"/>
    <xf numFmtId="0" fontId="56" fillId="0" borderId="0" xfId="3" applyFont="1" applyProtection="1">
      <protection locked="0"/>
    </xf>
    <xf numFmtId="0" fontId="56" fillId="0" borderId="0" xfId="3" applyFont="1" applyBorder="1" applyProtection="1">
      <protection locked="0"/>
    </xf>
    <xf numFmtId="0" fontId="56" fillId="0" borderId="0" xfId="3" applyFont="1" applyBorder="1" applyAlignment="1">
      <alignment horizontal="center" vertical="center"/>
    </xf>
    <xf numFmtId="164" fontId="61" fillId="0" borderId="0" xfId="3" applyNumberFormat="1" applyFont="1" applyBorder="1"/>
    <xf numFmtId="0" fontId="72" fillId="0" borderId="15" xfId="3" applyFont="1" applyBorder="1" applyAlignment="1">
      <alignment horizontal="center"/>
    </xf>
    <xf numFmtId="0" fontId="54" fillId="0" borderId="0" xfId="3" applyFont="1" applyBorder="1" applyProtection="1"/>
    <xf numFmtId="0" fontId="56" fillId="0" borderId="0" xfId="0" applyFont="1"/>
    <xf numFmtId="0" fontId="72" fillId="0" borderId="0" xfId="0" applyFont="1" applyBorder="1"/>
    <xf numFmtId="0" fontId="72" fillId="0" borderId="0" xfId="0" applyFont="1" applyBorder="1" applyAlignment="1">
      <alignment horizontal="left" vertical="top" wrapText="1"/>
    </xf>
    <xf numFmtId="0" fontId="72" fillId="0" borderId="0" xfId="0" applyFont="1" applyBorder="1" applyAlignment="1">
      <alignment horizontal="center"/>
    </xf>
    <xf numFmtId="0" fontId="72" fillId="0" borderId="0" xfId="0" applyFont="1" applyBorder="1" applyAlignment="1" applyProtection="1">
      <alignment horizontal="center" vertical="top"/>
    </xf>
    <xf numFmtId="0" fontId="56" fillId="0" borderId="0" xfId="0" applyFont="1" applyBorder="1" applyAlignment="1">
      <alignment horizontal="center" vertical="center"/>
    </xf>
    <xf numFmtId="164" fontId="61" fillId="0" borderId="0" xfId="0" applyNumberFormat="1" applyFont="1" applyBorder="1"/>
    <xf numFmtId="0" fontId="53" fillId="0" borderId="0" xfId="0" applyFont="1" applyBorder="1" applyAlignment="1" applyProtection="1">
      <alignment horizontal="center"/>
    </xf>
    <xf numFmtId="0" fontId="72" fillId="0" borderId="0" xfId="0" applyFont="1" applyBorder="1" applyAlignment="1">
      <alignment horizontal="center" vertical="top"/>
    </xf>
    <xf numFmtId="171" fontId="56" fillId="0" borderId="0" xfId="0" applyNumberFormat="1" applyFont="1" applyBorder="1" applyAlignment="1" applyProtection="1">
      <alignment horizontal="center" vertical="center"/>
    </xf>
    <xf numFmtId="164" fontId="61" fillId="0" borderId="0" xfId="0" applyNumberFormat="1" applyFont="1" applyBorder="1" applyProtection="1"/>
    <xf numFmtId="0" fontId="79" fillId="0" borderId="0" xfId="0" applyFont="1" applyBorder="1" applyAlignment="1">
      <alignment horizontal="left" vertical="top" wrapText="1"/>
    </xf>
    <xf numFmtId="166" fontId="56" fillId="0" borderId="0" xfId="0" applyNumberFormat="1" applyFont="1" applyBorder="1" applyAlignment="1" applyProtection="1">
      <alignment horizontal="left" vertical="center"/>
    </xf>
    <xf numFmtId="164" fontId="61" fillId="0" borderId="0" xfId="0" applyNumberFormat="1" applyFont="1" applyBorder="1" applyAlignment="1" applyProtection="1">
      <alignment horizontal="left" vertical="center"/>
    </xf>
    <xf numFmtId="0" fontId="56" fillId="0" borderId="0" xfId="0" applyFont="1" applyAlignment="1">
      <alignment vertical="center"/>
    </xf>
    <xf numFmtId="0" fontId="63" fillId="0" borderId="0" xfId="0" applyFont="1" applyBorder="1" applyAlignment="1" applyProtection="1">
      <alignment vertical="center"/>
    </xf>
    <xf numFmtId="0" fontId="54" fillId="0" borderId="0" xfId="3" applyFont="1" applyBorder="1" applyAlignment="1">
      <alignment horizontal="left" indent="1"/>
    </xf>
    <xf numFmtId="0" fontId="59" fillId="0" borderId="0" xfId="0" applyFont="1" applyBorder="1" applyAlignment="1" applyProtection="1">
      <alignment horizontal="center" vertical="center"/>
    </xf>
    <xf numFmtId="0" fontId="54" fillId="0" borderId="0" xfId="0" applyFont="1" applyAlignment="1" applyProtection="1">
      <alignment vertical="center"/>
    </xf>
    <xf numFmtId="0" fontId="81" fillId="0" borderId="0" xfId="0" applyFont="1" applyBorder="1" applyAlignment="1" applyProtection="1">
      <alignment horizontal="left" vertical="center"/>
    </xf>
    <xf numFmtId="0" fontId="53" fillId="0" borderId="0" xfId="0" applyFont="1" applyBorder="1" applyAlignment="1" applyProtection="1">
      <alignment vertical="center"/>
    </xf>
    <xf numFmtId="0" fontId="82" fillId="0" borderId="0" xfId="0" applyFont="1" applyBorder="1" applyAlignment="1" applyProtection="1">
      <alignment vertical="center"/>
    </xf>
    <xf numFmtId="0" fontId="61" fillId="0" borderId="0" xfId="0" applyFont="1" applyBorder="1" applyAlignment="1" applyProtection="1">
      <alignment horizontal="left" vertical="center" indent="3"/>
    </xf>
    <xf numFmtId="38" fontId="56" fillId="0" borderId="2" xfId="0" applyNumberFormat="1" applyFont="1" applyBorder="1" applyAlignment="1" applyProtection="1">
      <alignment vertical="center"/>
      <protection locked="0"/>
    </xf>
    <xf numFmtId="0" fontId="63" fillId="0" borderId="0" xfId="0" applyFont="1" applyBorder="1" applyAlignment="1" applyProtection="1">
      <alignment horizontal="center" vertical="center"/>
    </xf>
    <xf numFmtId="0" fontId="63" fillId="0" borderId="0" xfId="0" applyFont="1" applyBorder="1" applyAlignment="1" applyProtection="1">
      <alignment horizontal="center" vertical="center" wrapText="1"/>
    </xf>
    <xf numFmtId="176" fontId="56" fillId="0" borderId="2" xfId="0" applyNumberFormat="1" applyFont="1" applyBorder="1" applyAlignment="1" applyProtection="1">
      <alignment vertical="center" wrapText="1"/>
      <protection locked="0"/>
    </xf>
    <xf numFmtId="0" fontId="54" fillId="0" borderId="0" xfId="0" applyFont="1" applyBorder="1" applyAlignment="1" applyProtection="1">
      <alignment horizontal="center" vertical="center"/>
    </xf>
    <xf numFmtId="0" fontId="84" fillId="0" borderId="0" xfId="0" applyFont="1" applyBorder="1" applyAlignment="1" applyProtection="1">
      <alignment horizontal="center" vertical="center" wrapText="1"/>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0" fontId="63" fillId="0" borderId="0" xfId="0" applyFont="1" applyBorder="1" applyAlignment="1" applyProtection="1">
      <alignment horizontal="center"/>
    </xf>
    <xf numFmtId="0" fontId="54" fillId="0" borderId="0" xfId="0" applyFont="1" applyBorder="1" applyAlignment="1" applyProtection="1"/>
    <xf numFmtId="0" fontId="63" fillId="0" borderId="0" xfId="0" applyFont="1" applyBorder="1" applyAlignment="1" applyProtection="1">
      <alignment horizontal="center" wrapText="1"/>
    </xf>
    <xf numFmtId="0" fontId="54" fillId="0" borderId="0" xfId="0" applyFont="1" applyBorder="1" applyAlignment="1" applyProtection="1">
      <alignment horizontal="right" vertical="center"/>
    </xf>
    <xf numFmtId="0" fontId="80" fillId="0" borderId="0" xfId="0" applyFont="1" applyBorder="1" applyAlignment="1" applyProtection="1">
      <alignment vertical="center"/>
    </xf>
    <xf numFmtId="0" fontId="72" fillId="0" borderId="0" xfId="0" applyFont="1" applyBorder="1" applyAlignment="1" applyProtection="1">
      <alignment vertical="center"/>
    </xf>
    <xf numFmtId="38" fontId="53" fillId="0" borderId="2" xfId="0" applyNumberFormat="1" applyFont="1" applyBorder="1" applyAlignment="1" applyProtection="1">
      <alignment horizontal="center" vertical="center"/>
      <protection locked="0"/>
    </xf>
    <xf numFmtId="0" fontId="54" fillId="0" borderId="0" xfId="0" applyFont="1" applyAlignment="1" applyProtection="1">
      <alignment horizontal="right" vertical="center"/>
    </xf>
    <xf numFmtId="0" fontId="61" fillId="0" borderId="17" xfId="0" applyFont="1" applyFill="1" applyBorder="1" applyAlignment="1" applyProtection="1">
      <alignment vertical="center"/>
    </xf>
    <xf numFmtId="38" fontId="56" fillId="0" borderId="2" xfId="0" applyNumberFormat="1" applyFont="1" applyBorder="1" applyAlignment="1" applyProtection="1">
      <alignment horizontal="center" vertical="center"/>
      <protection locked="0"/>
    </xf>
    <xf numFmtId="0" fontId="54" fillId="0" borderId="17" xfId="0" applyFont="1" applyBorder="1" applyAlignment="1" applyProtection="1">
      <alignment horizontal="right" vertical="center"/>
    </xf>
    <xf numFmtId="40" fontId="61" fillId="0" borderId="0" xfId="0" applyNumberFormat="1" applyFont="1" applyBorder="1" applyAlignment="1" applyProtection="1">
      <alignment horizontal="center" vertical="center"/>
    </xf>
    <xf numFmtId="0" fontId="86" fillId="0" borderId="0" xfId="0" applyFont="1" applyBorder="1" applyAlignment="1" applyProtection="1">
      <alignment vertical="center"/>
    </xf>
    <xf numFmtId="0" fontId="54" fillId="0" borderId="20" xfId="0" applyFont="1" applyFill="1" applyBorder="1" applyAlignment="1" applyProtection="1">
      <alignment vertical="center"/>
    </xf>
    <xf numFmtId="0" fontId="61" fillId="0" borderId="0" xfId="0" applyFont="1" applyBorder="1" applyAlignment="1" applyProtection="1">
      <alignment horizontal="right" vertical="center"/>
    </xf>
    <xf numFmtId="0" fontId="61" fillId="0" borderId="2" xfId="0" applyFont="1" applyBorder="1" applyAlignment="1" applyProtection="1">
      <alignment vertical="center"/>
    </xf>
    <xf numFmtId="38" fontId="56" fillId="6" borderId="2" xfId="0" applyNumberFormat="1" applyFont="1" applyFill="1" applyBorder="1" applyAlignment="1" applyProtection="1">
      <alignment vertical="center"/>
    </xf>
    <xf numFmtId="0" fontId="54" fillId="3" borderId="2" xfId="0" applyFont="1" applyFill="1" applyBorder="1" applyAlignment="1" applyProtection="1">
      <alignment vertical="center"/>
    </xf>
    <xf numFmtId="0" fontId="64" fillId="0" borderId="2" xfId="0" applyNumberFormat="1" applyFont="1" applyBorder="1" applyAlignment="1" applyProtection="1">
      <alignment horizontal="center" vertical="center"/>
      <protection locked="0"/>
    </xf>
    <xf numFmtId="38" fontId="56" fillId="0" borderId="0" xfId="0" applyNumberFormat="1" applyFont="1" applyBorder="1" applyAlignment="1" applyProtection="1">
      <alignment horizontal="center" vertical="center"/>
    </xf>
    <xf numFmtId="0" fontId="56" fillId="0" borderId="0" xfId="0" applyFont="1" applyBorder="1" applyAlignment="1" applyProtection="1">
      <alignment horizontal="left" vertical="top"/>
    </xf>
    <xf numFmtId="0" fontId="80" fillId="0" borderId="0" xfId="0" applyFont="1" applyBorder="1" applyAlignment="1" applyProtection="1">
      <alignment horizontal="left"/>
    </xf>
    <xf numFmtId="0" fontId="80" fillId="0" borderId="0" xfId="0" applyFont="1" applyBorder="1" applyAlignment="1" applyProtection="1"/>
    <xf numFmtId="0" fontId="87" fillId="0" borderId="0" xfId="0" applyFont="1" applyBorder="1" applyAlignment="1" applyProtection="1">
      <alignment horizontal="right" vertical="center"/>
    </xf>
    <xf numFmtId="0" fontId="56" fillId="0" borderId="0" xfId="0" applyFont="1" applyProtection="1"/>
    <xf numFmtId="0" fontId="54" fillId="0" borderId="0" xfId="0" applyFont="1" applyProtection="1"/>
    <xf numFmtId="0" fontId="88" fillId="0" borderId="0" xfId="2" applyFont="1" applyAlignment="1" applyProtection="1">
      <alignment horizontal="centerContinuous" vertical="center"/>
    </xf>
    <xf numFmtId="0" fontId="56" fillId="0" borderId="0" xfId="0" applyFont="1" applyAlignment="1">
      <alignment horizontal="centerContinuous" vertical="center"/>
    </xf>
    <xf numFmtId="0" fontId="54" fillId="0" borderId="0" xfId="0" applyFont="1" applyAlignment="1" applyProtection="1">
      <alignment horizontal="centerContinuous" vertical="center"/>
    </xf>
    <xf numFmtId="0" fontId="64" fillId="0" borderId="0" xfId="0" applyFont="1"/>
    <xf numFmtId="0" fontId="54" fillId="0" borderId="0" xfId="0" applyNumberFormat="1" applyFont="1" applyAlignment="1">
      <alignment horizontal="left"/>
    </xf>
    <xf numFmtId="0" fontId="56" fillId="0" borderId="0" xfId="0" applyFont="1" applyAlignment="1">
      <alignment horizontal="left"/>
    </xf>
    <xf numFmtId="174" fontId="54" fillId="0" borderId="0" xfId="0" applyNumberFormat="1" applyFont="1" applyAlignment="1">
      <alignment horizontal="left"/>
    </xf>
    <xf numFmtId="174" fontId="56" fillId="0" borderId="0" xfId="0" applyNumberFormat="1" applyFont="1" applyAlignment="1">
      <alignment horizontal="left"/>
    </xf>
    <xf numFmtId="0" fontId="54" fillId="0" borderId="0" xfId="0" applyNumberFormat="1" applyFont="1" applyBorder="1" applyAlignment="1" applyProtection="1">
      <alignment horizontal="left"/>
    </xf>
    <xf numFmtId="0" fontId="54" fillId="0" borderId="0" xfId="0" applyFont="1" applyBorder="1" applyAlignment="1" applyProtection="1">
      <alignment horizontal="right"/>
    </xf>
    <xf numFmtId="49" fontId="54" fillId="0" borderId="0" xfId="0" applyNumberFormat="1" applyFont="1" applyBorder="1" applyAlignment="1" applyProtection="1">
      <alignment horizontal="left" vertical="center"/>
    </xf>
    <xf numFmtId="49" fontId="53" fillId="0" borderId="0" xfId="0" applyNumberFormat="1" applyFont="1" applyBorder="1" applyAlignment="1" applyProtection="1">
      <alignment horizontal="left" vertical="center"/>
    </xf>
    <xf numFmtId="0" fontId="53" fillId="0" borderId="0" xfId="0" applyFont="1" applyBorder="1" applyProtection="1"/>
    <xf numFmtId="0" fontId="53" fillId="0" borderId="0" xfId="0" applyFont="1" applyBorder="1" applyAlignment="1" applyProtection="1">
      <alignment horizontal="right"/>
    </xf>
    <xf numFmtId="0" fontId="56" fillId="0" borderId="0" xfId="5" applyNumberFormat="1" applyFont="1" applyBorder="1" applyAlignment="1" applyProtection="1">
      <alignment horizontal="right"/>
    </xf>
    <xf numFmtId="49" fontId="61" fillId="0" borderId="0" xfId="0" applyNumberFormat="1" applyFont="1" applyBorder="1" applyAlignment="1" applyProtection="1">
      <alignment horizontal="left" vertical="center"/>
    </xf>
    <xf numFmtId="0" fontId="61" fillId="0" borderId="0" xfId="0" applyFont="1" applyFill="1" applyBorder="1" applyProtection="1"/>
    <xf numFmtId="40" fontId="61" fillId="0" borderId="0" xfId="0" applyNumberFormat="1" applyFont="1" applyBorder="1" applyAlignment="1" applyProtection="1">
      <alignment horizontal="right"/>
    </xf>
    <xf numFmtId="37" fontId="61" fillId="0" borderId="0" xfId="0" applyNumberFormat="1" applyFont="1" applyBorder="1" applyProtection="1"/>
    <xf numFmtId="175" fontId="61" fillId="0" borderId="0" xfId="0" applyNumberFormat="1" applyFont="1" applyFill="1" applyBorder="1" applyAlignment="1" applyProtection="1">
      <alignment horizontal="right"/>
    </xf>
    <xf numFmtId="173" fontId="61" fillId="0" borderId="0" xfId="0" applyNumberFormat="1" applyFont="1" applyBorder="1" applyProtection="1"/>
    <xf numFmtId="0" fontId="61" fillId="0" borderId="0" xfId="5" applyNumberFormat="1" applyFont="1" applyBorder="1" applyAlignment="1" applyProtection="1">
      <alignment horizontal="right"/>
    </xf>
    <xf numFmtId="0" fontId="61" fillId="0" borderId="0" xfId="0" applyFont="1" applyProtection="1"/>
    <xf numFmtId="0" fontId="61" fillId="0" borderId="0" xfId="0" applyFont="1" applyBorder="1" applyAlignment="1" applyProtection="1">
      <alignment vertical="center" wrapText="1"/>
    </xf>
    <xf numFmtId="0" fontId="61" fillId="0" borderId="0" xfId="0" applyFont="1" applyBorder="1" applyAlignment="1" applyProtection="1">
      <alignment horizontal="right"/>
    </xf>
    <xf numFmtId="2" fontId="61" fillId="0" borderId="0" xfId="0" applyNumberFormat="1" applyFont="1" applyBorder="1" applyAlignment="1" applyProtection="1">
      <alignment horizontal="right"/>
    </xf>
    <xf numFmtId="0" fontId="89" fillId="0" borderId="0" xfId="0" applyFont="1" applyAlignment="1" applyProtection="1">
      <alignment horizontal="left"/>
    </xf>
    <xf numFmtId="0" fontId="61" fillId="0" borderId="0" xfId="0" applyFont="1" applyAlignment="1">
      <alignment wrapText="1"/>
    </xf>
    <xf numFmtId="0" fontId="54" fillId="0" borderId="0" xfId="0" applyFont="1" applyFill="1" applyBorder="1" applyProtection="1"/>
    <xf numFmtId="0" fontId="54" fillId="0" borderId="0" xfId="0" applyFont="1" applyBorder="1" applyAlignment="1" applyProtection="1">
      <alignment horizontal="center"/>
    </xf>
    <xf numFmtId="175" fontId="61" fillId="0" borderId="0" xfId="0" quotePrefix="1" applyNumberFormat="1" applyFont="1" applyBorder="1" applyAlignment="1" applyProtection="1">
      <alignment horizontal="right"/>
    </xf>
    <xf numFmtId="0" fontId="63" fillId="0" borderId="0" xfId="0" applyFont="1" applyProtection="1"/>
    <xf numFmtId="0" fontId="61" fillId="0" borderId="0" xfId="5" quotePrefix="1" applyNumberFormat="1" applyFont="1" applyBorder="1" applyAlignment="1" applyProtection="1">
      <alignment horizontal="right"/>
    </xf>
    <xf numFmtId="0" fontId="61" fillId="0" borderId="0" xfId="0" applyFont="1" applyBorder="1" applyAlignment="1" applyProtection="1">
      <alignment vertical="top" wrapText="1"/>
    </xf>
    <xf numFmtId="37" fontId="61" fillId="0" borderId="0" xfId="0" applyNumberFormat="1" applyFont="1" applyBorder="1" applyAlignment="1" applyProtection="1">
      <alignment horizontal="right"/>
    </xf>
    <xf numFmtId="175" fontId="61" fillId="8" borderId="0" xfId="0" quotePrefix="1" applyNumberFormat="1" applyFont="1" applyFill="1" applyBorder="1" applyAlignment="1" applyProtection="1">
      <alignment horizontal="right"/>
    </xf>
    <xf numFmtId="38" fontId="61" fillId="0" borderId="0" xfId="0" applyNumberFormat="1" applyFont="1" applyBorder="1" applyProtection="1"/>
    <xf numFmtId="40" fontId="61" fillId="0" borderId="0" xfId="0" applyNumberFormat="1" applyFont="1" applyFill="1" applyBorder="1" applyAlignment="1" applyProtection="1">
      <alignment horizontal="right"/>
    </xf>
    <xf numFmtId="1" fontId="61" fillId="0" borderId="0" xfId="0" applyNumberFormat="1" applyFont="1" applyBorder="1" applyProtection="1"/>
    <xf numFmtId="39" fontId="61" fillId="0" borderId="0" xfId="0" applyNumberFormat="1" applyFont="1" applyBorder="1" applyProtection="1"/>
    <xf numFmtId="1" fontId="56" fillId="0" borderId="0" xfId="5" applyNumberFormat="1" applyFont="1" applyBorder="1" applyAlignment="1" applyProtection="1">
      <alignment horizontal="right"/>
    </xf>
    <xf numFmtId="40" fontId="61" fillId="0" borderId="0" xfId="0" applyNumberFormat="1" applyFont="1" applyBorder="1" applyAlignment="1" applyProtection="1">
      <alignment horizontal="right" vertical="center"/>
    </xf>
    <xf numFmtId="3" fontId="61" fillId="0" borderId="0" xfId="0" applyNumberFormat="1" applyFont="1" applyBorder="1" applyAlignment="1" applyProtection="1">
      <alignment horizontal="right" vertical="center"/>
    </xf>
    <xf numFmtId="173" fontId="61" fillId="0" borderId="0" xfId="0" applyNumberFormat="1" applyFont="1" applyBorder="1" applyAlignment="1" applyProtection="1">
      <alignment horizontal="right"/>
    </xf>
    <xf numFmtId="2" fontId="61" fillId="0" borderId="0" xfId="0" applyNumberFormat="1" applyFont="1" applyBorder="1" applyAlignment="1" applyProtection="1">
      <alignment horizontal="right" vertical="center"/>
    </xf>
    <xf numFmtId="40" fontId="61" fillId="0" borderId="0" xfId="0" applyNumberFormat="1" applyFont="1" applyFill="1" applyBorder="1" applyAlignment="1" applyProtection="1">
      <alignment horizontal="right" vertical="center"/>
    </xf>
    <xf numFmtId="49" fontId="61" fillId="0" borderId="0" xfId="0" applyNumberFormat="1" applyFont="1" applyBorder="1" applyProtection="1"/>
    <xf numFmtId="0" fontId="61" fillId="0" borderId="0" xfId="0" applyFont="1" applyBorder="1" applyAlignment="1" applyProtection="1">
      <alignment horizontal="center"/>
    </xf>
    <xf numFmtId="172" fontId="61" fillId="0" borderId="0" xfId="0" applyNumberFormat="1" applyFont="1" applyBorder="1" applyAlignment="1" applyProtection="1">
      <alignment horizontal="right"/>
    </xf>
    <xf numFmtId="0" fontId="63" fillId="0" borderId="0" xfId="0" applyFont="1" applyFill="1" applyBorder="1" applyAlignment="1" applyProtection="1">
      <alignment horizontal="center"/>
    </xf>
    <xf numFmtId="0" fontId="54" fillId="0" borderId="0" xfId="0" applyFont="1" applyFill="1" applyBorder="1" applyAlignment="1" applyProtection="1">
      <alignment horizontal="right"/>
    </xf>
    <xf numFmtId="0" fontId="53" fillId="0" borderId="0" xfId="0" applyFont="1" applyFill="1" applyBorder="1" applyAlignment="1" applyProtection="1">
      <alignment horizontal="left"/>
    </xf>
    <xf numFmtId="0" fontId="64" fillId="0" borderId="0" xfId="0" applyFont="1" applyFill="1" applyBorder="1" applyAlignment="1" applyProtection="1">
      <alignment horizontal="right"/>
    </xf>
    <xf numFmtId="2" fontId="64" fillId="0" borderId="0" xfId="0" applyNumberFormat="1" applyFont="1" applyFill="1" applyBorder="1" applyAlignment="1" applyProtection="1">
      <alignment horizontal="right"/>
    </xf>
    <xf numFmtId="0" fontId="87" fillId="0" borderId="0" xfId="0" applyFont="1" applyProtection="1"/>
    <xf numFmtId="0" fontId="54" fillId="0" borderId="0" xfId="0" applyFont="1" applyFill="1" applyBorder="1" applyAlignment="1" applyProtection="1">
      <alignment horizontal="center"/>
    </xf>
    <xf numFmtId="0" fontId="65" fillId="0" borderId="0" xfId="5" applyNumberFormat="1" applyFont="1" applyFill="1" applyBorder="1" applyAlignment="1" applyProtection="1">
      <alignment horizontal="right"/>
    </xf>
    <xf numFmtId="49" fontId="87" fillId="0" borderId="0" xfId="0" applyNumberFormat="1" applyFont="1" applyAlignment="1" applyProtection="1">
      <alignment horizontal="right" vertical="top"/>
    </xf>
    <xf numFmtId="0" fontId="61" fillId="0" borderId="0" xfId="0" applyFont="1" applyBorder="1" applyAlignment="1" applyProtection="1">
      <alignment horizontal="left"/>
    </xf>
    <xf numFmtId="49" fontId="54" fillId="0" borderId="0" xfId="0" applyNumberFormat="1" applyFont="1" applyBorder="1" applyAlignment="1" applyProtection="1">
      <alignment horizontal="left" vertical="top"/>
    </xf>
    <xf numFmtId="0" fontId="61" fillId="0" borderId="0" xfId="0" applyFont="1" applyAlignment="1" applyProtection="1">
      <alignment horizontal="left"/>
    </xf>
    <xf numFmtId="49" fontId="54" fillId="0" borderId="0" xfId="0" applyNumberFormat="1" applyFont="1" applyAlignment="1" applyProtection="1">
      <alignment horizontal="left" vertical="center"/>
    </xf>
    <xf numFmtId="49" fontId="54" fillId="0" borderId="0" xfId="0" applyNumberFormat="1" applyFont="1" applyAlignment="1" applyProtection="1">
      <alignment horizontal="left" vertical="top"/>
    </xf>
    <xf numFmtId="0" fontId="54" fillId="0" borderId="0" xfId="0" applyFont="1" applyAlignment="1" applyProtection="1">
      <alignment horizontal="right"/>
    </xf>
    <xf numFmtId="0" fontId="61" fillId="0" borderId="0" xfId="0" applyFont="1" applyAlignment="1" applyProtection="1">
      <alignment horizontal="right"/>
    </xf>
    <xf numFmtId="49" fontId="85" fillId="0" borderId="0" xfId="0" applyNumberFormat="1" applyFont="1" applyAlignment="1" applyProtection="1">
      <alignment horizontal="right" vertical="top"/>
    </xf>
    <xf numFmtId="0" fontId="61" fillId="0" borderId="3" xfId="0" applyFont="1" applyBorder="1" applyAlignment="1" applyProtection="1">
      <alignment horizontal="center" vertical="center"/>
    </xf>
    <xf numFmtId="49" fontId="53" fillId="0" borderId="3" xfId="0" applyNumberFormat="1" applyFont="1" applyBorder="1" applyAlignment="1" applyProtection="1">
      <alignment horizontal="center" vertical="center"/>
    </xf>
    <xf numFmtId="49" fontId="56" fillId="0" borderId="3" xfId="0" applyNumberFormat="1" applyFont="1" applyBorder="1" applyAlignment="1" applyProtection="1">
      <alignment horizontal="center" vertical="center"/>
    </xf>
    <xf numFmtId="49" fontId="64" fillId="0" borderId="12" xfId="0" applyNumberFormat="1" applyFont="1" applyBorder="1" applyAlignment="1" applyProtection="1">
      <alignment horizontal="centerContinuous" vertical="center"/>
    </xf>
    <xf numFmtId="49" fontId="56" fillId="0" borderId="10" xfId="0" applyNumberFormat="1" applyFont="1" applyBorder="1" applyAlignment="1" applyProtection="1">
      <alignment horizontal="centerContinuous" vertical="center"/>
    </xf>
    <xf numFmtId="0" fontId="56" fillId="0" borderId="0" xfId="0" applyFont="1" applyAlignment="1" applyProtection="1">
      <alignment vertical="center"/>
    </xf>
    <xf numFmtId="1" fontId="63" fillId="0" borderId="4" xfId="0" applyNumberFormat="1" applyFont="1" applyBorder="1" applyAlignment="1" applyProtection="1">
      <alignment horizontal="center" vertical="center" wrapText="1"/>
    </xf>
    <xf numFmtId="3" fontId="63" fillId="0" borderId="4" xfId="0" applyNumberFormat="1" applyFont="1" applyBorder="1" applyAlignment="1" applyProtection="1">
      <alignment horizontal="center" vertical="center" wrapText="1"/>
    </xf>
    <xf numFmtId="0" fontId="63" fillId="0" borderId="4" xfId="0" applyFont="1" applyBorder="1" applyAlignment="1" applyProtection="1">
      <alignment horizontal="center" vertical="center" wrapText="1"/>
    </xf>
    <xf numFmtId="43" fontId="63" fillId="0" borderId="2" xfId="1" applyFont="1" applyBorder="1" applyAlignment="1" applyProtection="1">
      <alignment horizontal="center" vertical="center" wrapText="1"/>
    </xf>
    <xf numFmtId="0" fontId="63" fillId="0" borderId="2" xfId="0" applyFont="1" applyBorder="1" applyAlignment="1" applyProtection="1">
      <alignment horizontal="center" vertical="center" wrapTex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center" vertical="center"/>
    </xf>
    <xf numFmtId="38" fontId="54" fillId="0" borderId="2" xfId="0" applyNumberFormat="1" applyFont="1" applyBorder="1" applyAlignment="1" applyProtection="1">
      <alignment horizontal="right"/>
      <protection locked="0"/>
    </xf>
    <xf numFmtId="38" fontId="54" fillId="0" borderId="2" xfId="0" applyNumberFormat="1" applyFont="1" applyFill="1" applyBorder="1" applyAlignment="1" applyProtection="1">
      <alignment horizontal="right"/>
      <protection locked="0"/>
    </xf>
    <xf numFmtId="38" fontId="54" fillId="3" borderId="26" xfId="0" applyNumberFormat="1" applyFont="1" applyFill="1" applyBorder="1" applyAlignment="1" applyProtection="1">
      <alignment horizontal="right"/>
    </xf>
    <xf numFmtId="38" fontId="54" fillId="3" borderId="18" xfId="0" applyNumberFormat="1" applyFont="1" applyFill="1" applyBorder="1" applyAlignment="1" applyProtection="1">
      <alignment horizontal="right"/>
    </xf>
    <xf numFmtId="0" fontId="61" fillId="0" borderId="2" xfId="0" applyFont="1" applyBorder="1" applyAlignment="1" applyProtection="1">
      <alignment horizontal="center" vertical="center"/>
    </xf>
    <xf numFmtId="38" fontId="54" fillId="0" borderId="0" xfId="0" applyNumberFormat="1" applyFont="1" applyBorder="1" applyAlignment="1" applyProtection="1">
      <alignment horizontal="right"/>
      <protection locked="0"/>
    </xf>
    <xf numFmtId="0" fontId="61" fillId="0" borderId="14" xfId="0" applyFont="1" applyBorder="1" applyAlignment="1" applyProtection="1">
      <alignment horizontal="left" vertical="center" indent="1"/>
    </xf>
    <xf numFmtId="38" fontId="54" fillId="0" borderId="3" xfId="0" applyNumberFormat="1" applyFont="1" applyFill="1" applyBorder="1" applyAlignment="1" applyProtection="1">
      <alignment horizontal="right"/>
      <protection locked="0"/>
    </xf>
    <xf numFmtId="38" fontId="54" fillId="6" borderId="3" xfId="0" applyNumberFormat="1" applyFont="1" applyFill="1" applyBorder="1" applyAlignment="1" applyProtection="1">
      <alignment horizontal="right"/>
    </xf>
    <xf numFmtId="38" fontId="54" fillId="6" borderId="26" xfId="0" applyNumberFormat="1" applyFont="1" applyFill="1" applyBorder="1" applyAlignment="1" applyProtection="1">
      <alignment horizontal="right"/>
    </xf>
    <xf numFmtId="38" fontId="54" fillId="0" borderId="4" xfId="0" applyNumberFormat="1" applyFont="1" applyFill="1" applyBorder="1" applyAlignment="1" applyProtection="1">
      <alignment horizontal="right"/>
      <protection locked="0"/>
    </xf>
    <xf numFmtId="38" fontId="54" fillId="6" borderId="4" xfId="0" applyNumberFormat="1" applyFont="1" applyFill="1" applyBorder="1" applyAlignment="1" applyProtection="1">
      <alignment horizontal="right"/>
    </xf>
    <xf numFmtId="38" fontId="54" fillId="0" borderId="4" xfId="0" applyNumberFormat="1" applyFont="1" applyBorder="1" applyAlignment="1" applyProtection="1">
      <alignment horizontal="right"/>
      <protection locked="0"/>
    </xf>
    <xf numFmtId="164" fontId="61" fillId="0" borderId="2" xfId="0" applyNumberFormat="1" applyFont="1" applyFill="1" applyBorder="1" applyAlignment="1" applyProtection="1">
      <alignment horizontal="left" vertical="center"/>
    </xf>
    <xf numFmtId="0" fontId="61" fillId="0" borderId="2" xfId="0" applyFont="1" applyFill="1" applyBorder="1" applyAlignment="1" applyProtection="1">
      <alignment horizontal="center" vertical="center"/>
    </xf>
    <xf numFmtId="38" fontId="54" fillId="6" borderId="18" xfId="0" applyNumberFormat="1" applyFont="1" applyFill="1" applyBorder="1" applyAlignment="1" applyProtection="1">
      <alignment horizontal="right"/>
    </xf>
    <xf numFmtId="0" fontId="56" fillId="0" borderId="0" xfId="0" applyFont="1" applyFill="1" applyAlignment="1" applyProtection="1">
      <alignment vertical="center"/>
    </xf>
    <xf numFmtId="38" fontId="54" fillId="6" borderId="0"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xf>
    <xf numFmtId="0" fontId="61" fillId="0" borderId="11" xfId="0" applyFont="1" applyBorder="1" applyAlignment="1" applyProtection="1">
      <alignment horizontal="left" vertical="center" indent="1"/>
    </xf>
    <xf numFmtId="0" fontId="61" fillId="0" borderId="4" xfId="0" applyFont="1" applyBorder="1" applyAlignment="1" applyProtection="1">
      <alignment horizontal="center" vertical="center"/>
    </xf>
    <xf numFmtId="0" fontId="61" fillId="0" borderId="20" xfId="0" applyFont="1" applyBorder="1" applyAlignment="1" applyProtection="1">
      <alignment horizontal="left" vertical="center" indent="1"/>
    </xf>
    <xf numFmtId="0" fontId="61" fillId="0" borderId="14" xfId="0" applyFont="1" applyBorder="1" applyAlignment="1" applyProtection="1">
      <alignment horizontal="left" vertical="center" wrapText="1" indent="1"/>
    </xf>
    <xf numFmtId="38" fontId="54" fillId="0" borderId="4" xfId="0" applyNumberFormat="1" applyFont="1" applyBorder="1" applyAlignment="1" applyProtection="1">
      <alignment horizontal="right"/>
    </xf>
    <xf numFmtId="0" fontId="61" fillId="0" borderId="2" xfId="0" applyFont="1" applyFill="1" applyBorder="1" applyAlignment="1" applyProtection="1">
      <alignment horizontal="left" vertical="center" indent="1"/>
    </xf>
    <xf numFmtId="38" fontId="56" fillId="6" borderId="26" xfId="0" applyNumberFormat="1" applyFont="1" applyFill="1" applyBorder="1" applyAlignment="1">
      <alignment horizontal="right"/>
    </xf>
    <xf numFmtId="0" fontId="61" fillId="0" borderId="16" xfId="0" applyFont="1" applyFill="1" applyBorder="1" applyAlignment="1" applyProtection="1">
      <alignment horizontal="left" vertical="center" indent="1"/>
    </xf>
    <xf numFmtId="0" fontId="61" fillId="0" borderId="10" xfId="0" applyFont="1" applyFill="1" applyBorder="1" applyAlignment="1" applyProtection="1">
      <alignment horizontal="center" vertical="center"/>
    </xf>
    <xf numFmtId="38" fontId="54" fillId="6" borderId="3" xfId="0" applyNumberFormat="1" applyFont="1" applyFill="1" applyBorder="1" applyAlignment="1">
      <alignment horizontal="right"/>
    </xf>
    <xf numFmtId="0" fontId="61" fillId="0" borderId="0" xfId="0" applyFont="1" applyAlignment="1" applyProtection="1">
      <alignment vertical="center"/>
    </xf>
    <xf numFmtId="0" fontId="61" fillId="0" borderId="0" xfId="0" applyFont="1" applyAlignment="1" applyProtection="1">
      <alignment horizontal="center" vertical="center"/>
    </xf>
    <xf numFmtId="38" fontId="56" fillId="0" borderId="0" xfId="0" applyNumberFormat="1" applyFont="1" applyAlignment="1" applyProtection="1">
      <alignment vertical="center"/>
    </xf>
    <xf numFmtId="49" fontId="63" fillId="0" borderId="3" xfId="0" applyNumberFormat="1" applyFont="1" applyBorder="1" applyAlignment="1" applyProtection="1">
      <alignment horizontal="center" vertical="center"/>
    </xf>
    <xf numFmtId="0" fontId="56" fillId="0" borderId="0" xfId="0" applyFont="1" applyAlignment="1" applyProtection="1">
      <alignment horizontal="center" vertical="center"/>
    </xf>
    <xf numFmtId="0" fontId="54" fillId="0" borderId="0" xfId="0" applyFont="1" applyFill="1" applyAlignment="1" applyProtection="1">
      <alignment horizontal="center" vertical="center"/>
    </xf>
    <xf numFmtId="0" fontId="56" fillId="0" borderId="0" xfId="0" applyFont="1" applyFill="1" applyAlignment="1" applyProtection="1">
      <alignment horizontal="center" vertical="center"/>
    </xf>
    <xf numFmtId="38" fontId="54" fillId="3" borderId="21" xfId="0" applyNumberFormat="1" applyFont="1" applyFill="1" applyBorder="1" applyAlignment="1" applyProtection="1">
      <alignment horizontal="right"/>
    </xf>
    <xf numFmtId="38" fontId="54" fillId="3" borderId="0" xfId="0" applyNumberFormat="1" applyFont="1" applyFill="1" applyBorder="1" applyAlignment="1" applyProtection="1">
      <alignment horizontal="right"/>
    </xf>
    <xf numFmtId="38" fontId="54" fillId="3" borderId="3" xfId="0" applyNumberFormat="1" applyFont="1" applyFill="1" applyBorder="1" applyAlignment="1" applyProtection="1">
      <alignment horizontal="right"/>
    </xf>
    <xf numFmtId="38" fontId="54" fillId="3" borderId="13" xfId="0" applyNumberFormat="1" applyFont="1" applyFill="1" applyBorder="1" applyAlignment="1" applyProtection="1">
      <alignment horizontal="right"/>
    </xf>
    <xf numFmtId="38" fontId="54" fillId="3" borderId="2" xfId="0" applyNumberFormat="1" applyFont="1" applyFill="1" applyBorder="1" applyAlignment="1" applyProtection="1">
      <alignment horizontal="right"/>
    </xf>
    <xf numFmtId="3" fontId="56" fillId="0" borderId="0" xfId="0" applyNumberFormat="1" applyFont="1" applyAlignment="1" applyProtection="1">
      <alignment vertical="center"/>
    </xf>
    <xf numFmtId="0" fontId="72" fillId="0" borderId="20" xfId="0" applyFont="1" applyBorder="1" applyAlignment="1" applyProtection="1">
      <alignment horizontal="left" indent="2"/>
    </xf>
    <xf numFmtId="0" fontId="61" fillId="0" borderId="11" xfId="0" applyFont="1" applyBorder="1" applyAlignment="1" applyProtection="1">
      <alignment horizontal="center" vertical="center"/>
    </xf>
    <xf numFmtId="38" fontId="54" fillId="0" borderId="19" xfId="0" applyNumberFormat="1" applyFont="1" applyBorder="1" applyAlignment="1" applyProtection="1">
      <alignment horizontal="right"/>
      <protection locked="0"/>
    </xf>
    <xf numFmtId="38" fontId="54" fillId="0" borderId="11" xfId="0" applyNumberFormat="1" applyFont="1" applyBorder="1" applyAlignment="1" applyProtection="1">
      <alignment horizontal="right"/>
      <protection locked="0"/>
    </xf>
    <xf numFmtId="0" fontId="53" fillId="0" borderId="0" xfId="0" applyFont="1" applyAlignment="1" applyProtection="1">
      <alignment vertical="center"/>
    </xf>
    <xf numFmtId="0" fontId="64" fillId="0" borderId="0" xfId="0" applyFont="1" applyAlignment="1" applyProtection="1">
      <alignment vertical="center"/>
    </xf>
    <xf numFmtId="38" fontId="54" fillId="3" borderId="11" xfId="0" applyNumberFormat="1" applyFont="1" applyFill="1" applyBorder="1" applyAlignment="1" applyProtection="1">
      <alignment horizontal="right"/>
    </xf>
    <xf numFmtId="38" fontId="54" fillId="3" borderId="4" xfId="0" applyNumberFormat="1" applyFont="1" applyFill="1" applyBorder="1" applyAlignment="1" applyProtection="1">
      <alignment horizontal="right"/>
    </xf>
    <xf numFmtId="38" fontId="54" fillId="3" borderId="19" xfId="0" applyNumberFormat="1" applyFont="1" applyFill="1" applyBorder="1" applyAlignment="1" applyProtection="1">
      <alignment horizontal="right"/>
    </xf>
    <xf numFmtId="38" fontId="54" fillId="3" borderId="14" xfId="0" applyNumberFormat="1" applyFont="1" applyFill="1" applyBorder="1" applyAlignment="1" applyProtection="1">
      <alignment horizontal="right"/>
    </xf>
    <xf numFmtId="0" fontId="54" fillId="0" borderId="0" xfId="0" applyFont="1" applyFill="1" applyAlignment="1" applyProtection="1">
      <alignment vertical="center"/>
    </xf>
    <xf numFmtId="0" fontId="61" fillId="0" borderId="4" xfId="0" applyFont="1" applyFill="1" applyBorder="1" applyAlignment="1" applyProtection="1">
      <alignment horizontal="center" vertical="center"/>
    </xf>
    <xf numFmtId="38" fontId="54" fillId="6" borderId="2" xfId="0" applyNumberFormat="1" applyFont="1" applyFill="1" applyBorder="1" applyAlignment="1" applyProtection="1">
      <alignment horizontal="right"/>
    </xf>
    <xf numFmtId="0" fontId="61" fillId="0" borderId="2" xfId="0" applyFont="1" applyFill="1" applyBorder="1" applyAlignment="1" applyProtection="1">
      <alignment horizontal="center" vertical="top"/>
    </xf>
    <xf numFmtId="38" fontId="54" fillId="6" borderId="28" xfId="0" applyNumberFormat="1" applyFont="1" applyFill="1" applyBorder="1" applyAlignment="1" applyProtection="1">
      <alignment horizontal="right"/>
    </xf>
    <xf numFmtId="0" fontId="54" fillId="0" borderId="0" xfId="0" applyFont="1" applyFill="1" applyBorder="1" applyAlignment="1" applyProtection="1">
      <alignment vertical="center"/>
    </xf>
    <xf numFmtId="38" fontId="54" fillId="0" borderId="27" xfId="0" applyNumberFormat="1" applyFont="1" applyFill="1" applyBorder="1" applyAlignment="1" applyProtection="1">
      <alignment horizontal="right"/>
      <protection locked="0"/>
    </xf>
    <xf numFmtId="38" fontId="54" fillId="0" borderId="33" xfId="0" applyNumberFormat="1" applyFont="1" applyFill="1" applyBorder="1" applyAlignment="1" applyProtection="1">
      <alignment horizontal="right"/>
      <protection locked="0"/>
    </xf>
    <xf numFmtId="38" fontId="54" fillId="0" borderId="0" xfId="0" applyNumberFormat="1" applyFont="1" applyAlignment="1" applyProtection="1"/>
    <xf numFmtId="0" fontId="61" fillId="0" borderId="11" xfId="0" applyFont="1" applyFill="1" applyBorder="1" applyAlignment="1" applyProtection="1">
      <alignment horizontal="center" vertical="center"/>
    </xf>
    <xf numFmtId="0" fontId="61" fillId="0" borderId="49" xfId="0" applyFont="1" applyBorder="1" applyAlignment="1" applyProtection="1">
      <alignment horizontal="left" vertical="center" indent="4"/>
    </xf>
    <xf numFmtId="0" fontId="61" fillId="0" borderId="31" xfId="0" applyFont="1" applyBorder="1" applyAlignment="1" applyProtection="1">
      <alignment horizontal="center" vertical="center"/>
    </xf>
    <xf numFmtId="40" fontId="54" fillId="7" borderId="33" xfId="0" applyNumberFormat="1" applyFont="1" applyFill="1" applyBorder="1" applyAlignment="1" applyProtection="1">
      <alignment horizontal="right" vertical="center"/>
    </xf>
    <xf numFmtId="0" fontId="61" fillId="0" borderId="13" xfId="0" applyFont="1" applyBorder="1" applyAlignment="1" applyProtection="1">
      <alignment horizontal="left" vertical="center" indent="4"/>
    </xf>
    <xf numFmtId="9" fontId="54" fillId="7" borderId="33" xfId="0" applyNumberFormat="1" applyFont="1" applyFill="1" applyBorder="1" applyAlignment="1" applyProtection="1">
      <alignment horizontal="right" vertical="center"/>
    </xf>
    <xf numFmtId="1" fontId="53" fillId="0" borderId="4" xfId="0" applyNumberFormat="1" applyFont="1" applyBorder="1" applyAlignment="1" applyProtection="1">
      <alignment horizontal="center" vertical="center" wrapText="1"/>
    </xf>
    <xf numFmtId="3" fontId="53" fillId="0" borderId="4" xfId="0" applyNumberFormat="1" applyFont="1" applyBorder="1" applyAlignment="1" applyProtection="1">
      <alignment horizontal="center" vertical="center" wrapText="1"/>
    </xf>
    <xf numFmtId="3" fontId="54" fillId="3" borderId="4" xfId="0" applyNumberFormat="1" applyFont="1" applyFill="1" applyBorder="1" applyAlignment="1" applyProtection="1">
      <alignment horizontal="center"/>
    </xf>
    <xf numFmtId="3" fontId="56" fillId="3" borderId="11" xfId="0" applyNumberFormat="1" applyFont="1" applyFill="1" applyBorder="1" applyAlignment="1" applyProtection="1">
      <alignment horizontal="center"/>
    </xf>
    <xf numFmtId="38" fontId="56" fillId="3" borderId="4" xfId="0" applyNumberFormat="1" applyFont="1" applyFill="1" applyBorder="1" applyAlignment="1" applyProtection="1">
      <alignment horizontal="center"/>
    </xf>
    <xf numFmtId="3" fontId="56" fillId="3" borderId="4" xfId="0" applyNumberFormat="1" applyFont="1" applyFill="1" applyBorder="1" applyAlignment="1" applyProtection="1">
      <alignment horizontal="center"/>
    </xf>
    <xf numFmtId="0" fontId="61" fillId="0" borderId="14" xfId="0" applyFont="1" applyBorder="1" applyAlignment="1" applyProtection="1">
      <alignment horizontal="center"/>
    </xf>
    <xf numFmtId="0" fontId="61" fillId="0" borderId="2" xfId="0" applyFont="1" applyBorder="1" applyAlignment="1" applyProtection="1">
      <alignment horizontal="center"/>
    </xf>
    <xf numFmtId="0" fontId="61" fillId="0" borderId="2" xfId="0" applyFont="1" applyBorder="1" applyAlignment="1" applyProtection="1">
      <alignment horizontal="center" vertical="center" wrapText="1"/>
    </xf>
    <xf numFmtId="38" fontId="56" fillId="0" borderId="0" xfId="0" applyNumberFormat="1" applyFont="1" applyProtection="1"/>
    <xf numFmtId="38" fontId="54" fillId="3" borderId="17" xfId="0" applyNumberFormat="1" applyFont="1" applyFill="1" applyBorder="1" applyAlignment="1" applyProtection="1">
      <alignment horizontal="right"/>
    </xf>
    <xf numFmtId="37" fontId="54" fillId="3" borderId="17" xfId="0" applyNumberFormat="1" applyFont="1" applyFill="1" applyBorder="1" applyAlignment="1" applyProtection="1">
      <alignment horizontal="right"/>
    </xf>
    <xf numFmtId="37" fontId="54" fillId="3" borderId="26" xfId="0" applyNumberFormat="1" applyFont="1" applyFill="1" applyBorder="1" applyAlignment="1" applyProtection="1">
      <alignment horizontal="right"/>
    </xf>
    <xf numFmtId="0" fontId="61" fillId="0" borderId="26" xfId="0" applyFont="1" applyFill="1" applyBorder="1" applyAlignment="1" applyProtection="1">
      <alignment horizontal="center" vertical="center"/>
    </xf>
    <xf numFmtId="0" fontId="61" fillId="0" borderId="2" xfId="0" applyFont="1" applyBorder="1" applyAlignment="1" applyProtection="1">
      <alignment horizontal="center" vertical="top"/>
    </xf>
    <xf numFmtId="0" fontId="61" fillId="0" borderId="26" xfId="0" applyFont="1" applyFill="1" applyBorder="1" applyAlignment="1" applyProtection="1">
      <alignment horizontal="center" vertical="top"/>
    </xf>
    <xf numFmtId="0" fontId="61" fillId="0" borderId="18" xfId="0" applyFont="1" applyFill="1" applyBorder="1" applyAlignment="1" applyProtection="1">
      <alignment horizontal="center" vertical="center"/>
    </xf>
    <xf numFmtId="38" fontId="54" fillId="3" borderId="0" xfId="0" applyNumberFormat="1" applyFont="1" applyFill="1" applyAlignment="1" applyProtection="1">
      <alignment horizontal="right"/>
    </xf>
    <xf numFmtId="1" fontId="61" fillId="0" borderId="2" xfId="0" applyNumberFormat="1" applyFont="1" applyBorder="1" applyAlignment="1" applyProtection="1">
      <alignment horizontal="center" vertical="center"/>
    </xf>
    <xf numFmtId="0" fontId="61" fillId="0" borderId="21" xfId="0" applyFont="1" applyBorder="1" applyAlignment="1" applyProtection="1">
      <alignment horizontal="left" vertical="top" wrapText="1" indent="1"/>
    </xf>
    <xf numFmtId="1" fontId="61" fillId="0" borderId="2" xfId="0" applyNumberFormat="1" applyFont="1" applyBorder="1" applyAlignment="1" applyProtection="1">
      <alignment horizontal="center" vertical="top"/>
    </xf>
    <xf numFmtId="38" fontId="54" fillId="3" borderId="38" xfId="0" applyNumberFormat="1" applyFont="1" applyFill="1" applyBorder="1" applyAlignment="1" applyProtection="1">
      <alignment horizontal="right"/>
    </xf>
    <xf numFmtId="38" fontId="54" fillId="3" borderId="28" xfId="0" applyNumberFormat="1" applyFont="1" applyFill="1" applyBorder="1" applyAlignment="1" applyProtection="1">
      <alignment horizontal="right"/>
    </xf>
    <xf numFmtId="1" fontId="61" fillId="0" borderId="4" xfId="0" applyNumberFormat="1" applyFont="1" applyBorder="1" applyAlignment="1" applyProtection="1">
      <alignment horizontal="center" vertical="center"/>
    </xf>
    <xf numFmtId="1" fontId="61" fillId="0" borderId="127" xfId="0" applyNumberFormat="1" applyFont="1" applyBorder="1" applyAlignment="1" applyProtection="1">
      <alignment horizontal="center" vertical="center"/>
    </xf>
    <xf numFmtId="38" fontId="54" fillId="3" borderId="127" xfId="0" applyNumberFormat="1" applyFont="1" applyFill="1" applyBorder="1" applyAlignment="1" applyProtection="1">
      <alignment horizontal="right"/>
    </xf>
    <xf numFmtId="38" fontId="54" fillId="3" borderId="29" xfId="0" applyNumberFormat="1" applyFont="1" applyFill="1" applyBorder="1" applyAlignment="1" applyProtection="1">
      <alignment horizontal="right"/>
    </xf>
    <xf numFmtId="1" fontId="61" fillId="0" borderId="32" xfId="0" applyNumberFormat="1" applyFont="1" applyBorder="1" applyAlignment="1" applyProtection="1">
      <alignment horizontal="center" vertical="center"/>
    </xf>
    <xf numFmtId="1" fontId="61" fillId="0" borderId="33" xfId="0" applyNumberFormat="1" applyFont="1" applyBorder="1" applyAlignment="1" applyProtection="1">
      <alignment horizontal="center" vertical="center"/>
    </xf>
    <xf numFmtId="38" fontId="54" fillId="0" borderId="37" xfId="0" applyNumberFormat="1" applyFont="1" applyBorder="1" applyAlignment="1" applyProtection="1">
      <alignment horizontal="right"/>
      <protection locked="0"/>
    </xf>
    <xf numFmtId="38" fontId="54" fillId="0" borderId="33" xfId="0" applyNumberFormat="1" applyFont="1" applyBorder="1" applyAlignment="1" applyProtection="1">
      <alignment horizontal="right"/>
      <protection locked="0"/>
    </xf>
    <xf numFmtId="38" fontId="54" fillId="0" borderId="27" xfId="0" applyNumberFormat="1" applyFont="1" applyFill="1" applyBorder="1" applyAlignment="1" applyProtection="1">
      <alignment horizontal="right" vertical="center"/>
      <protection locked="0"/>
    </xf>
    <xf numFmtId="0" fontId="61" fillId="0" borderId="2" xfId="0" applyFont="1" applyBorder="1" applyAlignment="1" applyProtection="1">
      <alignment horizontal="center" vertical="top" wrapText="1"/>
    </xf>
    <xf numFmtId="38" fontId="54" fillId="3" borderId="39"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vertical="center"/>
      <protection locked="0"/>
    </xf>
    <xf numFmtId="38" fontId="54" fillId="6" borderId="2" xfId="0" applyNumberFormat="1" applyFont="1" applyFill="1" applyBorder="1" applyAlignment="1" applyProtection="1">
      <alignment horizontal="right" vertical="center"/>
    </xf>
    <xf numFmtId="0" fontId="61" fillId="0" borderId="26" xfId="0" applyFont="1" applyBorder="1" applyAlignment="1" applyProtection="1">
      <alignment horizontal="center" vertical="center"/>
    </xf>
    <xf numFmtId="0" fontId="61" fillId="0" borderId="130" xfId="0" applyFont="1" applyFill="1" applyBorder="1" applyAlignment="1" applyProtection="1">
      <alignment horizontal="center" vertical="center"/>
    </xf>
    <xf numFmtId="0" fontId="61" fillId="0" borderId="100" xfId="0" applyFont="1" applyFill="1" applyBorder="1" applyAlignment="1" applyProtection="1">
      <alignment horizontal="center" vertical="center"/>
    </xf>
    <xf numFmtId="0" fontId="56" fillId="0" borderId="0" xfId="0" applyFont="1" applyAlignment="1" applyProtection="1"/>
    <xf numFmtId="0" fontId="61" fillId="0" borderId="0" xfId="0" applyFont="1" applyAlignment="1" applyProtection="1">
      <alignment horizontal="left" vertical="center" wrapText="1"/>
    </xf>
    <xf numFmtId="0" fontId="61" fillId="0" borderId="0" xfId="0" applyFont="1" applyAlignment="1" applyProtection="1">
      <alignment horizontal="center" vertical="center" wrapText="1"/>
    </xf>
    <xf numFmtId="0" fontId="56" fillId="0" borderId="0" xfId="0" applyFont="1" applyAlignment="1" applyProtection="1">
      <alignment wrapText="1"/>
    </xf>
    <xf numFmtId="0" fontId="56" fillId="0" borderId="0" xfId="0" applyFont="1" applyAlignment="1"/>
    <xf numFmtId="38" fontId="54" fillId="3" borderId="31" xfId="0" applyNumberFormat="1" applyFont="1" applyFill="1" applyBorder="1" applyAlignment="1" applyProtection="1">
      <alignment horizontal="right" vertical="center"/>
    </xf>
    <xf numFmtId="38" fontId="54" fillId="3" borderId="28" xfId="0" applyNumberFormat="1" applyFont="1" applyFill="1" applyBorder="1" applyAlignment="1" applyProtection="1">
      <alignment horizontal="right" vertical="center"/>
    </xf>
    <xf numFmtId="38" fontId="54" fillId="3" borderId="0" xfId="0" applyNumberFormat="1" applyFont="1" applyFill="1" applyAlignment="1" applyProtection="1">
      <alignment horizontal="right" vertical="center"/>
    </xf>
    <xf numFmtId="38" fontId="54" fillId="3" borderId="26" xfId="0" applyNumberFormat="1" applyFont="1" applyFill="1" applyBorder="1" applyAlignment="1" applyProtection="1">
      <alignment horizontal="right" vertical="center"/>
    </xf>
    <xf numFmtId="49" fontId="61"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63" fillId="0" borderId="26" xfId="0" applyNumberFormat="1" applyFont="1" applyBorder="1" applyAlignment="1">
      <alignment horizontal="center" vertical="center" wrapText="1"/>
    </xf>
    <xf numFmtId="3" fontId="53" fillId="0" borderId="26" xfId="0" applyNumberFormat="1" applyFont="1" applyBorder="1" applyAlignment="1">
      <alignment horizontal="center" vertical="center"/>
    </xf>
    <xf numFmtId="3" fontId="53" fillId="0" borderId="26" xfId="0" applyNumberFormat="1" applyFont="1" applyBorder="1" applyAlignment="1">
      <alignment horizontal="center" vertical="center" wrapText="1"/>
    </xf>
    <xf numFmtId="0" fontId="56" fillId="0" borderId="0" xfId="0" applyFont="1" applyAlignment="1">
      <alignment horizontal="center" vertical="top" wrapText="1"/>
    </xf>
    <xf numFmtId="0" fontId="56" fillId="0" borderId="0" xfId="0" applyFont="1" applyBorder="1" applyAlignment="1">
      <alignment vertical="center"/>
    </xf>
    <xf numFmtId="3" fontId="54" fillId="3" borderId="127" xfId="0" applyNumberFormat="1" applyFont="1" applyFill="1" applyBorder="1" applyAlignment="1">
      <alignment horizontal="center"/>
    </xf>
    <xf numFmtId="3" fontId="54" fillId="3" borderId="26" xfId="0" applyNumberFormat="1" applyFont="1" applyFill="1" applyBorder="1" applyAlignment="1">
      <alignment horizontal="center"/>
    </xf>
    <xf numFmtId="3" fontId="54" fillId="3" borderId="127" xfId="0" applyNumberFormat="1" applyFont="1" applyFill="1" applyBorder="1" applyAlignment="1">
      <alignment horizontal="right"/>
    </xf>
    <xf numFmtId="0" fontId="61" fillId="0" borderId="0" xfId="0" applyFont="1" applyBorder="1" applyAlignment="1"/>
    <xf numFmtId="49" fontId="61" fillId="0" borderId="2" xfId="0" applyNumberFormat="1" applyFont="1" applyBorder="1" applyAlignment="1">
      <alignment horizontal="center" vertical="center"/>
    </xf>
    <xf numFmtId="38" fontId="54" fillId="2" borderId="2" xfId="0" applyNumberFormat="1" applyFont="1" applyFill="1" applyBorder="1" applyAlignment="1">
      <alignment horizontal="right"/>
    </xf>
    <xf numFmtId="38" fontId="54" fillId="3" borderId="26" xfId="0" applyNumberFormat="1" applyFont="1" applyFill="1" applyBorder="1" applyAlignment="1">
      <alignment horizontal="right"/>
    </xf>
    <xf numFmtId="49" fontId="63" fillId="2" borderId="27" xfId="0" applyNumberFormat="1" applyFont="1" applyFill="1" applyBorder="1" applyAlignment="1">
      <alignment horizontal="center" vertical="center"/>
    </xf>
    <xf numFmtId="38" fontId="54" fillId="3" borderId="28" xfId="0" applyNumberFormat="1" applyFont="1" applyFill="1" applyBorder="1" applyAlignment="1">
      <alignment horizontal="right"/>
    </xf>
    <xf numFmtId="0" fontId="61" fillId="0" borderId="0" xfId="0" applyFont="1" applyFill="1" applyBorder="1" applyAlignment="1"/>
    <xf numFmtId="0" fontId="61" fillId="0" borderId="0" xfId="0" applyFont="1" applyFill="1"/>
    <xf numFmtId="3" fontId="63" fillId="3" borderId="13" xfId="0" applyNumberFormat="1" applyFont="1" applyFill="1" applyBorder="1" applyAlignment="1">
      <alignment horizontal="left" vertical="center" wrapText="1" indent="1"/>
    </xf>
    <xf numFmtId="49" fontId="63" fillId="3" borderId="14" xfId="0" applyNumberFormat="1" applyFont="1" applyFill="1" applyBorder="1" applyAlignment="1">
      <alignment horizontal="center" vertical="center"/>
    </xf>
    <xf numFmtId="38" fontId="54" fillId="3" borderId="4" xfId="0" applyNumberFormat="1" applyFont="1" applyFill="1" applyBorder="1" applyAlignment="1">
      <alignment horizontal="right"/>
    </xf>
    <xf numFmtId="164" fontId="63" fillId="3" borderId="125" xfId="0" applyNumberFormat="1" applyFont="1" applyFill="1" applyBorder="1" applyAlignment="1">
      <alignment horizontal="left" vertical="center" wrapText="1" indent="1"/>
    </xf>
    <xf numFmtId="49" fontId="63" fillId="3" borderId="31" xfId="0" applyNumberFormat="1" applyFont="1" applyFill="1" applyBorder="1" applyAlignment="1">
      <alignment horizontal="center" vertical="center"/>
    </xf>
    <xf numFmtId="38" fontId="54" fillId="3" borderId="29" xfId="0" applyNumberFormat="1" applyFont="1" applyFill="1" applyBorder="1" applyAlignment="1">
      <alignment horizontal="right"/>
    </xf>
    <xf numFmtId="49" fontId="61" fillId="0" borderId="3" xfId="0" applyNumberFormat="1" applyFont="1" applyBorder="1" applyAlignment="1">
      <alignment horizontal="center" vertical="center" wrapText="1"/>
    </xf>
    <xf numFmtId="49" fontId="61" fillId="0" borderId="2" xfId="0" applyNumberFormat="1" applyFont="1" applyBorder="1" applyAlignment="1">
      <alignment horizontal="center" vertical="top"/>
    </xf>
    <xf numFmtId="38" fontId="54" fillId="3" borderId="31" xfId="0" applyNumberFormat="1" applyFont="1" applyFill="1" applyBorder="1" applyAlignment="1">
      <alignment horizontal="right"/>
    </xf>
    <xf numFmtId="49" fontId="61" fillId="0" borderId="4" xfId="0" applyNumberFormat="1" applyFont="1" applyBorder="1" applyAlignment="1">
      <alignment horizontal="center" vertical="center"/>
    </xf>
    <xf numFmtId="49" fontId="63" fillId="3" borderId="11" xfId="0" applyNumberFormat="1" applyFont="1" applyFill="1" applyBorder="1" applyAlignment="1">
      <alignment horizontal="center" vertical="center"/>
    </xf>
    <xf numFmtId="49" fontId="61" fillId="0" borderId="33" xfId="0" applyNumberFormat="1" applyFont="1" applyFill="1" applyBorder="1" applyAlignment="1">
      <alignment horizontal="center" vertical="center"/>
    </xf>
    <xf numFmtId="0" fontId="61" fillId="0" borderId="0" xfId="0" applyFont="1" applyAlignment="1">
      <alignment vertical="center"/>
    </xf>
    <xf numFmtId="0" fontId="61" fillId="0" borderId="29" xfId="0" applyFont="1" applyFill="1" applyBorder="1" applyAlignment="1">
      <alignment horizontal="center" vertical="center"/>
    </xf>
    <xf numFmtId="38" fontId="54" fillId="6" borderId="28" xfId="0" applyNumberFormat="1" applyFont="1" applyFill="1" applyBorder="1" applyAlignment="1">
      <alignment horizontal="right"/>
    </xf>
    <xf numFmtId="0" fontId="61" fillId="0" borderId="4" xfId="0" applyFont="1" applyFill="1" applyBorder="1" applyAlignment="1">
      <alignment horizontal="center" vertical="center"/>
    </xf>
    <xf numFmtId="38" fontId="54" fillId="6" borderId="26" xfId="0" applyNumberFormat="1" applyFont="1" applyFill="1" applyBorder="1" applyAlignment="1">
      <alignment horizontal="right"/>
    </xf>
    <xf numFmtId="0" fontId="61" fillId="0" borderId="2" xfId="0" applyFont="1" applyFill="1" applyBorder="1" applyAlignment="1">
      <alignment horizontal="center" vertical="center"/>
    </xf>
    <xf numFmtId="0" fontId="61" fillId="0" borderId="127" xfId="0" applyFont="1" applyFill="1" applyBorder="1" applyAlignment="1">
      <alignment horizontal="center" vertical="center"/>
    </xf>
    <xf numFmtId="38" fontId="54" fillId="6" borderId="4" xfId="0" applyNumberFormat="1" applyFont="1" applyFill="1" applyBorder="1" applyAlignment="1">
      <alignment horizontal="right"/>
    </xf>
    <xf numFmtId="49" fontId="61" fillId="0" borderId="4" xfId="0" applyNumberFormat="1" applyFont="1" applyFill="1" applyBorder="1" applyAlignment="1">
      <alignment horizontal="center" vertical="center"/>
    </xf>
    <xf numFmtId="164" fontId="63" fillId="6" borderId="13" xfId="0" applyNumberFormat="1" applyFont="1" applyFill="1" applyBorder="1" applyAlignment="1">
      <alignment horizontal="left" vertical="center" wrapText="1" indent="1"/>
    </xf>
    <xf numFmtId="49" fontId="63" fillId="6" borderId="14" xfId="0" applyNumberFormat="1" applyFont="1" applyFill="1" applyBorder="1" applyAlignment="1">
      <alignment horizontal="center" vertical="center"/>
    </xf>
    <xf numFmtId="0" fontId="61" fillId="0" borderId="0" xfId="0" applyFont="1" applyAlignment="1"/>
    <xf numFmtId="49" fontId="63" fillId="0" borderId="29" xfId="0" applyNumberFormat="1" applyFont="1" applyFill="1" applyBorder="1" applyAlignment="1">
      <alignment horizontal="center" vertical="center"/>
    </xf>
    <xf numFmtId="3" fontId="63" fillId="0" borderId="13" xfId="0" applyNumberFormat="1" applyFont="1" applyBorder="1" applyAlignment="1">
      <alignment horizontal="left" vertical="top" wrapText="1" indent="2"/>
    </xf>
    <xf numFmtId="49" fontId="61" fillId="0" borderId="21" xfId="0" applyNumberFormat="1" applyFont="1" applyFill="1" applyBorder="1" applyAlignment="1">
      <alignment horizontal="left" vertical="top" indent="1"/>
    </xf>
    <xf numFmtId="38" fontId="54" fillId="0" borderId="21" xfId="0" applyNumberFormat="1" applyFont="1" applyFill="1" applyBorder="1" applyAlignment="1">
      <alignment horizontal="right"/>
    </xf>
    <xf numFmtId="0" fontId="54" fillId="0" borderId="0" xfId="0" applyFont="1" applyAlignment="1">
      <alignment vertical="center"/>
    </xf>
    <xf numFmtId="3" fontId="63" fillId="3" borderId="12" xfId="0" applyNumberFormat="1" applyFont="1" applyFill="1" applyBorder="1" applyAlignment="1">
      <alignment horizontal="left" vertical="center" wrapText="1" indent="1"/>
    </xf>
    <xf numFmtId="164" fontId="63" fillId="3" borderId="13" xfId="0" applyNumberFormat="1" applyFont="1" applyFill="1" applyBorder="1" applyAlignment="1">
      <alignment horizontal="left" vertical="center" wrapText="1" indent="1"/>
    </xf>
    <xf numFmtId="38" fontId="54" fillId="3" borderId="2" xfId="0" applyNumberFormat="1" applyFont="1" applyFill="1" applyBorder="1" applyAlignment="1">
      <alignment horizontal="right"/>
    </xf>
    <xf numFmtId="49" fontId="61" fillId="0" borderId="29" xfId="0" applyNumberFormat="1" applyFont="1" applyFill="1" applyBorder="1" applyAlignment="1">
      <alignment horizontal="center" vertical="center"/>
    </xf>
    <xf numFmtId="164" fontId="63" fillId="3" borderId="13" xfId="0" applyNumberFormat="1" applyFont="1" applyFill="1" applyBorder="1" applyAlignment="1" applyProtection="1">
      <alignment horizontal="left" vertical="center" wrapText="1" indent="1"/>
    </xf>
    <xf numFmtId="49" fontId="63" fillId="3" borderId="14" xfId="0" applyNumberFormat="1" applyFont="1" applyFill="1" applyBorder="1" applyAlignment="1" applyProtection="1">
      <alignment horizontal="center" vertical="center"/>
    </xf>
    <xf numFmtId="49" fontId="63" fillId="7" borderId="27" xfId="0" applyNumberFormat="1" applyFont="1" applyFill="1" applyBorder="1" applyAlignment="1">
      <alignment horizontal="center" vertical="center"/>
    </xf>
    <xf numFmtId="3" fontId="63" fillId="6" borderId="17" xfId="0" applyNumberFormat="1" applyFont="1" applyFill="1" applyBorder="1" applyAlignment="1">
      <alignment horizontal="left" vertical="center" wrapText="1" indent="1"/>
    </xf>
    <xf numFmtId="49" fontId="63" fillId="6" borderId="26" xfId="0" applyNumberFormat="1" applyFont="1" applyFill="1" applyBorder="1" applyAlignment="1">
      <alignment horizontal="center" vertical="center"/>
    </xf>
    <xf numFmtId="38" fontId="54" fillId="6" borderId="29" xfId="0" applyNumberFormat="1" applyFont="1" applyFill="1" applyBorder="1" applyAlignment="1">
      <alignment horizontal="right"/>
    </xf>
    <xf numFmtId="3" fontId="63" fillId="0" borderId="13" xfId="0" applyNumberFormat="1" applyFont="1" applyFill="1" applyBorder="1" applyAlignment="1">
      <alignment horizontal="left" vertical="top" wrapText="1" indent="2"/>
    </xf>
    <xf numFmtId="0" fontId="56" fillId="0" borderId="21" xfId="0" applyFont="1" applyFill="1" applyBorder="1" applyAlignment="1">
      <alignment horizontal="left" vertical="top" wrapText="1" indent="2"/>
    </xf>
    <xf numFmtId="0" fontId="56" fillId="0" borderId="0" xfId="0" applyFont="1" applyFill="1" applyBorder="1" applyAlignment="1"/>
    <xf numFmtId="0" fontId="56" fillId="0" borderId="0" xfId="0" applyFont="1" applyFill="1" applyBorder="1"/>
    <xf numFmtId="0" fontId="54" fillId="0" borderId="0" xfId="0" applyFont="1" applyBorder="1" applyAlignment="1"/>
    <xf numFmtId="0" fontId="54" fillId="0" borderId="0" xfId="0" applyFont="1"/>
    <xf numFmtId="3" fontId="63" fillId="3" borderId="125" xfId="0" applyNumberFormat="1" applyFont="1" applyFill="1" applyBorder="1" applyAlignment="1">
      <alignment horizontal="left" vertical="center" wrapText="1" indent="1"/>
    </xf>
    <xf numFmtId="49" fontId="63" fillId="3" borderId="29" xfId="0" applyNumberFormat="1" applyFont="1" applyFill="1" applyBorder="1" applyAlignment="1">
      <alignment horizontal="center" vertical="center"/>
    </xf>
    <xf numFmtId="49" fontId="63" fillId="3" borderId="4" xfId="0" applyNumberFormat="1" applyFont="1" applyFill="1" applyBorder="1" applyAlignment="1">
      <alignment horizontal="center" vertical="top"/>
    </xf>
    <xf numFmtId="49" fontId="63" fillId="3" borderId="2" xfId="0" applyNumberFormat="1" applyFont="1" applyFill="1" applyBorder="1" applyAlignment="1">
      <alignment horizontal="center" vertical="top"/>
    </xf>
    <xf numFmtId="49" fontId="61" fillId="0" borderId="21" xfId="0" applyNumberFormat="1" applyFont="1" applyFill="1" applyBorder="1" applyAlignment="1">
      <alignment horizontal="center" vertical="top"/>
    </xf>
    <xf numFmtId="0" fontId="56" fillId="0" borderId="0" xfId="0" applyFont="1" applyFill="1"/>
    <xf numFmtId="0" fontId="63" fillId="3" borderId="13" xfId="0" applyFont="1" applyFill="1" applyBorder="1" applyAlignment="1">
      <alignment horizontal="left" vertical="center" wrapText="1" indent="1"/>
    </xf>
    <xf numFmtId="49" fontId="63" fillId="3" borderId="126" xfId="0" applyNumberFormat="1" applyFont="1" applyFill="1" applyBorder="1" applyAlignment="1">
      <alignment horizontal="center" vertical="center"/>
    </xf>
    <xf numFmtId="49" fontId="61" fillId="0" borderId="127" xfId="0" applyNumberFormat="1" applyFont="1" applyBorder="1" applyAlignment="1">
      <alignment horizontal="center" vertical="center"/>
    </xf>
    <xf numFmtId="49" fontId="63" fillId="3" borderId="4" xfId="0" applyNumberFormat="1" applyFont="1" applyFill="1" applyBorder="1" applyAlignment="1">
      <alignment horizontal="center" vertical="center"/>
    </xf>
    <xf numFmtId="3" fontId="63" fillId="6" borderId="29" xfId="0" applyNumberFormat="1" applyFont="1" applyFill="1" applyBorder="1" applyAlignment="1">
      <alignment horizontal="left" vertical="center" wrapText="1" indent="1"/>
    </xf>
    <xf numFmtId="49" fontId="63" fillId="6" borderId="29" xfId="0" applyNumberFormat="1" applyFont="1" applyFill="1" applyBorder="1" applyAlignment="1">
      <alignment horizontal="center" vertical="center"/>
    </xf>
    <xf numFmtId="3" fontId="63" fillId="3" borderId="2" xfId="0" applyNumberFormat="1" applyFont="1" applyFill="1" applyBorder="1" applyAlignment="1">
      <alignment horizontal="left" vertical="center" wrapText="1" indent="1"/>
    </xf>
    <xf numFmtId="49" fontId="63" fillId="3" borderId="11" xfId="0" applyNumberFormat="1" applyFont="1" applyFill="1" applyBorder="1" applyAlignment="1">
      <alignment horizontal="center" vertical="center" wrapText="1"/>
    </xf>
    <xf numFmtId="49" fontId="61" fillId="0" borderId="3" xfId="0" applyNumberFormat="1" applyFont="1" applyBorder="1" applyAlignment="1">
      <alignment horizontal="center" vertical="top"/>
    </xf>
    <xf numFmtId="49" fontId="63" fillId="3" borderId="31" xfId="0" applyNumberFormat="1" applyFont="1" applyFill="1" applyBorder="1" applyAlignment="1">
      <alignment horizontal="center" vertical="center" wrapText="1"/>
    </xf>
    <xf numFmtId="49" fontId="61" fillId="0" borderId="2" xfId="0" applyNumberFormat="1" applyFont="1" applyBorder="1" applyAlignment="1">
      <alignment horizontal="center" vertical="center" wrapText="1"/>
    </xf>
    <xf numFmtId="38" fontId="54" fillId="3" borderId="127" xfId="0" applyNumberFormat="1" applyFont="1" applyFill="1" applyBorder="1" applyAlignment="1">
      <alignment horizontal="right"/>
    </xf>
    <xf numFmtId="38" fontId="54" fillId="3" borderId="3" xfId="0" applyNumberFormat="1" applyFont="1" applyFill="1" applyBorder="1" applyAlignment="1">
      <alignment horizontal="right"/>
    </xf>
    <xf numFmtId="164" fontId="63" fillId="3" borderId="17" xfId="0" applyNumberFormat="1" applyFont="1" applyFill="1" applyBorder="1" applyAlignment="1">
      <alignment horizontal="left" vertical="center" wrapText="1" indent="1"/>
    </xf>
    <xf numFmtId="0" fontId="61" fillId="0" borderId="2" xfId="0" applyFont="1" applyBorder="1" applyAlignment="1">
      <alignment horizontal="center" vertical="center"/>
    </xf>
    <xf numFmtId="49" fontId="61" fillId="0" borderId="2" xfId="0" applyNumberFormat="1" applyFont="1" applyFill="1" applyBorder="1" applyAlignment="1">
      <alignment horizontal="center" vertical="center"/>
    </xf>
    <xf numFmtId="3" fontId="63" fillId="0" borderId="125" xfId="0" applyNumberFormat="1" applyFont="1" applyFill="1" applyBorder="1" applyAlignment="1">
      <alignment horizontal="left" vertical="top" wrapText="1" indent="1"/>
    </xf>
    <xf numFmtId="0" fontId="56" fillId="0" borderId="20" xfId="0" applyFont="1" applyFill="1" applyBorder="1" applyAlignment="1">
      <alignment horizontal="left" vertical="top" wrapText="1"/>
    </xf>
    <xf numFmtId="38" fontId="54" fillId="0" borderId="20" xfId="0" applyNumberFormat="1" applyFont="1" applyFill="1" applyBorder="1" applyAlignment="1">
      <alignment horizontal="right"/>
    </xf>
    <xf numFmtId="38" fontId="54" fillId="0" borderId="0" xfId="0" applyNumberFormat="1" applyFont="1" applyFill="1" applyBorder="1" applyAlignment="1">
      <alignment horizontal="right"/>
    </xf>
    <xf numFmtId="0" fontId="63" fillId="6" borderId="12" xfId="0" applyFont="1" applyFill="1" applyBorder="1" applyAlignment="1">
      <alignment horizontal="left" vertical="center" wrapText="1" indent="1"/>
    </xf>
    <xf numFmtId="49" fontId="61" fillId="6"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top"/>
    </xf>
    <xf numFmtId="164" fontId="63" fillId="3" borderId="13" xfId="0" applyNumberFormat="1" applyFont="1" applyFill="1" applyBorder="1" applyAlignment="1">
      <alignment horizontal="left" vertical="top" wrapText="1" indent="1"/>
    </xf>
    <xf numFmtId="49" fontId="63" fillId="3" borderId="14" xfId="0" applyNumberFormat="1" applyFont="1" applyFill="1" applyBorder="1" applyAlignment="1">
      <alignment horizontal="center" vertical="top"/>
    </xf>
    <xf numFmtId="0" fontId="56" fillId="6" borderId="0" xfId="0" applyFont="1" applyFill="1" applyAlignment="1">
      <alignment vertical="center"/>
    </xf>
    <xf numFmtId="49" fontId="63" fillId="6" borderId="2" xfId="7" applyNumberFormat="1" applyFont="1" applyFill="1" applyBorder="1" applyAlignment="1">
      <alignment horizontal="left" vertical="center" wrapText="1" indent="1"/>
    </xf>
    <xf numFmtId="0" fontId="63" fillId="6" borderId="2" xfId="8" applyNumberFormat="1" applyFont="1" applyFill="1" applyBorder="1" applyAlignment="1">
      <alignment horizontal="center" vertical="top"/>
    </xf>
    <xf numFmtId="38" fontId="54" fillId="6" borderId="0" xfId="8" applyNumberFormat="1" applyFont="1" applyFill="1" applyBorder="1" applyAlignment="1" applyProtection="1">
      <alignment horizontal="right"/>
    </xf>
    <xf numFmtId="38" fontId="54" fillId="6" borderId="26" xfId="8" applyNumberFormat="1" applyFont="1" applyFill="1" applyBorder="1" applyAlignment="1" applyProtection="1">
      <alignment horizontal="right"/>
    </xf>
    <xf numFmtId="0" fontId="80" fillId="0" borderId="0" xfId="6" applyFont="1"/>
    <xf numFmtId="0" fontId="61" fillId="0" borderId="17" xfId="0" applyFont="1" applyBorder="1" applyAlignment="1">
      <alignment horizontal="left" vertical="center" wrapText="1"/>
    </xf>
    <xf numFmtId="49" fontId="61" fillId="0" borderId="0" xfId="0" applyNumberFormat="1" applyFont="1" applyAlignment="1">
      <alignment horizontal="center" vertical="center"/>
    </xf>
    <xf numFmtId="0" fontId="56" fillId="0" borderId="0" xfId="0" applyFont="1" applyAlignment="1">
      <alignment horizontal="right" vertical="center"/>
    </xf>
    <xf numFmtId="38" fontId="56" fillId="0" borderId="0" xfId="0" applyNumberFormat="1" applyFont="1" applyAlignment="1">
      <alignment horizontal="right" vertical="center"/>
    </xf>
    <xf numFmtId="38" fontId="56" fillId="0" borderId="0" xfId="0" applyNumberFormat="1" applyFont="1" applyFill="1" applyAlignment="1">
      <alignment horizontal="right" vertical="center"/>
    </xf>
    <xf numFmtId="38" fontId="63" fillId="6" borderId="3" xfId="0" applyNumberFormat="1" applyFont="1" applyFill="1" applyBorder="1" applyAlignment="1">
      <alignment horizontal="center" vertical="center" wrapText="1"/>
    </xf>
    <xf numFmtId="0" fontId="61" fillId="0" borderId="2" xfId="0" applyFont="1" applyBorder="1" applyAlignment="1">
      <alignment horizontal="left" vertical="center" wrapText="1" indent="1"/>
    </xf>
    <xf numFmtId="38" fontId="56" fillId="0" borderId="0" xfId="0" applyNumberFormat="1" applyFont="1"/>
    <xf numFmtId="0" fontId="72" fillId="0" borderId="0" xfId="0" applyFont="1" applyAlignment="1">
      <alignment horizontal="left" indent="2"/>
    </xf>
    <xf numFmtId="0" fontId="72" fillId="0" borderId="0" xfId="0" applyFont="1" applyAlignment="1">
      <alignment horizontal="left"/>
    </xf>
    <xf numFmtId="0" fontId="72" fillId="0" borderId="0" xfId="0" applyFont="1" applyAlignment="1">
      <alignment horizontal="left" vertical="top" indent="2"/>
    </xf>
    <xf numFmtId="0" fontId="72" fillId="0" borderId="0" xfId="0" applyFont="1" applyAlignment="1">
      <alignment horizontal="left" vertical="top"/>
    </xf>
    <xf numFmtId="49" fontId="61" fillId="0" borderId="0" xfId="0" applyNumberFormat="1" applyFont="1" applyFill="1" applyBorder="1" applyAlignment="1" applyProtection="1">
      <alignment horizontal="left" vertical="center"/>
    </xf>
    <xf numFmtId="49" fontId="61" fillId="0" borderId="0" xfId="0" applyNumberFormat="1" applyFont="1" applyAlignment="1" applyProtection="1">
      <alignment horizontal="left" vertical="center"/>
    </xf>
    <xf numFmtId="49" fontId="63" fillId="0" borderId="2" xfId="0" applyNumberFormat="1" applyFont="1" applyFill="1" applyBorder="1" applyAlignment="1" applyProtection="1">
      <alignment horizontal="center" vertical="center" wrapText="1"/>
    </xf>
    <xf numFmtId="49" fontId="61" fillId="0" borderId="13" xfId="0" applyNumberFormat="1" applyFont="1" applyBorder="1" applyAlignment="1" applyProtection="1">
      <alignment horizontal="left" vertical="center" indent="1"/>
    </xf>
    <xf numFmtId="49" fontId="61" fillId="0" borderId="21" xfId="0" applyNumberFormat="1" applyFont="1" applyBorder="1" applyAlignment="1" applyProtection="1">
      <alignment horizontal="left" vertical="center"/>
    </xf>
    <xf numFmtId="38" fontId="54" fillId="0" borderId="2" xfId="0" applyNumberFormat="1" applyFont="1" applyBorder="1" applyAlignment="1" applyProtection="1">
      <alignment horizontal="right" vertical="center"/>
      <protection locked="0"/>
    </xf>
    <xf numFmtId="38" fontId="54" fillId="3" borderId="0" xfId="0" applyNumberFormat="1" applyFont="1" applyFill="1" applyBorder="1" applyAlignment="1" applyProtection="1">
      <alignment horizontal="right" vertical="center"/>
    </xf>
    <xf numFmtId="38" fontId="54" fillId="3" borderId="18" xfId="0" applyNumberFormat="1" applyFont="1" applyFill="1" applyBorder="1" applyAlignment="1" applyProtection="1">
      <alignment horizontal="right" vertical="center"/>
    </xf>
    <xf numFmtId="0" fontId="80" fillId="0" borderId="0" xfId="9" applyFont="1" applyFill="1"/>
    <xf numFmtId="49" fontId="63" fillId="0" borderId="2" xfId="9" applyNumberFormat="1" applyFont="1" applyFill="1" applyBorder="1" applyAlignment="1">
      <alignment horizontal="center" vertical="center" wrapText="1"/>
    </xf>
    <xf numFmtId="0" fontId="56" fillId="0" borderId="0" xfId="9" applyFont="1" applyFill="1"/>
    <xf numFmtId="164" fontId="61" fillId="0" borderId="2" xfId="9" applyNumberFormat="1" applyFont="1" applyFill="1" applyBorder="1" applyAlignment="1" applyProtection="1">
      <alignment horizontal="left" vertical="center"/>
      <protection locked="0"/>
    </xf>
    <xf numFmtId="177" fontId="61" fillId="0" borderId="2" xfId="9" applyNumberFormat="1" applyFont="1" applyFill="1" applyBorder="1" applyAlignment="1" applyProtection="1">
      <alignment horizontal="right"/>
      <protection locked="0"/>
    </xf>
    <xf numFmtId="38" fontId="54" fillId="0" borderId="2" xfId="9" applyNumberFormat="1" applyFont="1" applyFill="1" applyBorder="1" applyAlignment="1" applyProtection="1">
      <alignment horizontal="right"/>
      <protection locked="0"/>
    </xf>
    <xf numFmtId="3" fontId="54" fillId="0" borderId="2" xfId="9" applyNumberFormat="1" applyFont="1" applyFill="1" applyBorder="1" applyAlignment="1" applyProtection="1">
      <alignment horizontal="right" vertical="center"/>
      <protection locked="0"/>
    </xf>
    <xf numFmtId="0" fontId="56" fillId="0" borderId="0" xfId="9" applyFont="1" applyFill="1" applyAlignment="1"/>
    <xf numFmtId="0" fontId="61" fillId="0" borderId="0" xfId="9" applyFont="1" applyFill="1" applyAlignment="1"/>
    <xf numFmtId="38" fontId="54" fillId="0" borderId="2" xfId="9" applyNumberFormat="1" applyFont="1" applyFill="1" applyBorder="1" applyAlignment="1" applyProtection="1">
      <alignment horizontal="right" vertical="center"/>
      <protection locked="0"/>
    </xf>
    <xf numFmtId="0" fontId="80" fillId="0" borderId="0" xfId="9" applyFont="1" applyFill="1" applyAlignment="1">
      <alignment vertical="top"/>
    </xf>
    <xf numFmtId="0" fontId="54" fillId="0" borderId="2" xfId="0" applyFont="1" applyFill="1" applyBorder="1" applyAlignment="1" applyProtection="1">
      <alignment horizontal="right"/>
      <protection locked="0"/>
    </xf>
    <xf numFmtId="0" fontId="54" fillId="0" borderId="2" xfId="9" applyFont="1" applyFill="1" applyBorder="1" applyAlignment="1" applyProtection="1">
      <alignment horizontal="right" vertical="top"/>
      <protection locked="0"/>
    </xf>
    <xf numFmtId="38" fontId="54" fillId="0" borderId="2" xfId="9" applyNumberFormat="1" applyFont="1" applyFill="1" applyBorder="1" applyAlignment="1" applyProtection="1">
      <alignment horizontal="right" vertical="top"/>
      <protection locked="0"/>
    </xf>
    <xf numFmtId="0" fontId="61" fillId="0" borderId="0" xfId="9" applyFont="1" applyFill="1" applyBorder="1" applyAlignment="1"/>
    <xf numFmtId="38" fontId="54" fillId="6" borderId="2" xfId="9" applyNumberFormat="1" applyFont="1" applyFill="1" applyBorder="1" applyAlignment="1" applyProtection="1">
      <alignment horizontal="right"/>
    </xf>
    <xf numFmtId="0" fontId="80" fillId="0" borderId="0" xfId="9" applyFont="1" applyFill="1" applyAlignment="1"/>
    <xf numFmtId="0" fontId="61" fillId="0" borderId="0" xfId="9" applyFont="1" applyFill="1" applyAlignment="1">
      <alignment vertical="top"/>
    </xf>
    <xf numFmtId="0" fontId="61" fillId="0" borderId="0" xfId="9" applyFont="1" applyFill="1" applyAlignment="1">
      <alignment horizontal="left" indent="1"/>
    </xf>
    <xf numFmtId="49" fontId="61" fillId="0" borderId="0" xfId="9" applyNumberFormat="1" applyFont="1" applyFill="1" applyAlignment="1">
      <alignment horizontal="right" vertical="center"/>
    </xf>
    <xf numFmtId="0" fontId="61" fillId="0" borderId="0" xfId="9" applyFont="1" applyFill="1" applyAlignment="1">
      <alignment horizontal="left" vertical="center" indent="1"/>
    </xf>
    <xf numFmtId="0" fontId="61" fillId="0" borderId="0" xfId="9" applyFont="1" applyFill="1" applyAlignment="1">
      <alignment vertical="center"/>
    </xf>
    <xf numFmtId="0" fontId="61" fillId="0" borderId="0" xfId="9" applyFont="1" applyFill="1" applyAlignment="1">
      <alignment horizontal="left" vertical="top" indent="1"/>
    </xf>
    <xf numFmtId="0" fontId="61" fillId="0" borderId="0" xfId="9" applyFont="1" applyFill="1" applyAlignment="1">
      <alignment horizontal="left"/>
    </xf>
    <xf numFmtId="0" fontId="80" fillId="0" borderId="0" xfId="9" applyFont="1" applyFill="1" applyBorder="1" applyAlignment="1">
      <alignment horizontal="left" vertical="center"/>
    </xf>
    <xf numFmtId="0" fontId="61" fillId="0" borderId="0" xfId="9" applyFont="1" applyFill="1" applyBorder="1" applyAlignment="1">
      <alignment horizontal="left"/>
    </xf>
    <xf numFmtId="49" fontId="61" fillId="0" borderId="0" xfId="9" applyNumberFormat="1" applyFont="1" applyFill="1" applyBorder="1" applyAlignment="1">
      <alignment horizontal="right"/>
    </xf>
    <xf numFmtId="0" fontId="56" fillId="0" borderId="15" xfId="9" applyFont="1" applyFill="1" applyBorder="1" applyAlignment="1" applyProtection="1">
      <protection locked="0"/>
    </xf>
    <xf numFmtId="49" fontId="61" fillId="0" borderId="0" xfId="9" applyNumberFormat="1" applyFont="1" applyFill="1" applyAlignment="1">
      <alignment horizontal="left" vertical="center"/>
    </xf>
    <xf numFmtId="49" fontId="72" fillId="0" borderId="0" xfId="9" applyNumberFormat="1" applyFont="1" applyFill="1" applyAlignment="1">
      <alignment horizontal="left" vertical="center"/>
    </xf>
    <xf numFmtId="0" fontId="63" fillId="0" borderId="9" xfId="0" applyFont="1" applyBorder="1" applyAlignment="1" applyProtection="1">
      <alignment horizontal="center" vertical="center" wrapText="1"/>
    </xf>
    <xf numFmtId="0" fontId="63" fillId="0" borderId="22" xfId="0" applyFont="1" applyFill="1" applyBorder="1" applyAlignment="1" applyProtection="1">
      <alignment horizontal="center" vertical="center"/>
    </xf>
    <xf numFmtId="0" fontId="63" fillId="0" borderId="22" xfId="0" applyFont="1" applyFill="1" applyBorder="1" applyAlignment="1" applyProtection="1">
      <alignment horizontal="center" vertical="center" wrapText="1"/>
    </xf>
    <xf numFmtId="0" fontId="56" fillId="0" borderId="7" xfId="0" applyFont="1" applyBorder="1" applyAlignment="1" applyProtection="1">
      <alignment vertical="center"/>
    </xf>
    <xf numFmtId="38" fontId="54" fillId="0" borderId="22" xfId="0" applyNumberFormat="1" applyFont="1" applyBorder="1" applyAlignment="1" applyProtection="1">
      <alignment vertical="center"/>
      <protection locked="0"/>
    </xf>
    <xf numFmtId="38" fontId="54" fillId="0" borderId="22" xfId="0" applyNumberFormat="1" applyFont="1" applyFill="1" applyBorder="1" applyAlignment="1" applyProtection="1">
      <alignment horizontal="right" vertical="center"/>
      <protection locked="0"/>
    </xf>
    <xf numFmtId="0" fontId="56" fillId="6" borderId="7" xfId="0" applyFont="1" applyFill="1" applyBorder="1" applyAlignment="1" applyProtection="1">
      <alignment vertical="center"/>
    </xf>
    <xf numFmtId="38" fontId="54" fillId="6" borderId="45" xfId="0" applyNumberFormat="1" applyFont="1" applyFill="1" applyBorder="1" applyAlignment="1" applyProtection="1">
      <alignment vertical="center"/>
    </xf>
    <xf numFmtId="38" fontId="54" fillId="6" borderId="22" xfId="0" applyNumberFormat="1" applyFont="1" applyFill="1" applyBorder="1" applyAlignment="1" applyProtection="1">
      <alignment vertical="center"/>
    </xf>
    <xf numFmtId="38" fontId="54" fillId="6" borderId="45" xfId="0" applyNumberFormat="1" applyFont="1" applyFill="1" applyBorder="1" applyAlignment="1" applyProtection="1">
      <alignment horizontal="right" vertical="center"/>
    </xf>
    <xf numFmtId="49" fontId="61" fillId="0" borderId="7" xfId="0" applyNumberFormat="1" applyFont="1" applyBorder="1" applyAlignment="1" applyProtection="1">
      <alignment horizontal="center" vertical="center" wrapText="1"/>
    </xf>
    <xf numFmtId="38" fontId="54" fillId="6" borderId="8" xfId="0" applyNumberFormat="1" applyFont="1" applyFill="1" applyBorder="1" applyAlignment="1" applyProtection="1">
      <alignment vertical="center"/>
    </xf>
    <xf numFmtId="38" fontId="54" fillId="0" borderId="22" xfId="0" applyNumberFormat="1" applyFont="1" applyFill="1" applyBorder="1" applyAlignment="1" applyProtection="1">
      <alignment vertical="center"/>
      <protection locked="0"/>
    </xf>
    <xf numFmtId="38" fontId="54" fillId="6" borderId="8" xfId="0" applyNumberFormat="1" applyFont="1" applyFill="1" applyBorder="1" applyAlignment="1" applyProtection="1">
      <alignment horizontal="right" vertical="center"/>
    </xf>
    <xf numFmtId="0" fontId="61" fillId="0" borderId="46" xfId="0" applyFont="1" applyBorder="1" applyAlignment="1" applyProtection="1">
      <alignment horizontal="left" indent="1"/>
    </xf>
    <xf numFmtId="0" fontId="61" fillId="0" borderId="6" xfId="0" applyFont="1" applyBorder="1" applyAlignment="1" applyProtection="1">
      <alignment horizontal="left" indent="1"/>
    </xf>
    <xf numFmtId="0" fontId="56" fillId="0" borderId="7" xfId="0" applyFont="1" applyBorder="1" applyAlignment="1">
      <alignment horizontal="left" indent="1"/>
    </xf>
    <xf numFmtId="49" fontId="61" fillId="0" borderId="7" xfId="0" applyNumberFormat="1" applyFont="1" applyBorder="1" applyAlignment="1" applyProtection="1">
      <alignment horizontal="center" vertical="center"/>
    </xf>
    <xf numFmtId="0" fontId="61" fillId="0" borderId="46" xfId="0" applyFont="1" applyBorder="1" applyAlignment="1" applyProtection="1">
      <alignment horizontal="left" vertical="center"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38" fontId="54" fillId="6" borderId="22"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vertical="center"/>
    </xf>
    <xf numFmtId="49" fontId="61" fillId="0" borderId="6" xfId="0" applyNumberFormat="1" applyFont="1" applyBorder="1" applyAlignment="1" applyProtection="1">
      <alignment horizontal="center" vertical="center"/>
    </xf>
    <xf numFmtId="38" fontId="54" fillId="0" borderId="7" xfId="0" applyNumberFormat="1" applyFont="1" applyBorder="1" applyAlignment="1" applyProtection="1">
      <alignment vertical="center"/>
      <protection locked="0"/>
    </xf>
    <xf numFmtId="49" fontId="61" fillId="6" borderId="59" xfId="0" applyNumberFormat="1" applyFont="1" applyFill="1" applyBorder="1" applyAlignment="1" applyProtection="1">
      <alignment horizontal="center" vertical="center"/>
    </xf>
    <xf numFmtId="0" fontId="54" fillId="6" borderId="42" xfId="0" applyFont="1" applyFill="1" applyBorder="1" applyAlignment="1" applyProtection="1">
      <alignment horizontal="right" vertical="center"/>
    </xf>
    <xf numFmtId="0" fontId="54" fillId="6" borderId="43" xfId="0" applyFont="1" applyFill="1" applyBorder="1" applyAlignment="1" applyProtection="1">
      <alignment horizontal="right" vertical="center"/>
    </xf>
    <xf numFmtId="0" fontId="54" fillId="6" borderId="40" xfId="0" applyFont="1" applyFill="1" applyBorder="1" applyAlignment="1" applyProtection="1">
      <alignment horizontal="right" vertical="center"/>
    </xf>
    <xf numFmtId="49" fontId="61" fillId="0" borderId="22" xfId="0" applyNumberFormat="1" applyFont="1" applyBorder="1" applyAlignment="1" applyProtection="1">
      <alignment horizontal="center" vertical="center"/>
    </xf>
    <xf numFmtId="49" fontId="61" fillId="3" borderId="22" xfId="0" applyNumberFormat="1" applyFont="1" applyFill="1" applyBorder="1" applyAlignment="1" applyProtection="1">
      <alignment horizontal="center" vertical="center"/>
    </xf>
    <xf numFmtId="38" fontId="54" fillId="3" borderId="45" xfId="0" applyNumberFormat="1" applyFont="1" applyFill="1" applyBorder="1" applyAlignment="1" applyProtection="1">
      <alignment vertical="center"/>
    </xf>
    <xf numFmtId="38" fontId="54" fillId="3" borderId="44" xfId="0" applyNumberFormat="1" applyFont="1" applyFill="1" applyBorder="1" applyAlignment="1" applyProtection="1">
      <alignment vertical="center"/>
    </xf>
    <xf numFmtId="38" fontId="54" fillId="3" borderId="8" xfId="0" applyNumberFormat="1" applyFont="1" applyFill="1" applyBorder="1" applyAlignment="1" applyProtection="1">
      <alignment horizontal="right" vertical="center"/>
    </xf>
    <xf numFmtId="38" fontId="54" fillId="3" borderId="44"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horizontal="right" vertical="center"/>
    </xf>
    <xf numFmtId="38" fontId="54" fillId="3" borderId="8" xfId="0" applyNumberFormat="1" applyFont="1" applyFill="1" applyBorder="1" applyAlignment="1" applyProtection="1">
      <alignment vertical="center"/>
    </xf>
    <xf numFmtId="38" fontId="54" fillId="0" borderId="8" xfId="0" applyNumberFormat="1" applyFont="1" applyFill="1" applyBorder="1" applyAlignment="1" applyProtection="1">
      <alignment horizontal="right" vertical="center"/>
      <protection locked="0"/>
    </xf>
    <xf numFmtId="0" fontId="63" fillId="0" borderId="46" xfId="0" applyFont="1" applyFill="1" applyBorder="1" applyAlignment="1">
      <alignment horizontal="left" indent="2"/>
    </xf>
    <xf numFmtId="0" fontId="63" fillId="0" borderId="6" xfId="0" applyFont="1" applyFill="1" applyBorder="1" applyAlignment="1" applyProtection="1">
      <alignment horizontal="left" vertical="center"/>
    </xf>
    <xf numFmtId="0" fontId="56" fillId="0" borderId="7" xfId="0" applyFont="1" applyBorder="1" applyAlignment="1" applyProtection="1"/>
    <xf numFmtId="0" fontId="61" fillId="0" borderId="22" xfId="0" applyFont="1" applyFill="1" applyBorder="1" applyAlignment="1">
      <alignment horizontal="center" wrapText="1"/>
    </xf>
    <xf numFmtId="38" fontId="54" fillId="0" borderId="8" xfId="0" applyNumberFormat="1" applyFont="1" applyFill="1" applyBorder="1" applyAlignment="1" applyProtection="1">
      <alignment vertical="center"/>
      <protection locked="0"/>
    </xf>
    <xf numFmtId="0" fontId="54" fillId="0" borderId="50" xfId="0" applyFont="1" applyBorder="1" applyAlignment="1" applyProtection="1">
      <alignment vertical="center"/>
    </xf>
    <xf numFmtId="0" fontId="56" fillId="0" borderId="9" xfId="0" applyFont="1" applyBorder="1" applyProtection="1"/>
    <xf numFmtId="0" fontId="56" fillId="0" borderId="40" xfId="0" applyFont="1" applyBorder="1" applyProtection="1"/>
    <xf numFmtId="0" fontId="64" fillId="0" borderId="0" xfId="0" applyFont="1" applyBorder="1" applyAlignment="1" applyProtection="1">
      <alignment horizontal="center"/>
    </xf>
    <xf numFmtId="0" fontId="64" fillId="0" borderId="22" xfId="0" applyFont="1" applyBorder="1" applyAlignment="1" applyProtection="1">
      <alignment horizontal="center"/>
      <protection locked="0"/>
    </xf>
    <xf numFmtId="0" fontId="61" fillId="0" borderId="0" xfId="0" applyFont="1" applyAlignment="1" applyProtection="1">
      <alignment horizontal="left" vertical="center" indent="1"/>
    </xf>
    <xf numFmtId="0" fontId="61" fillId="0" borderId="5" xfId="0" applyFont="1" applyBorder="1" applyAlignment="1" applyProtection="1">
      <alignment vertical="center"/>
    </xf>
    <xf numFmtId="0" fontId="61" fillId="0" borderId="0" xfId="0" applyFont="1" applyAlignment="1" applyProtection="1">
      <alignment horizontal="left" indent="1"/>
    </xf>
    <xf numFmtId="0" fontId="61" fillId="0" borderId="22" xfId="0" applyFont="1" applyBorder="1" applyAlignment="1" applyProtection="1">
      <alignment horizontal="left" vertical="center"/>
    </xf>
    <xf numFmtId="0" fontId="72" fillId="0" borderId="5" xfId="0" applyFont="1" applyBorder="1" applyAlignment="1" applyProtection="1"/>
    <xf numFmtId="0" fontId="54" fillId="0" borderId="40" xfId="0" applyFont="1" applyBorder="1" applyAlignment="1" applyProtection="1">
      <alignment vertical="center"/>
    </xf>
    <xf numFmtId="0" fontId="72" fillId="0" borderId="5" xfId="0" applyFont="1" applyBorder="1" applyAlignment="1" applyProtection="1">
      <alignment vertical="top"/>
    </xf>
    <xf numFmtId="0" fontId="56" fillId="6" borderId="6" xfId="0" applyFont="1" applyFill="1" applyBorder="1" applyProtection="1"/>
    <xf numFmtId="0" fontId="54" fillId="6" borderId="22" xfId="0" applyFont="1" applyFill="1" applyBorder="1" applyAlignment="1" applyProtection="1">
      <alignment vertical="center"/>
    </xf>
    <xf numFmtId="0" fontId="93" fillId="0" borderId="0" xfId="0" applyFont="1" applyAlignment="1" applyProtection="1">
      <alignment horizontal="left" indent="2"/>
    </xf>
    <xf numFmtId="0" fontId="61" fillId="0" borderId="6" xfId="0" applyFont="1" applyBorder="1" applyAlignment="1" applyProtection="1">
      <alignment vertical="center"/>
    </xf>
    <xf numFmtId="0" fontId="61" fillId="0" borderId="7" xfId="0" applyFont="1" applyBorder="1" applyAlignment="1" applyProtection="1">
      <alignment vertical="center"/>
    </xf>
    <xf numFmtId="0" fontId="61" fillId="0" borderId="6" xfId="0" applyFont="1" applyBorder="1" applyAlignment="1" applyProtection="1">
      <alignment horizontal="left" vertical="center" indent="1"/>
    </xf>
    <xf numFmtId="0" fontId="93" fillId="0" borderId="0" xfId="0" applyFont="1" applyAlignment="1" applyProtection="1">
      <alignment horizontal="left" vertical="top"/>
    </xf>
    <xf numFmtId="0" fontId="61" fillId="0" borderId="0" xfId="0" applyFont="1" applyAlignment="1" applyProtection="1">
      <alignment vertical="top"/>
    </xf>
    <xf numFmtId="0" fontId="56" fillId="0" borderId="0" xfId="0" applyFont="1" applyAlignment="1" applyProtection="1">
      <alignment vertical="top"/>
    </xf>
    <xf numFmtId="0" fontId="56" fillId="0" borderId="0" xfId="0" applyFont="1" applyBorder="1" applyAlignment="1" applyProtection="1">
      <alignment vertical="top"/>
    </xf>
    <xf numFmtId="0" fontId="63" fillId="6" borderId="46" xfId="0" applyFont="1" applyFill="1" applyBorder="1" applyAlignment="1" applyProtection="1">
      <alignment vertical="center"/>
    </xf>
    <xf numFmtId="0" fontId="78" fillId="0" borderId="50" xfId="0" applyFont="1" applyFill="1" applyBorder="1" applyAlignment="1" applyProtection="1">
      <alignment horizontal="left" indent="2"/>
    </xf>
    <xf numFmtId="0" fontId="56" fillId="0" borderId="9" xfId="0" applyFont="1" applyBorder="1" applyAlignment="1">
      <alignment horizontal="left" vertical="center"/>
    </xf>
    <xf numFmtId="0" fontId="56" fillId="0" borderId="9" xfId="0" applyFont="1" applyFill="1" applyBorder="1" applyAlignment="1" applyProtection="1">
      <alignment vertical="center"/>
    </xf>
    <xf numFmtId="0" fontId="53" fillId="0" borderId="9" xfId="0" applyFont="1" applyFill="1" applyBorder="1" applyAlignment="1" applyProtection="1">
      <alignment horizontal="left" vertical="center"/>
    </xf>
    <xf numFmtId="0" fontId="56" fillId="0" borderId="9" xfId="0" applyFont="1" applyFill="1" applyBorder="1" applyAlignment="1">
      <alignment horizontal="left" vertical="center"/>
    </xf>
    <xf numFmtId="0" fontId="63" fillId="0" borderId="50" xfId="0" applyFont="1" applyBorder="1" applyAlignment="1" applyProtection="1">
      <alignment horizontal="center" vertical="center" wrapText="1"/>
    </xf>
    <xf numFmtId="0" fontId="63" fillId="0" borderId="8" xfId="0" applyFont="1" applyBorder="1" applyAlignment="1" applyProtection="1">
      <alignment horizontal="center" vertical="center" wrapText="1"/>
    </xf>
    <xf numFmtId="0" fontId="53" fillId="0" borderId="8" xfId="0" applyFont="1" applyBorder="1" applyAlignment="1" applyProtection="1">
      <alignment horizontal="center" vertical="center" wrapText="1"/>
    </xf>
    <xf numFmtId="0" fontId="56" fillId="0" borderId="0" xfId="0" applyFont="1" applyAlignment="1" applyProtection="1">
      <alignment horizontal="center" vertical="center" wrapText="1"/>
    </xf>
    <xf numFmtId="38" fontId="54" fillId="0" borderId="44" xfId="0" applyNumberFormat="1" applyFont="1" applyFill="1" applyBorder="1" applyAlignment="1" applyProtection="1">
      <alignment horizontal="right" vertical="center"/>
      <protection locked="0"/>
    </xf>
    <xf numFmtId="0" fontId="63" fillId="6" borderId="44" xfId="0" applyFont="1" applyFill="1" applyBorder="1" applyAlignment="1" applyProtection="1">
      <alignment horizontal="center" vertical="center" wrapText="1"/>
    </xf>
    <xf numFmtId="38" fontId="63" fillId="6" borderId="44" xfId="0" quotePrefix="1" applyNumberFormat="1" applyFont="1" applyFill="1" applyBorder="1" applyAlignment="1" applyProtection="1">
      <alignment horizontal="center" vertical="center"/>
    </xf>
    <xf numFmtId="49" fontId="54" fillId="6" borderId="45" xfId="0" applyNumberFormat="1" applyFont="1" applyFill="1" applyBorder="1" applyAlignment="1" applyProtection="1">
      <alignment horizontal="right" vertical="center"/>
    </xf>
    <xf numFmtId="49" fontId="54" fillId="6" borderId="44" xfId="0" applyNumberFormat="1" applyFont="1" applyFill="1" applyBorder="1" applyAlignment="1" applyProtection="1">
      <alignment horizontal="right" vertical="center"/>
    </xf>
    <xf numFmtId="0" fontId="61" fillId="0" borderId="22" xfId="0" applyFont="1" applyBorder="1" applyAlignment="1" applyProtection="1">
      <alignment horizontal="center" vertical="center"/>
    </xf>
    <xf numFmtId="38" fontId="54" fillId="0" borderId="8" xfId="0" applyNumberFormat="1" applyFont="1" applyBorder="1" applyAlignment="1" applyProtection="1">
      <alignment horizontal="right" vertical="center"/>
      <protection locked="0"/>
    </xf>
    <xf numFmtId="49" fontId="54" fillId="3" borderId="8" xfId="0" applyNumberFormat="1" applyFont="1" applyFill="1" applyBorder="1" applyAlignment="1" applyProtection="1">
      <alignment horizontal="right" vertical="center"/>
    </xf>
    <xf numFmtId="38" fontId="63" fillId="6" borderId="44" xfId="0" applyNumberFormat="1" applyFont="1" applyFill="1" applyBorder="1" applyAlignment="1" applyProtection="1">
      <alignment horizontal="center" vertical="center"/>
    </xf>
    <xf numFmtId="38" fontId="54" fillId="0" borderId="22" xfId="0" applyNumberFormat="1" applyFont="1" applyBorder="1" applyAlignment="1" applyProtection="1">
      <alignment horizontal="right" vertical="center"/>
      <protection locked="0"/>
    </xf>
    <xf numFmtId="0" fontId="61" fillId="0" borderId="46" xfId="0" applyFont="1" applyBorder="1" applyAlignment="1" applyProtection="1">
      <alignment horizontal="left" vertical="center" wrapText="1" indent="1"/>
    </xf>
    <xf numFmtId="38" fontId="54" fillId="0" borderId="22" xfId="0" applyNumberFormat="1" applyFont="1" applyBorder="1" applyAlignment="1" applyProtection="1">
      <alignment horizontal="right"/>
      <protection locked="0"/>
    </xf>
    <xf numFmtId="38" fontId="54" fillId="0" borderId="22" xfId="0" applyNumberFormat="1" applyFont="1" applyFill="1" applyBorder="1" applyAlignment="1" applyProtection="1">
      <alignment horizontal="right"/>
      <protection locked="0"/>
    </xf>
    <xf numFmtId="0" fontId="61" fillId="0" borderId="46" xfId="0" applyFont="1" applyBorder="1" applyAlignment="1" applyProtection="1">
      <alignment horizontal="left" vertical="center" wrapText="1" indent="2"/>
    </xf>
    <xf numFmtId="49" fontId="63" fillId="6" borderId="44" xfId="0" applyNumberFormat="1" applyFont="1" applyFill="1" applyBorder="1" applyAlignment="1" applyProtection="1">
      <alignment horizontal="center" vertical="center"/>
    </xf>
    <xf numFmtId="38" fontId="54" fillId="6" borderId="43" xfId="0" applyNumberFormat="1" applyFont="1" applyFill="1" applyBorder="1" applyAlignment="1" applyProtection="1">
      <alignment horizontal="right" vertical="center"/>
    </xf>
    <xf numFmtId="0" fontId="56" fillId="6" borderId="8" xfId="0" applyFont="1" applyFill="1" applyBorder="1" applyAlignment="1" applyProtection="1">
      <alignment vertical="center"/>
    </xf>
    <xf numFmtId="0" fontId="56" fillId="0" borderId="0" xfId="0" applyFont="1" applyAlignment="1" applyProtection="1">
      <alignment horizontal="right" vertical="center" indent="1"/>
    </xf>
    <xf numFmtId="0" fontId="61" fillId="0" borderId="0" xfId="0" applyFont="1" applyAlignment="1" applyProtection="1">
      <alignment horizontal="right" vertical="center" indent="1"/>
    </xf>
    <xf numFmtId="0" fontId="61" fillId="0" borderId="0" xfId="0" applyFont="1" applyBorder="1" applyAlignment="1" applyProtection="1">
      <alignment horizontal="right" vertical="center" indent="1"/>
    </xf>
    <xf numFmtId="0" fontId="61" fillId="0" borderId="56" xfId="10" applyFont="1" applyFill="1" applyBorder="1" applyAlignment="1">
      <alignment vertical="center"/>
    </xf>
    <xf numFmtId="0" fontId="61" fillId="0" borderId="0" xfId="10" applyFont="1" applyAlignment="1">
      <alignment vertical="center"/>
    </xf>
    <xf numFmtId="0" fontId="61" fillId="0" borderId="56" xfId="10" applyFont="1" applyFill="1" applyBorder="1" applyAlignment="1">
      <alignment horizontal="centerContinuous" vertical="center"/>
    </xf>
    <xf numFmtId="0" fontId="95" fillId="0" borderId="0" xfId="10" applyFont="1" applyBorder="1" applyAlignment="1">
      <alignment vertical="top"/>
    </xf>
    <xf numFmtId="0" fontId="61" fillId="0" borderId="0" xfId="10" applyFont="1" applyBorder="1" applyAlignment="1">
      <alignment vertical="center"/>
    </xf>
    <xf numFmtId="0" fontId="61" fillId="0" borderId="0" xfId="10" applyFont="1" applyBorder="1" applyAlignment="1">
      <alignment horizontal="right" vertical="center"/>
    </xf>
    <xf numFmtId="0" fontId="67" fillId="0" borderId="0" xfId="10" applyFont="1" applyFill="1" applyAlignment="1">
      <alignment horizontal="left" vertical="center" indent="1"/>
    </xf>
    <xf numFmtId="0" fontId="67" fillId="0" borderId="0" xfId="10" applyFont="1" applyAlignment="1">
      <alignment horizontal="center" vertical="center"/>
    </xf>
    <xf numFmtId="0" fontId="61" fillId="0" borderId="0" xfId="10" applyFont="1" applyAlignment="1">
      <alignment horizontal="right" vertical="center"/>
    </xf>
    <xf numFmtId="0" fontId="67" fillId="0" borderId="0" xfId="10" applyFont="1" applyAlignment="1">
      <alignment vertical="center"/>
    </xf>
    <xf numFmtId="0" fontId="61" fillId="0" borderId="0" xfId="10" applyFont="1" applyFill="1" applyAlignment="1">
      <alignment vertical="center"/>
    </xf>
    <xf numFmtId="0" fontId="63" fillId="0" borderId="0" xfId="10" applyFont="1" applyFill="1" applyBorder="1" applyAlignment="1">
      <alignment horizontal="left"/>
    </xf>
    <xf numFmtId="0" fontId="61" fillId="0" borderId="0" xfId="10" applyFont="1" applyFill="1" applyBorder="1" applyAlignment="1">
      <alignment vertical="center"/>
    </xf>
    <xf numFmtId="0" fontId="61" fillId="0" borderId="0" xfId="10" applyFont="1" applyFill="1" applyBorder="1" applyAlignment="1">
      <alignment horizontal="right" vertical="center"/>
    </xf>
    <xf numFmtId="0" fontId="61" fillId="0" borderId="0" xfId="10" applyFont="1" applyFill="1" applyAlignment="1">
      <alignment horizontal="left" vertical="center"/>
    </xf>
    <xf numFmtId="49" fontId="61" fillId="0" borderId="0" xfId="10" applyNumberFormat="1" applyFont="1" applyFill="1" applyAlignment="1">
      <alignment horizontal="left" vertical="center"/>
    </xf>
    <xf numFmtId="0" fontId="61" fillId="0" borderId="0" xfId="10" applyFont="1" applyFill="1" applyAlignment="1">
      <alignment horizontal="right" vertical="center"/>
    </xf>
    <xf numFmtId="3" fontId="61" fillId="0" borderId="0" xfId="10" applyNumberFormat="1" applyFont="1" applyFill="1" applyAlignment="1">
      <alignment vertical="center"/>
    </xf>
    <xf numFmtId="3" fontId="61" fillId="0" borderId="0" xfId="10" applyNumberFormat="1" applyFont="1" applyFill="1" applyBorder="1" applyAlignment="1">
      <alignment vertical="center"/>
    </xf>
    <xf numFmtId="0" fontId="63" fillId="0" borderId="0" xfId="10" applyFont="1" applyFill="1" applyBorder="1" applyAlignment="1">
      <alignment horizontal="left" vertical="center"/>
    </xf>
    <xf numFmtId="0" fontId="61" fillId="0" borderId="0" xfId="10" applyFont="1" applyFill="1" applyAlignment="1">
      <alignment horizontal="center" vertical="center"/>
    </xf>
    <xf numFmtId="0" fontId="61" fillId="0" borderId="0" xfId="10" applyFont="1" applyFill="1" applyAlignment="1">
      <alignment vertical="center" wrapText="1"/>
    </xf>
    <xf numFmtId="0" fontId="61" fillId="0" borderId="0" xfId="10" applyFont="1" applyFill="1" applyAlignment="1">
      <alignment horizontal="center" vertical="top"/>
    </xf>
    <xf numFmtId="0" fontId="61" fillId="0" borderId="0" xfId="10" applyFont="1" applyFill="1" applyAlignment="1">
      <alignment vertical="top" wrapText="1"/>
    </xf>
    <xf numFmtId="0" fontId="61" fillId="0" borderId="0" xfId="10" applyFont="1" applyFill="1" applyBorder="1" applyAlignment="1">
      <alignment horizontal="right" vertical="top"/>
    </xf>
    <xf numFmtId="1" fontId="61" fillId="0" borderId="0" xfId="10" applyNumberFormat="1" applyFont="1" applyFill="1" applyAlignment="1">
      <alignment horizontal="center" vertical="center"/>
    </xf>
    <xf numFmtId="1" fontId="61" fillId="0" borderId="0" xfId="10" applyNumberFormat="1" applyFont="1" applyFill="1" applyAlignment="1">
      <alignment horizontal="left" vertical="center"/>
    </xf>
    <xf numFmtId="38" fontId="61" fillId="0" borderId="0" xfId="10" applyNumberFormat="1" applyFont="1" applyFill="1" applyAlignment="1">
      <alignment horizontal="right"/>
    </xf>
    <xf numFmtId="0" fontId="61" fillId="0" borderId="0" xfId="10" quotePrefix="1" applyFont="1" applyFill="1" applyAlignment="1">
      <alignment horizontal="left" vertical="center" wrapText="1"/>
    </xf>
    <xf numFmtId="167" fontId="61" fillId="0" borderId="0" xfId="10" applyNumberFormat="1" applyFont="1" applyFill="1" applyBorder="1" applyAlignment="1" applyProtection="1">
      <alignment horizontal="right" vertical="center"/>
    </xf>
    <xf numFmtId="0" fontId="61" fillId="0" borderId="0" xfId="10" applyFont="1" applyFill="1" applyAlignment="1">
      <alignment horizontal="left" vertical="center" wrapText="1"/>
    </xf>
    <xf numFmtId="49" fontId="61" fillId="0" borderId="0" xfId="10" applyNumberFormat="1" applyFont="1" applyFill="1" applyAlignment="1">
      <alignment horizontal="center" vertical="center"/>
    </xf>
    <xf numFmtId="3" fontId="61" fillId="0" borderId="0" xfId="10" quotePrefix="1" applyNumberFormat="1" applyFont="1" applyFill="1" applyAlignment="1">
      <alignment horizontal="left" vertical="center" wrapText="1"/>
    </xf>
    <xf numFmtId="3" fontId="61" fillId="0" borderId="0" xfId="10" applyNumberFormat="1" applyFont="1" applyFill="1" applyAlignment="1">
      <alignment vertical="center" wrapText="1"/>
    </xf>
    <xf numFmtId="0" fontId="61" fillId="0" borderId="0" xfId="10" applyNumberFormat="1" applyFont="1" applyFill="1" applyAlignment="1">
      <alignment horizontal="center" vertical="center"/>
    </xf>
    <xf numFmtId="3" fontId="61" fillId="0" borderId="0" xfId="10" applyNumberFormat="1" applyFont="1" applyFill="1" applyAlignment="1">
      <alignment horizontal="center" vertical="center" wrapText="1"/>
    </xf>
    <xf numFmtId="3" fontId="61" fillId="0" borderId="0" xfId="10" applyNumberFormat="1" applyFont="1" applyAlignment="1">
      <alignment vertical="center"/>
    </xf>
    <xf numFmtId="3" fontId="61" fillId="0" borderId="0" xfId="10" applyNumberFormat="1" applyFont="1" applyFill="1" applyAlignment="1">
      <alignment horizontal="left" vertical="center" wrapText="1"/>
    </xf>
    <xf numFmtId="0" fontId="61" fillId="0" borderId="0" xfId="10" applyFont="1" applyAlignment="1">
      <alignment horizontal="left" vertical="center"/>
    </xf>
    <xf numFmtId="0" fontId="61" fillId="0" borderId="0" xfId="10" applyFont="1" applyAlignment="1">
      <alignment horizontal="center" vertical="center"/>
    </xf>
    <xf numFmtId="0" fontId="61" fillId="0" borderId="0" xfId="10" applyFont="1" applyFill="1" applyAlignment="1">
      <alignment horizontal="left" vertical="top"/>
    </xf>
    <xf numFmtId="49" fontId="61" fillId="0" borderId="0" xfId="10" applyNumberFormat="1" applyFont="1" applyFill="1" applyAlignment="1">
      <alignment horizontal="center" vertical="top"/>
    </xf>
    <xf numFmtId="3" fontId="61" fillId="0" borderId="0" xfId="10" applyNumberFormat="1" applyFont="1" applyFill="1" applyAlignment="1">
      <alignment horizontal="left" vertical="top" wrapText="1"/>
    </xf>
    <xf numFmtId="40" fontId="61" fillId="0" borderId="9" xfId="10" applyNumberFormat="1" applyFont="1" applyFill="1" applyBorder="1" applyAlignment="1" applyProtection="1">
      <alignment horizontal="right"/>
      <protection locked="0"/>
    </xf>
    <xf numFmtId="0" fontId="61" fillId="0" borderId="0" xfId="10" applyFont="1" applyFill="1" applyBorder="1" applyAlignment="1">
      <alignment horizontal="left" vertical="center"/>
    </xf>
    <xf numFmtId="0" fontId="63" fillId="0" borderId="0" xfId="10" quotePrefix="1" applyFont="1" applyFill="1" applyAlignment="1">
      <alignment horizontal="left" vertical="center"/>
    </xf>
    <xf numFmtId="0" fontId="63" fillId="0" borderId="0" xfId="10" applyFont="1" applyFill="1" applyAlignment="1">
      <alignment horizontal="right" vertical="center"/>
    </xf>
    <xf numFmtId="4" fontId="63" fillId="0" borderId="0" xfId="10" applyNumberFormat="1" applyFont="1" applyFill="1" applyBorder="1" applyAlignment="1" applyProtection="1">
      <alignment vertical="center"/>
    </xf>
    <xf numFmtId="0" fontId="61" fillId="0" borderId="0" xfId="10" applyFont="1" applyFill="1" applyAlignment="1" applyProtection="1">
      <alignment horizontal="left" vertical="center"/>
    </xf>
    <xf numFmtId="0" fontId="63" fillId="0" borderId="0" xfId="11" applyFont="1" applyFill="1" applyBorder="1" applyAlignment="1">
      <alignment vertical="center"/>
    </xf>
    <xf numFmtId="0" fontId="61" fillId="0" borderId="0" xfId="11" applyFont="1" applyFill="1" applyBorder="1" applyAlignment="1">
      <alignment vertical="center"/>
    </xf>
    <xf numFmtId="0" fontId="61" fillId="0" borderId="0" xfId="11" applyFont="1" applyFill="1" applyBorder="1" applyAlignment="1">
      <alignment horizontal="right" vertical="center"/>
    </xf>
    <xf numFmtId="0" fontId="84" fillId="0" borderId="0" xfId="0" quotePrefix="1" applyFont="1" applyFill="1" applyBorder="1" applyAlignment="1">
      <alignment horizontal="left" vertical="center"/>
    </xf>
    <xf numFmtId="0" fontId="61" fillId="0" borderId="0" xfId="11" applyFont="1" applyFill="1" applyAlignment="1">
      <alignment horizontal="left" vertical="center"/>
    </xf>
    <xf numFmtId="49" fontId="61" fillId="0" borderId="0" xfId="11" applyNumberFormat="1" applyFont="1" applyFill="1" applyAlignment="1">
      <alignment horizontal="left" vertical="center"/>
    </xf>
    <xf numFmtId="0" fontId="61" fillId="0" borderId="0" xfId="11" applyFont="1" applyFill="1" applyAlignment="1">
      <alignment horizontal="center" vertical="center"/>
    </xf>
    <xf numFmtId="0" fontId="61" fillId="0" borderId="0" xfId="11" applyFont="1" applyFill="1" applyAlignment="1">
      <alignment vertical="center" wrapText="1"/>
    </xf>
    <xf numFmtId="0" fontId="61" fillId="0" borderId="0" xfId="11" applyFont="1" applyFill="1" applyAlignment="1">
      <alignment vertical="center"/>
    </xf>
    <xf numFmtId="0" fontId="61" fillId="0" borderId="0" xfId="11" applyNumberFormat="1" applyFont="1" applyFill="1" applyAlignment="1">
      <alignment horizontal="center" vertical="center"/>
    </xf>
    <xf numFmtId="3" fontId="61" fillId="0" borderId="0" xfId="11" applyNumberFormat="1" applyFont="1" applyFill="1" applyAlignment="1">
      <alignment vertical="center"/>
    </xf>
    <xf numFmtId="0" fontId="61" fillId="0" borderId="0" xfId="11" applyFont="1" applyFill="1" applyAlignment="1">
      <alignment horizontal="center" vertical="top"/>
    </xf>
    <xf numFmtId="3" fontId="61" fillId="0" borderId="0" xfId="11" applyNumberFormat="1" applyFont="1" applyFill="1" applyBorder="1" applyAlignment="1">
      <alignment vertical="center"/>
    </xf>
    <xf numFmtId="38" fontId="61" fillId="0" borderId="0" xfId="11" applyNumberFormat="1" applyFont="1" applyFill="1" applyAlignment="1">
      <alignment horizontal="left" vertical="center" wrapText="1"/>
    </xf>
    <xf numFmtId="0" fontId="61" fillId="0" borderId="0" xfId="11" applyFont="1" applyFill="1" applyAlignment="1">
      <alignment horizontal="left" vertical="center" wrapText="1"/>
    </xf>
    <xf numFmtId="0" fontId="61" fillId="0" borderId="0" xfId="11" quotePrefix="1" applyFont="1" applyFill="1" applyAlignment="1">
      <alignment horizontal="left" vertical="center" wrapText="1"/>
    </xf>
    <xf numFmtId="1" fontId="61" fillId="0" borderId="0" xfId="11" applyNumberFormat="1" applyFont="1" applyFill="1" applyAlignment="1">
      <alignment horizontal="center" vertical="center"/>
    </xf>
    <xf numFmtId="0" fontId="61" fillId="0" borderId="0" xfId="11" quotePrefix="1" applyFont="1" applyFill="1" applyAlignment="1">
      <alignment horizontal="left" vertical="center"/>
    </xf>
    <xf numFmtId="1" fontId="61" fillId="0" borderId="0" xfId="11" quotePrefix="1" applyNumberFormat="1" applyFont="1" applyFill="1" applyAlignment="1">
      <alignment horizontal="center" vertical="center"/>
    </xf>
    <xf numFmtId="0" fontId="61" fillId="0" borderId="0" xfId="11" applyFont="1" applyFill="1" applyAlignment="1">
      <alignment horizontal="left" vertical="top"/>
    </xf>
    <xf numFmtId="1" fontId="61" fillId="0" borderId="0" xfId="11" applyNumberFormat="1" applyFont="1" applyFill="1" applyAlignment="1">
      <alignment horizontal="center" vertical="top"/>
    </xf>
    <xf numFmtId="0" fontId="61" fillId="0" borderId="0" xfId="11" applyFont="1" applyFill="1" applyAlignment="1">
      <alignment vertical="top" wrapText="1"/>
    </xf>
    <xf numFmtId="0" fontId="61" fillId="0" borderId="0" xfId="11" applyFont="1" applyFill="1" applyBorder="1" applyAlignment="1">
      <alignment horizontal="right" vertical="top"/>
    </xf>
    <xf numFmtId="0" fontId="61" fillId="0" borderId="0" xfId="11" applyFont="1" applyAlignment="1">
      <alignment horizontal="left" vertical="center"/>
    </xf>
    <xf numFmtId="1" fontId="61" fillId="0" borderId="0" xfId="11" applyNumberFormat="1" applyFont="1" applyAlignment="1">
      <alignment horizontal="center" vertical="center"/>
    </xf>
    <xf numFmtId="0" fontId="61" fillId="0" borderId="0" xfId="11" applyFont="1" applyAlignment="1">
      <alignment vertical="center" wrapText="1"/>
    </xf>
    <xf numFmtId="0" fontId="61" fillId="0" borderId="0" xfId="11" applyFont="1" applyAlignment="1">
      <alignment vertical="center"/>
    </xf>
    <xf numFmtId="167" fontId="61" fillId="0" borderId="0" xfId="11" applyNumberFormat="1" applyFont="1" applyFill="1" applyBorder="1" applyAlignment="1" applyProtection="1">
      <alignment horizontal="right" vertical="center"/>
    </xf>
    <xf numFmtId="0" fontId="61" fillId="0" borderId="0" xfId="11" applyFont="1" applyAlignment="1">
      <alignment horizontal="center" vertical="center"/>
    </xf>
    <xf numFmtId="0" fontId="61" fillId="0" borderId="0" xfId="11" applyFont="1" applyAlignment="1">
      <alignment horizontal="left" vertical="center" wrapText="1"/>
    </xf>
    <xf numFmtId="49" fontId="61" fillId="4" borderId="0" xfId="11" applyNumberFormat="1" applyFont="1" applyFill="1" applyBorder="1" applyAlignment="1">
      <alignment horizontal="left" vertical="center"/>
    </xf>
    <xf numFmtId="49" fontId="61" fillId="4" borderId="0" xfId="11" applyNumberFormat="1" applyFont="1" applyFill="1" applyBorder="1" applyAlignment="1">
      <alignment horizontal="center" vertical="center"/>
    </xf>
    <xf numFmtId="0" fontId="61" fillId="4" borderId="0" xfId="11" applyNumberFormat="1" applyFont="1" applyFill="1" applyBorder="1" applyAlignment="1">
      <alignment vertical="center" wrapText="1"/>
    </xf>
    <xf numFmtId="49" fontId="61" fillId="4" borderId="0" xfId="11" applyNumberFormat="1" applyFont="1" applyFill="1" applyBorder="1" applyAlignment="1">
      <alignment horizontal="right" vertical="center"/>
    </xf>
    <xf numFmtId="49" fontId="61" fillId="0" borderId="0" xfId="11" applyNumberFormat="1" applyFont="1" applyFill="1" applyBorder="1" applyAlignment="1">
      <alignment horizontal="left" vertical="center"/>
    </xf>
    <xf numFmtId="49" fontId="61" fillId="0" borderId="0" xfId="11" applyNumberFormat="1" applyFont="1" applyFill="1" applyBorder="1" applyAlignment="1">
      <alignment horizontal="left" vertical="center" wrapText="1"/>
    </xf>
    <xf numFmtId="49" fontId="61" fillId="0" borderId="0" xfId="11" applyNumberFormat="1" applyFont="1" applyFill="1" applyBorder="1" applyAlignment="1">
      <alignment horizontal="center" vertical="center"/>
    </xf>
    <xf numFmtId="0" fontId="61" fillId="0" borderId="0" xfId="11" applyNumberFormat="1" applyFont="1" applyFill="1" applyBorder="1" applyAlignment="1">
      <alignment vertical="center" wrapText="1"/>
    </xf>
    <xf numFmtId="49" fontId="61" fillId="0" borderId="0" xfId="11" applyNumberFormat="1" applyFont="1" applyFill="1" applyBorder="1" applyAlignment="1">
      <alignment horizontal="right" vertical="center"/>
    </xf>
    <xf numFmtId="0" fontId="61" fillId="0" borderId="0" xfId="11" applyFont="1" applyBorder="1" applyAlignment="1">
      <alignment vertical="center"/>
    </xf>
    <xf numFmtId="0" fontId="61" fillId="0" borderId="0" xfId="11" applyFont="1" applyAlignment="1">
      <alignment horizontal="left" vertical="top"/>
    </xf>
    <xf numFmtId="0" fontId="61" fillId="0" borderId="0" xfId="11" applyFont="1" applyAlignment="1">
      <alignment horizontal="center" vertical="top"/>
    </xf>
    <xf numFmtId="0" fontId="61" fillId="0" borderId="0" xfId="11" applyFont="1" applyAlignment="1">
      <alignment horizontal="left" vertical="top" wrapText="1"/>
    </xf>
    <xf numFmtId="0" fontId="61" fillId="0" borderId="0" xfId="11" applyFont="1" applyBorder="1" applyAlignment="1">
      <alignment horizontal="left" vertical="center"/>
    </xf>
    <xf numFmtId="0" fontId="61" fillId="0" borderId="0" xfId="11" quotePrefix="1" applyFont="1" applyAlignment="1">
      <alignment horizontal="left" vertical="top"/>
    </xf>
    <xf numFmtId="0" fontId="61" fillId="0" borderId="0" xfId="11" applyFont="1" applyAlignment="1">
      <alignment horizontal="right" vertical="center"/>
    </xf>
    <xf numFmtId="38" fontId="61" fillId="0" borderId="0" xfId="11" applyNumberFormat="1" applyFont="1" applyFill="1" applyAlignment="1">
      <alignment horizontal="right"/>
    </xf>
    <xf numFmtId="0" fontId="61" fillId="0" borderId="0" xfId="11" applyFont="1" applyAlignment="1" applyProtection="1">
      <alignment vertical="center"/>
    </xf>
    <xf numFmtId="0" fontId="53" fillId="6" borderId="12" xfId="0" applyFont="1" applyFill="1" applyBorder="1" applyAlignment="1">
      <alignment horizontal="left"/>
    </xf>
    <xf numFmtId="0" fontId="53" fillId="6" borderId="16" xfId="0" applyFont="1" applyFill="1" applyBorder="1"/>
    <xf numFmtId="0" fontId="56" fillId="6" borderId="16" xfId="0" applyFont="1" applyFill="1" applyBorder="1"/>
    <xf numFmtId="0" fontId="56" fillId="6" borderId="10" xfId="0" applyFont="1" applyFill="1" applyBorder="1"/>
    <xf numFmtId="0" fontId="53" fillId="6" borderId="0" xfId="0" applyFont="1" applyFill="1" applyBorder="1" applyAlignment="1"/>
    <xf numFmtId="0" fontId="53" fillId="6" borderId="0" xfId="0" applyFont="1" applyFill="1" applyBorder="1"/>
    <xf numFmtId="0" fontId="56" fillId="6" borderId="0" xfId="0" applyFont="1" applyFill="1" applyBorder="1"/>
    <xf numFmtId="0" fontId="56" fillId="6" borderId="18" xfId="0" applyFont="1" applyFill="1" applyBorder="1"/>
    <xf numFmtId="0" fontId="86" fillId="6" borderId="0" xfId="0" applyFont="1" applyFill="1" applyAlignment="1">
      <alignment horizontal="left"/>
    </xf>
    <xf numFmtId="0" fontId="56" fillId="6" borderId="0" xfId="0" applyFont="1" applyFill="1" applyAlignment="1"/>
    <xf numFmtId="0" fontId="56" fillId="6" borderId="0" xfId="0" applyFont="1" applyFill="1" applyBorder="1" applyAlignment="1">
      <alignment vertical="center"/>
    </xf>
    <xf numFmtId="0" fontId="56" fillId="6" borderId="0" xfId="0" applyFont="1" applyFill="1" applyBorder="1" applyAlignment="1">
      <alignment horizontal="left" vertical="center"/>
    </xf>
    <xf numFmtId="0" fontId="56" fillId="6" borderId="18" xfId="0" applyFont="1" applyFill="1" applyBorder="1" applyAlignment="1">
      <alignment horizontal="left" vertical="center"/>
    </xf>
    <xf numFmtId="0" fontId="53" fillId="6" borderId="12" xfId="0" applyFont="1" applyFill="1" applyBorder="1" applyAlignment="1" applyProtection="1">
      <alignment vertical="center"/>
    </xf>
    <xf numFmtId="0" fontId="63" fillId="6" borderId="16" xfId="0" applyFont="1" applyFill="1" applyBorder="1" applyAlignment="1" applyProtection="1">
      <alignment vertical="center"/>
    </xf>
    <xf numFmtId="0" fontId="56" fillId="6" borderId="16" xfId="0" applyFont="1" applyFill="1" applyBorder="1" applyAlignment="1" applyProtection="1">
      <alignment vertical="center"/>
    </xf>
    <xf numFmtId="0" fontId="56" fillId="0" borderId="17" xfId="0" applyFont="1" applyFill="1" applyBorder="1" applyAlignment="1" applyProtection="1">
      <alignment vertical="center"/>
    </xf>
    <xf numFmtId="0" fontId="56" fillId="0" borderId="18" xfId="0" applyFont="1" applyFill="1" applyBorder="1" applyAlignment="1" applyProtection="1">
      <alignment vertical="center"/>
    </xf>
    <xf numFmtId="0" fontId="61" fillId="0" borderId="13" xfId="0" applyFont="1" applyBorder="1" applyAlignment="1" applyProtection="1">
      <alignment horizontal="left" vertical="center" indent="1"/>
    </xf>
    <xf numFmtId="0" fontId="56" fillId="0" borderId="21" xfId="0" applyFont="1" applyBorder="1" applyAlignment="1" applyProtection="1">
      <alignment vertical="center"/>
    </xf>
    <xf numFmtId="0" fontId="61" fillId="0" borderId="14" xfId="0" applyFont="1" applyBorder="1" applyAlignment="1" applyProtection="1">
      <alignment horizontal="right" vertical="center"/>
    </xf>
    <xf numFmtId="38" fontId="54" fillId="0" borderId="13" xfId="0" applyNumberFormat="1" applyFont="1" applyBorder="1" applyAlignment="1" applyProtection="1">
      <alignment vertical="center"/>
      <protection locked="0"/>
    </xf>
    <xf numFmtId="0" fontId="61" fillId="0" borderId="17" xfId="0" applyFont="1" applyFill="1" applyBorder="1" applyAlignment="1" applyProtection="1">
      <alignment horizontal="center" vertical="center"/>
    </xf>
    <xf numFmtId="38" fontId="54" fillId="0" borderId="18" xfId="0" applyNumberFormat="1" applyFont="1" applyFill="1" applyBorder="1" applyAlignment="1" applyProtection="1">
      <alignment vertical="center"/>
    </xf>
    <xf numFmtId="0" fontId="72" fillId="0" borderId="21" xfId="0" applyFont="1" applyBorder="1" applyAlignment="1" applyProtection="1">
      <alignment vertical="center"/>
    </xf>
    <xf numFmtId="38" fontId="54" fillId="19" borderId="13" xfId="0" applyNumberFormat="1" applyFont="1" applyFill="1" applyBorder="1" applyAlignment="1" applyProtection="1">
      <protection locked="0"/>
    </xf>
    <xf numFmtId="38" fontId="54" fillId="0" borderId="18" xfId="0" applyNumberFormat="1" applyFont="1" applyFill="1" applyBorder="1" applyAlignment="1" applyProtection="1"/>
    <xf numFmtId="0" fontId="61" fillId="0" borderId="19" xfId="0" applyFont="1" applyFill="1" applyBorder="1" applyAlignment="1" applyProtection="1">
      <alignment horizontal="center" vertical="center"/>
    </xf>
    <xf numFmtId="38" fontId="54" fillId="0" borderId="11" xfId="0" applyNumberFormat="1" applyFont="1" applyFill="1" applyBorder="1" applyAlignment="1" applyProtection="1">
      <alignment vertical="center"/>
    </xf>
    <xf numFmtId="0" fontId="56" fillId="6" borderId="10" xfId="0" applyFont="1" applyFill="1" applyBorder="1" applyAlignment="1" applyProtection="1">
      <alignment vertical="center"/>
    </xf>
    <xf numFmtId="0" fontId="53" fillId="6" borderId="19" xfId="0" applyFont="1" applyFill="1" applyBorder="1" applyAlignment="1">
      <alignment vertical="center"/>
    </xf>
    <xf numFmtId="0" fontId="64" fillId="6" borderId="20" xfId="0" applyFont="1" applyFill="1" applyBorder="1" applyAlignment="1">
      <alignment horizontal="left" vertical="center" indent="1"/>
    </xf>
    <xf numFmtId="0" fontId="56" fillId="6" borderId="20" xfId="0" applyFont="1" applyFill="1" applyBorder="1" applyAlignment="1">
      <alignment horizontal="left" vertical="center"/>
    </xf>
    <xf numFmtId="0" fontId="56" fillId="0" borderId="17" xfId="0" applyFont="1" applyBorder="1"/>
    <xf numFmtId="0" fontId="54" fillId="0" borderId="0" xfId="0" applyNumberFormat="1" applyFont="1" applyFill="1" applyBorder="1" applyAlignment="1">
      <alignment horizontal="left" vertical="center"/>
    </xf>
    <xf numFmtId="0" fontId="54" fillId="0" borderId="17" xfId="0" applyFont="1" applyBorder="1"/>
    <xf numFmtId="0" fontId="61" fillId="0" borderId="17" xfId="0" applyFont="1" applyBorder="1"/>
    <xf numFmtId="0" fontId="63" fillId="0" borderId="0" xfId="0" applyFont="1" applyBorder="1" applyAlignment="1">
      <alignment horizontal="center"/>
    </xf>
    <xf numFmtId="0" fontId="63" fillId="0" borderId="13" xfId="0" applyFont="1" applyBorder="1" applyAlignment="1">
      <alignment horizontal="left"/>
    </xf>
    <xf numFmtId="0" fontId="63" fillId="0" borderId="14" xfId="0" applyFont="1" applyBorder="1" applyAlignment="1">
      <alignment horizontal="left" indent="1"/>
    </xf>
    <xf numFmtId="49" fontId="61" fillId="0" borderId="2" xfId="0" applyNumberFormat="1" applyFont="1" applyBorder="1" applyAlignment="1">
      <alignment horizontal="center"/>
    </xf>
    <xf numFmtId="0" fontId="61" fillId="0" borderId="2" xfId="0" applyFont="1" applyBorder="1" applyAlignment="1">
      <alignment horizontal="center"/>
    </xf>
    <xf numFmtId="0" fontId="61" fillId="0" borderId="13" xfId="0" applyFont="1" applyBorder="1" applyAlignment="1">
      <alignment horizontal="left" indent="1"/>
    </xf>
    <xf numFmtId="0" fontId="61" fillId="0" borderId="14" xfId="0" applyFont="1" applyBorder="1" applyAlignment="1">
      <alignment horizontal="left" indent="2"/>
    </xf>
    <xf numFmtId="0" fontId="63" fillId="0" borderId="14" xfId="0" applyFont="1" applyBorder="1" applyAlignment="1">
      <alignment horizontal="left" indent="2"/>
    </xf>
    <xf numFmtId="0" fontId="61" fillId="0" borderId="14" xfId="0" applyFont="1" applyBorder="1" applyAlignment="1">
      <alignment horizontal="left" indent="4"/>
    </xf>
    <xf numFmtId="0" fontId="63" fillId="7" borderId="13" xfId="0" applyFont="1" applyFill="1" applyBorder="1" applyAlignment="1">
      <alignment horizontal="left" indent="2"/>
    </xf>
    <xf numFmtId="0" fontId="63" fillId="7" borderId="14" xfId="0" applyFont="1" applyFill="1" applyBorder="1" applyAlignment="1">
      <alignment horizontal="left" indent="2"/>
    </xf>
    <xf numFmtId="0" fontId="61" fillId="7" borderId="2" xfId="0" applyFont="1" applyFill="1" applyBorder="1"/>
    <xf numFmtId="0" fontId="54" fillId="0" borderId="18" xfId="0" applyFont="1" applyBorder="1"/>
    <xf numFmtId="0" fontId="63" fillId="0" borderId="20" xfId="0" applyFont="1" applyBorder="1" applyAlignment="1">
      <alignment horizontal="centerContinuous"/>
    </xf>
    <xf numFmtId="0" fontId="54" fillId="0" borderId="11" xfId="0" applyFont="1" applyBorder="1" applyAlignment="1">
      <alignment horizontal="centerContinuous"/>
    </xf>
    <xf numFmtId="0" fontId="56" fillId="0" borderId="19" xfId="0" applyFont="1" applyBorder="1"/>
    <xf numFmtId="0" fontId="56" fillId="0" borderId="20" xfId="0" applyFont="1" applyBorder="1"/>
    <xf numFmtId="0" fontId="54" fillId="0" borderId="19" xfId="0" applyFont="1" applyBorder="1"/>
    <xf numFmtId="0" fontId="54" fillId="0" borderId="11" xfId="0" applyFont="1" applyBorder="1"/>
    <xf numFmtId="0" fontId="61" fillId="0" borderId="0" xfId="3" applyNumberFormat="1" applyFont="1" applyBorder="1" applyAlignment="1">
      <alignment vertical="center"/>
    </xf>
    <xf numFmtId="0" fontId="56" fillId="0" borderId="0" xfId="3" applyNumberFormat="1" applyFont="1" applyBorder="1" applyAlignment="1">
      <alignment vertical="center"/>
    </xf>
    <xf numFmtId="0" fontId="56" fillId="0" borderId="0" xfId="3" applyNumberFormat="1" applyFont="1" applyAlignment="1">
      <alignment vertical="center"/>
    </xf>
    <xf numFmtId="0" fontId="61" fillId="0" borderId="0" xfId="3" applyNumberFormat="1" applyFont="1" applyAlignment="1">
      <alignment vertical="center"/>
    </xf>
    <xf numFmtId="0" fontId="63" fillId="0" borderId="0" xfId="3" applyNumberFormat="1" applyFont="1" applyAlignment="1">
      <alignment horizontal="center" vertical="center"/>
    </xf>
    <xf numFmtId="0" fontId="63" fillId="0" borderId="0" xfId="3" applyNumberFormat="1" applyFont="1" applyBorder="1" applyAlignment="1">
      <alignment horizontal="left" vertical="center"/>
    </xf>
    <xf numFmtId="0" fontId="61" fillId="0" borderId="0" xfId="3" applyNumberFormat="1" applyFont="1" applyAlignment="1">
      <alignment horizontal="center" vertical="center"/>
    </xf>
    <xf numFmtId="0" fontId="61" fillId="0" borderId="17" xfId="3" applyNumberFormat="1" applyFont="1" applyBorder="1" applyAlignment="1">
      <alignment horizontal="center" vertical="center"/>
    </xf>
    <xf numFmtId="0" fontId="61" fillId="0" borderId="0" xfId="3" applyNumberFormat="1" applyFont="1" applyBorder="1" applyAlignment="1">
      <alignment horizontal="right" vertical="center" indent="1"/>
    </xf>
    <xf numFmtId="0" fontId="56" fillId="0" borderId="17" xfId="3" applyNumberFormat="1" applyFont="1" applyBorder="1" applyAlignment="1">
      <alignment vertical="center"/>
    </xf>
    <xf numFmtId="0" fontId="56" fillId="0" borderId="19" xfId="3" applyNumberFormat="1" applyFont="1" applyBorder="1" applyAlignment="1">
      <alignment vertical="center"/>
    </xf>
    <xf numFmtId="0" fontId="56" fillId="0" borderId="20" xfId="3" applyNumberFormat="1" applyFont="1" applyBorder="1" applyAlignment="1">
      <alignment vertical="center"/>
    </xf>
    <xf numFmtId="0" fontId="56" fillId="0" borderId="12" xfId="3" applyNumberFormat="1" applyFont="1" applyBorder="1" applyAlignment="1">
      <alignment vertical="center"/>
    </xf>
    <xf numFmtId="0" fontId="56" fillId="0" borderId="16" xfId="3" applyNumberFormat="1" applyFont="1" applyBorder="1" applyAlignment="1">
      <alignment vertical="center"/>
    </xf>
    <xf numFmtId="0" fontId="56" fillId="0" borderId="3" xfId="3" applyNumberFormat="1" applyFont="1" applyBorder="1" applyAlignment="1">
      <alignment vertical="center"/>
    </xf>
    <xf numFmtId="0" fontId="56" fillId="0" borderId="16" xfId="3" applyNumberFormat="1" applyFont="1" applyFill="1" applyBorder="1" applyAlignment="1">
      <alignment horizontal="centerContinuous" vertical="center"/>
    </xf>
    <xf numFmtId="0" fontId="56" fillId="0" borderId="10" xfId="3" applyNumberFormat="1" applyFont="1" applyFill="1" applyBorder="1" applyAlignment="1">
      <alignment horizontal="centerContinuous" vertical="center"/>
    </xf>
    <xf numFmtId="0" fontId="54" fillId="0" borderId="17" xfId="3" applyNumberFormat="1" applyFont="1" applyFill="1" applyBorder="1" applyAlignment="1">
      <alignment vertical="center"/>
    </xf>
    <xf numFmtId="0" fontId="54" fillId="0" borderId="0" xfId="3" applyNumberFormat="1" applyFont="1" applyFill="1" applyBorder="1" applyAlignment="1">
      <alignment vertical="center"/>
    </xf>
    <xf numFmtId="0" fontId="54" fillId="0" borderId="0" xfId="3" applyNumberFormat="1" applyFont="1" applyFill="1" applyBorder="1" applyAlignment="1">
      <alignment horizontal="center" vertical="center"/>
    </xf>
    <xf numFmtId="0" fontId="54" fillId="0" borderId="26" xfId="3" applyNumberFormat="1" applyFont="1" applyFill="1" applyBorder="1" applyAlignment="1">
      <alignment vertical="center"/>
    </xf>
    <xf numFmtId="0" fontId="63" fillId="0" borderId="10" xfId="3" applyNumberFormat="1" applyFont="1" applyBorder="1" applyAlignment="1">
      <alignment horizontal="center" vertical="center"/>
    </xf>
    <xf numFmtId="0" fontId="63" fillId="0" borderId="3" xfId="3" applyNumberFormat="1" applyFont="1" applyBorder="1" applyAlignment="1">
      <alignment horizontal="center" vertical="center"/>
    </xf>
    <xf numFmtId="0" fontId="61" fillId="0" borderId="3" xfId="3" applyNumberFormat="1" applyFont="1" applyBorder="1" applyAlignment="1">
      <alignment horizontal="center" vertical="center"/>
    </xf>
    <xf numFmtId="0" fontId="54" fillId="0" borderId="0" xfId="3" applyNumberFormat="1" applyFont="1" applyAlignment="1">
      <alignment vertical="center"/>
    </xf>
    <xf numFmtId="0" fontId="63" fillId="0" borderId="4" xfId="3" applyNumberFormat="1" applyFont="1" applyBorder="1" applyAlignment="1">
      <alignment horizontal="center" vertical="center" wrapText="1"/>
    </xf>
    <xf numFmtId="0" fontId="63" fillId="0" borderId="4" xfId="3" applyNumberFormat="1" applyFont="1" applyBorder="1" applyAlignment="1">
      <alignment horizontal="center" vertical="center"/>
    </xf>
    <xf numFmtId="164" fontId="63" fillId="0" borderId="13" xfId="3" applyNumberFormat="1" applyFont="1" applyBorder="1" applyAlignment="1">
      <alignment horizontal="right" vertical="center"/>
    </xf>
    <xf numFmtId="0" fontId="61" fillId="0" borderId="21" xfId="3" applyNumberFormat="1" applyFont="1" applyBorder="1" applyAlignment="1">
      <alignment horizontal="left" vertical="center"/>
    </xf>
    <xf numFmtId="0" fontId="56" fillId="0" borderId="14" xfId="3" applyNumberFormat="1" applyFont="1" applyBorder="1" applyAlignment="1">
      <alignment horizontal="left" vertical="center"/>
    </xf>
    <xf numFmtId="0" fontId="61" fillId="0" borderId="2" xfId="3" applyNumberFormat="1" applyFont="1" applyBorder="1" applyAlignment="1">
      <alignment horizontal="left" vertical="center" indent="1"/>
    </xf>
    <xf numFmtId="0" fontId="54" fillId="15" borderId="2" xfId="3" applyNumberFormat="1" applyFont="1" applyFill="1" applyBorder="1" applyAlignment="1">
      <alignment vertical="center"/>
    </xf>
    <xf numFmtId="38" fontId="54" fillId="0" borderId="2" xfId="3" applyNumberFormat="1" applyFont="1" applyBorder="1" applyAlignment="1" applyProtection="1">
      <alignment vertical="center"/>
      <protection locked="0"/>
    </xf>
    <xf numFmtId="0" fontId="61" fillId="0" borderId="2" xfId="3" applyNumberFormat="1" applyFont="1" applyBorder="1" applyAlignment="1">
      <alignment horizontal="left" vertical="top" indent="1"/>
    </xf>
    <xf numFmtId="164" fontId="63" fillId="0" borderId="13" xfId="3" applyNumberFormat="1" applyFont="1" applyBorder="1" applyAlignment="1">
      <alignment vertical="top"/>
    </xf>
    <xf numFmtId="38" fontId="54" fillId="0" borderId="2" xfId="3" applyNumberFormat="1" applyFont="1" applyFill="1" applyBorder="1" applyAlignment="1" applyProtection="1">
      <alignment vertical="center"/>
      <protection locked="0"/>
    </xf>
    <xf numFmtId="0" fontId="63" fillId="0" borderId="21" xfId="3" applyNumberFormat="1" applyFont="1" applyBorder="1" applyAlignment="1">
      <alignment horizontal="left" vertical="center"/>
    </xf>
    <xf numFmtId="0" fontId="61" fillId="0" borderId="14" xfId="3" applyNumberFormat="1" applyFont="1" applyBorder="1" applyAlignment="1">
      <alignment horizontal="center" vertical="center"/>
    </xf>
    <xf numFmtId="0" fontId="54" fillId="15" borderId="4" xfId="3" applyNumberFormat="1" applyFont="1" applyFill="1" applyBorder="1" applyAlignment="1">
      <alignment vertical="center"/>
    </xf>
    <xf numFmtId="0" fontId="56" fillId="0" borderId="0" xfId="3" applyNumberFormat="1" applyFont="1" applyAlignment="1">
      <alignment horizontal="right" vertical="center"/>
    </xf>
    <xf numFmtId="0" fontId="64" fillId="0" borderId="0" xfId="3" applyNumberFormat="1" applyFont="1" applyAlignment="1">
      <alignment vertical="center"/>
    </xf>
    <xf numFmtId="0" fontId="72" fillId="0" borderId="0" xfId="3" applyNumberFormat="1" applyFont="1" applyAlignment="1">
      <alignment vertical="center"/>
    </xf>
    <xf numFmtId="171" fontId="56" fillId="0" borderId="0" xfId="3" applyNumberFormat="1" applyFont="1" applyBorder="1" applyAlignment="1" applyProtection="1">
      <alignment horizontal="center"/>
    </xf>
    <xf numFmtId="0" fontId="72" fillId="0" borderId="133" xfId="3" applyNumberFormat="1" applyFont="1" applyBorder="1" applyAlignment="1">
      <alignment horizontal="center" vertical="center"/>
    </xf>
    <xf numFmtId="0" fontId="56" fillId="0" borderId="133" xfId="3" applyNumberFormat="1" applyFont="1" applyBorder="1" applyAlignment="1">
      <alignment vertical="center"/>
    </xf>
    <xf numFmtId="0" fontId="72" fillId="0" borderId="0" xfId="3" applyNumberFormat="1" applyFont="1" applyBorder="1" applyAlignment="1">
      <alignment vertical="center" wrapText="1"/>
    </xf>
    <xf numFmtId="0" fontId="56" fillId="0" borderId="0" xfId="3" applyNumberFormat="1" applyFont="1" applyBorder="1" applyAlignment="1">
      <alignment wrapText="1"/>
    </xf>
    <xf numFmtId="0" fontId="72" fillId="0" borderId="133" xfId="3" applyNumberFormat="1" applyFont="1" applyBorder="1" applyAlignment="1">
      <alignment horizontal="center"/>
    </xf>
    <xf numFmtId="0" fontId="72" fillId="0" borderId="0" xfId="3" applyNumberFormat="1" applyFont="1" applyBorder="1" applyAlignment="1"/>
    <xf numFmtId="0" fontId="63" fillId="0" borderId="0" xfId="3" applyNumberFormat="1" applyFont="1" applyAlignment="1">
      <alignment horizontal="right"/>
    </xf>
    <xf numFmtId="0" fontId="54" fillId="0" borderId="0" xfId="3" applyNumberFormat="1" applyFont="1" applyBorder="1" applyAlignment="1">
      <alignment horizontal="center" wrapText="1"/>
    </xf>
    <xf numFmtId="0" fontId="72" fillId="0" borderId="0" xfId="3" applyFont="1" applyBorder="1" applyAlignment="1">
      <alignment horizontal="center" vertical="center" wrapText="1"/>
    </xf>
    <xf numFmtId="0" fontId="78" fillId="0" borderId="0" xfId="3" applyNumberFormat="1" applyFont="1" applyAlignment="1">
      <alignment vertical="center"/>
    </xf>
    <xf numFmtId="0" fontId="64" fillId="0" borderId="22" xfId="3" applyNumberFormat="1" applyFont="1" applyBorder="1" applyAlignment="1" applyProtection="1">
      <alignment horizontal="center" vertical="center"/>
      <protection locked="0"/>
    </xf>
    <xf numFmtId="0" fontId="61" fillId="0" borderId="0" xfId="3" applyNumberFormat="1" applyFont="1" applyAlignment="1">
      <alignment horizontal="left" vertical="center" indent="2"/>
    </xf>
    <xf numFmtId="0" fontId="56" fillId="0" borderId="0" xfId="3" applyFont="1" applyAlignment="1">
      <alignment horizontal="left" wrapText="1" indent="2"/>
    </xf>
    <xf numFmtId="0" fontId="54" fillId="0" borderId="0" xfId="3" applyNumberFormat="1" applyFont="1" applyBorder="1" applyAlignment="1">
      <alignment vertical="center"/>
    </xf>
    <xf numFmtId="0" fontId="82" fillId="0" borderId="0" xfId="3" applyNumberFormat="1" applyFont="1" applyBorder="1" applyAlignment="1">
      <alignment horizontal="centerContinuous" vertical="center"/>
    </xf>
    <xf numFmtId="0" fontId="55" fillId="0" borderId="0" xfId="2" applyNumberFormat="1" applyFont="1" applyBorder="1" applyAlignment="1" applyProtection="1">
      <alignment horizontal="centerContinuous" vertical="center"/>
    </xf>
    <xf numFmtId="0" fontId="56" fillId="0" borderId="0" xfId="3" applyFont="1" applyAlignment="1">
      <alignment vertical="top" wrapText="1"/>
    </xf>
    <xf numFmtId="164" fontId="61" fillId="0" borderId="0" xfId="0" applyNumberFormat="1" applyFont="1"/>
    <xf numFmtId="164" fontId="56" fillId="0" borderId="0" xfId="0" applyNumberFormat="1" applyFont="1"/>
    <xf numFmtId="166" fontId="61" fillId="0" borderId="0" xfId="0" applyNumberFormat="1" applyFont="1" applyAlignment="1">
      <alignment horizontal="left"/>
    </xf>
    <xf numFmtId="0" fontId="56" fillId="0" borderId="0" xfId="0" applyFont="1" applyAlignment="1">
      <alignment vertical="top"/>
    </xf>
    <xf numFmtId="0" fontId="107" fillId="0" borderId="0" xfId="0" applyFont="1"/>
    <xf numFmtId="0" fontId="54" fillId="0" borderId="0" xfId="0" applyFont="1" applyAlignment="1">
      <alignment vertical="top" wrapText="1"/>
    </xf>
    <xf numFmtId="0" fontId="56" fillId="0" borderId="0" xfId="3" applyFont="1" applyAlignment="1">
      <alignment wrapText="1"/>
    </xf>
    <xf numFmtId="0" fontId="56" fillId="0" borderId="0" xfId="3" applyFont="1" applyAlignment="1">
      <alignment vertical="center"/>
    </xf>
    <xf numFmtId="0" fontId="63" fillId="0" borderId="46" xfId="3" applyFont="1" applyFill="1" applyBorder="1" applyAlignment="1">
      <alignment horizontal="center" vertical="center"/>
    </xf>
    <xf numFmtId="0" fontId="63" fillId="0" borderId="22" xfId="3" applyFont="1" applyBorder="1" applyAlignment="1">
      <alignment horizontal="center" vertical="center" wrapText="1"/>
    </xf>
    <xf numFmtId="0" fontId="53" fillId="0" borderId="22" xfId="3" applyFont="1" applyBorder="1" applyAlignment="1">
      <alignment horizontal="left" vertical="center" wrapText="1" indent="1"/>
    </xf>
    <xf numFmtId="0" fontId="56" fillId="0" borderId="0" xfId="3" applyFont="1" applyAlignment="1">
      <alignment horizontal="left" vertical="center"/>
    </xf>
    <xf numFmtId="0" fontId="63" fillId="0" borderId="45" xfId="3" applyFont="1" applyBorder="1" applyAlignment="1">
      <alignment horizontal="left" vertical="center" wrapText="1" indent="2"/>
    </xf>
    <xf numFmtId="0" fontId="63" fillId="0" borderId="22" xfId="3" applyFont="1" applyBorder="1" applyAlignment="1">
      <alignment horizontal="left" vertical="center" wrapText="1" indent="1"/>
    </xf>
    <xf numFmtId="0" fontId="53" fillId="0" borderId="0" xfId="3" applyFont="1" applyFill="1" applyBorder="1" applyAlignment="1">
      <alignment wrapText="1"/>
    </xf>
    <xf numFmtId="38" fontId="64" fillId="0" borderId="0" xfId="3" applyNumberFormat="1" applyFont="1" applyFill="1" applyBorder="1"/>
    <xf numFmtId="0" fontId="61" fillId="0" borderId="0" xfId="3" applyNumberFormat="1" applyFont="1" applyBorder="1" applyAlignment="1">
      <alignment horizontal="left" vertical="center" wrapText="1"/>
    </xf>
    <xf numFmtId="0" fontId="56" fillId="0" borderId="0" xfId="3" applyFont="1" applyBorder="1" applyAlignment="1">
      <alignment horizontal="left" vertical="center" wrapText="1"/>
    </xf>
    <xf numFmtId="0" fontId="56" fillId="0" borderId="0" xfId="3" applyFont="1" applyAlignment="1">
      <alignment horizontal="left"/>
    </xf>
    <xf numFmtId="0" fontId="56" fillId="0" borderId="0" xfId="3" applyFont="1" applyAlignment="1"/>
    <xf numFmtId="49" fontId="110" fillId="0" borderId="0" xfId="0" applyNumberFormat="1" applyFont="1" applyFill="1" applyBorder="1" applyAlignment="1">
      <alignment horizontal="centerContinuous" vertical="top"/>
    </xf>
    <xf numFmtId="0" fontId="54" fillId="0" borderId="0" xfId="0" applyFont="1" applyAlignment="1">
      <alignment horizontal="centerContinuous" vertical="top"/>
    </xf>
    <xf numFmtId="0" fontId="54" fillId="0" borderId="0" xfId="0" applyFont="1" applyAlignment="1">
      <alignment horizontal="centerContinuous" vertical="top" wrapText="1"/>
    </xf>
    <xf numFmtId="0" fontId="63" fillId="0" borderId="0" xfId="0" applyFont="1" applyBorder="1" applyAlignment="1">
      <alignment horizontal="centerContinuous" vertical="top"/>
    </xf>
    <xf numFmtId="0" fontId="54" fillId="0" borderId="0" xfId="0" applyFont="1" applyAlignment="1"/>
    <xf numFmtId="164" fontId="112" fillId="0" borderId="21" xfId="0" applyNumberFormat="1" applyFont="1" applyBorder="1" applyAlignment="1">
      <alignment vertical="top"/>
    </xf>
    <xf numFmtId="0" fontId="54" fillId="0" borderId="21" xfId="0" applyFont="1" applyBorder="1" applyAlignment="1">
      <alignment vertical="top"/>
    </xf>
    <xf numFmtId="0" fontId="61" fillId="0" borderId="14" xfId="0" applyFont="1" applyBorder="1"/>
    <xf numFmtId="0" fontId="54" fillId="0" borderId="21" xfId="0" applyFont="1" applyBorder="1" applyAlignment="1">
      <alignment vertical="top" wrapText="1"/>
    </xf>
    <xf numFmtId="0" fontId="56" fillId="0" borderId="14" xfId="0" applyFont="1" applyBorder="1" applyAlignment="1">
      <alignment wrapText="1"/>
    </xf>
    <xf numFmtId="0" fontId="54" fillId="0" borderId="17" xfId="0" applyFont="1" applyBorder="1" applyAlignment="1">
      <alignment horizontal="left" vertical="top"/>
    </xf>
    <xf numFmtId="164" fontId="112" fillId="0" borderId="0" xfId="0" applyNumberFormat="1" applyFont="1" applyBorder="1" applyAlignment="1">
      <alignment horizontal="right" vertical="top"/>
    </xf>
    <xf numFmtId="0" fontId="114" fillId="0" borderId="13" xfId="0" applyFont="1" applyBorder="1" applyAlignment="1">
      <alignment horizontal="right" vertical="top"/>
    </xf>
    <xf numFmtId="0" fontId="54" fillId="0" borderId="21" xfId="0" applyFont="1" applyBorder="1" applyAlignment="1">
      <alignment horizontal="left" vertical="top"/>
    </xf>
    <xf numFmtId="0" fontId="54" fillId="0" borderId="21" xfId="0" applyFont="1" applyBorder="1" applyAlignment="1">
      <alignment horizontal="left" vertical="top" indent="1"/>
    </xf>
    <xf numFmtId="0" fontId="84" fillId="0" borderId="2" xfId="0" applyFont="1" applyBorder="1" applyAlignment="1">
      <alignment vertical="top" wrapText="1"/>
    </xf>
    <xf numFmtId="0" fontId="54" fillId="0" borderId="14" xfId="0" applyFont="1" applyBorder="1" applyAlignment="1">
      <alignment horizontal="left" vertical="top" indent="1"/>
    </xf>
    <xf numFmtId="0" fontId="84" fillId="0" borderId="65" xfId="12" applyNumberFormat="1" applyFont="1" applyBorder="1" applyAlignment="1" applyProtection="1">
      <alignment vertical="center"/>
    </xf>
    <xf numFmtId="0" fontId="114" fillId="0" borderId="17" xfId="0" applyFont="1" applyBorder="1" applyAlignment="1">
      <alignment horizontal="right" vertical="top"/>
    </xf>
    <xf numFmtId="0" fontId="84" fillId="0" borderId="10" xfId="12" applyNumberFormat="1" applyFont="1" applyBorder="1" applyAlignment="1" applyProtection="1">
      <alignment vertical="center" wrapText="1"/>
    </xf>
    <xf numFmtId="0" fontId="112" fillId="0" borderId="21" xfId="0" applyNumberFormat="1" applyFont="1" applyBorder="1" applyAlignment="1">
      <alignment horizontal="left" vertical="center"/>
    </xf>
    <xf numFmtId="0" fontId="61" fillId="0" borderId="14" xfId="0" applyFont="1" applyBorder="1" applyAlignment="1">
      <alignment vertical="top" wrapText="1"/>
    </xf>
    <xf numFmtId="0" fontId="114" fillId="0" borderId="21" xfId="0" applyNumberFormat="1" applyFont="1" applyBorder="1" applyAlignment="1">
      <alignment horizontal="left" vertical="center"/>
    </xf>
    <xf numFmtId="0" fontId="84" fillId="0" borderId="2" xfId="0" applyNumberFormat="1" applyFont="1" applyBorder="1" applyAlignment="1" applyProtection="1">
      <alignment horizontal="left" vertical="center" wrapText="1"/>
    </xf>
    <xf numFmtId="0" fontId="54" fillId="0" borderId="14" xfId="0" applyFont="1" applyBorder="1" applyAlignment="1">
      <alignment horizontal="left" vertical="top" wrapText="1"/>
    </xf>
    <xf numFmtId="0" fontId="68" fillId="0" borderId="17" xfId="0" applyFont="1" applyBorder="1" applyAlignment="1"/>
    <xf numFmtId="0" fontId="112" fillId="0" borderId="21" xfId="0" applyFont="1" applyBorder="1" applyAlignment="1">
      <alignment vertical="top"/>
    </xf>
    <xf numFmtId="0" fontId="84" fillId="0" borderId="14" xfId="0" applyFont="1" applyBorder="1" applyAlignment="1">
      <alignment vertical="top" wrapText="1"/>
    </xf>
    <xf numFmtId="0" fontId="68" fillId="0" borderId="0" xfId="0" applyFont="1" applyAlignment="1"/>
    <xf numFmtId="0" fontId="68" fillId="0" borderId="13" xfId="0" applyFont="1" applyBorder="1" applyAlignment="1"/>
    <xf numFmtId="0" fontId="54" fillId="0" borderId="21" xfId="0" applyFont="1" applyBorder="1" applyAlignment="1">
      <alignment horizontal="left" vertical="top" wrapText="1" indent="1"/>
    </xf>
    <xf numFmtId="0" fontId="54" fillId="0" borderId="13" xfId="0" applyFont="1" applyBorder="1" applyAlignment="1">
      <alignment horizontal="left" vertical="top"/>
    </xf>
    <xf numFmtId="164" fontId="112" fillId="0" borderId="21" xfId="0" applyNumberFormat="1" applyFont="1" applyBorder="1" applyAlignment="1">
      <alignment horizontal="right" vertical="top"/>
    </xf>
    <xf numFmtId="164" fontId="114" fillId="0" borderId="21" xfId="0" applyNumberFormat="1" applyFont="1" applyBorder="1" applyAlignment="1">
      <alignment horizontal="right" vertical="center"/>
    </xf>
    <xf numFmtId="0" fontId="54" fillId="0" borderId="21" xfId="0" applyNumberFormat="1" applyFont="1" applyBorder="1" applyAlignment="1">
      <alignment horizontal="left" vertical="center" wrapText="1" indent="1"/>
    </xf>
    <xf numFmtId="0" fontId="84" fillId="0" borderId="2" xfId="0" applyFont="1" applyBorder="1" applyAlignment="1"/>
    <xf numFmtId="0" fontId="84" fillId="0" borderId="2" xfId="0" applyFont="1" applyBorder="1" applyAlignment="1">
      <alignment horizontal="left" vertical="top"/>
    </xf>
    <xf numFmtId="0" fontId="61" fillId="0" borderId="2" xfId="0" applyFont="1" applyBorder="1" applyAlignment="1">
      <alignment horizontal="left" vertical="top" wrapText="1"/>
    </xf>
    <xf numFmtId="0" fontId="84" fillId="0" borderId="2" xfId="0" applyFont="1" applyBorder="1" applyAlignment="1">
      <alignment horizontal="left" vertical="top" wrapText="1"/>
    </xf>
    <xf numFmtId="164" fontId="114" fillId="0" borderId="13" xfId="0" applyNumberFormat="1" applyFont="1" applyBorder="1" applyAlignment="1">
      <alignment horizontal="right" vertical="top"/>
    </xf>
    <xf numFmtId="0" fontId="61" fillId="0" borderId="14" xfId="0" applyFont="1" applyBorder="1" applyAlignment="1">
      <alignment horizontal="left" vertical="top" wrapText="1"/>
    </xf>
    <xf numFmtId="164" fontId="115" fillId="0" borderId="21" xfId="0" applyNumberFormat="1" applyFont="1" applyBorder="1" applyAlignment="1">
      <alignment horizontal="left" vertical="center"/>
    </xf>
    <xf numFmtId="0" fontId="112" fillId="0" borderId="21" xfId="0" applyFont="1" applyBorder="1" applyAlignment="1">
      <alignment horizontal="left" vertical="top"/>
    </xf>
    <xf numFmtId="0" fontId="84" fillId="0" borderId="2" xfId="0" applyFont="1" applyBorder="1" applyAlignment="1">
      <alignment horizontal="left"/>
    </xf>
    <xf numFmtId="0" fontId="84" fillId="0" borderId="2" xfId="0" applyFont="1" applyBorder="1"/>
    <xf numFmtId="0" fontId="54" fillId="0" borderId="0" xfId="0" applyFont="1" applyAlignment="1">
      <alignment horizontal="left" vertical="top"/>
    </xf>
    <xf numFmtId="0" fontId="54" fillId="0" borderId="21" xfId="0" applyFont="1" applyBorder="1" applyAlignment="1"/>
    <xf numFmtId="164" fontId="112" fillId="0" borderId="21" xfId="0" applyNumberFormat="1" applyFont="1" applyBorder="1" applyAlignment="1">
      <alignment vertical="center"/>
    </xf>
    <xf numFmtId="0" fontId="54" fillId="0" borderId="21" xfId="0" applyFont="1" applyBorder="1" applyAlignment="1">
      <alignment vertical="center"/>
    </xf>
    <xf numFmtId="0" fontId="61" fillId="0" borderId="152" xfId="0" applyFont="1" applyBorder="1"/>
    <xf numFmtId="0" fontId="54" fillId="0" borderId="13" xfId="0" applyFont="1" applyBorder="1"/>
    <xf numFmtId="0" fontId="54" fillId="0" borderId="125" xfId="0" applyFont="1" applyBorder="1" applyAlignment="1">
      <alignment horizontal="left" vertical="top"/>
    </xf>
    <xf numFmtId="164" fontId="112" fillId="0" borderId="128" xfId="0" applyNumberFormat="1" applyFont="1" applyBorder="1" applyAlignment="1">
      <alignment horizontal="right" vertical="top"/>
    </xf>
    <xf numFmtId="0" fontId="54" fillId="0" borderId="128" xfId="0" applyNumberFormat="1" applyFont="1" applyBorder="1" applyAlignment="1">
      <alignment horizontal="left" vertical="center" wrapText="1" indent="1"/>
    </xf>
    <xf numFmtId="0" fontId="84" fillId="0" borderId="127" xfId="0" applyFont="1" applyBorder="1" applyAlignment="1">
      <alignment horizontal="left" vertical="center" wrapText="1"/>
    </xf>
    <xf numFmtId="0" fontId="54" fillId="0" borderId="128" xfId="0" applyFont="1" applyBorder="1" applyAlignment="1">
      <alignment horizontal="left" vertical="top"/>
    </xf>
    <xf numFmtId="0" fontId="54" fillId="0" borderId="0" xfId="0" applyFont="1" applyBorder="1" applyAlignment="1">
      <alignment vertical="top"/>
    </xf>
    <xf numFmtId="0" fontId="114" fillId="0" borderId="128" xfId="0" applyNumberFormat="1" applyFont="1" applyBorder="1" applyAlignment="1">
      <alignment horizontal="left" vertical="center"/>
    </xf>
    <xf numFmtId="0" fontId="112" fillId="0" borderId="128" xfId="0" applyFont="1" applyBorder="1" applyAlignment="1">
      <alignment vertical="top"/>
    </xf>
    <xf numFmtId="0" fontId="112" fillId="0" borderId="128" xfId="0" applyFont="1" applyBorder="1" applyAlignment="1">
      <alignment horizontal="left" vertical="top"/>
    </xf>
    <xf numFmtId="0" fontId="54" fillId="0" borderId="125" xfId="0" applyFont="1" applyBorder="1" applyAlignment="1"/>
    <xf numFmtId="164" fontId="112" fillId="0" borderId="128" xfId="0" applyNumberFormat="1" applyFont="1" applyBorder="1" applyAlignment="1"/>
    <xf numFmtId="0" fontId="54" fillId="0" borderId="128" xfId="0" applyFont="1" applyBorder="1" applyAlignment="1"/>
    <xf numFmtId="0" fontId="61" fillId="0" borderId="126" xfId="0" applyFont="1" applyBorder="1" applyAlignment="1"/>
    <xf numFmtId="0" fontId="82" fillId="0" borderId="12" xfId="0" applyFont="1" applyBorder="1" applyAlignment="1">
      <alignment horizontal="left"/>
    </xf>
    <xf numFmtId="0" fontId="59" fillId="0" borderId="16" xfId="0" applyFont="1" applyBorder="1" applyAlignment="1">
      <alignment horizontal="left" vertical="center" indent="1"/>
    </xf>
    <xf numFmtId="0" fontId="58" fillId="0" borderId="16" xfId="0" applyFont="1" applyBorder="1" applyAlignment="1">
      <alignment horizontal="left" vertical="center"/>
    </xf>
    <xf numFmtId="0" fontId="67" fillId="0" borderId="10" xfId="0" applyFont="1" applyBorder="1" applyAlignment="1">
      <alignment horizontal="left" vertical="center"/>
    </xf>
    <xf numFmtId="49" fontId="82" fillId="0" borderId="12" xfId="0" applyNumberFormat="1" applyFont="1" applyFill="1" applyBorder="1" applyAlignment="1">
      <alignment horizontal="left" vertical="center"/>
    </xf>
    <xf numFmtId="49" fontId="54" fillId="0" borderId="16" xfId="0" applyNumberFormat="1" applyFont="1" applyFill="1" applyBorder="1" applyAlignment="1">
      <alignment horizontal="left" vertical="center"/>
    </xf>
    <xf numFmtId="0" fontId="54" fillId="0" borderId="16" xfId="0" applyFont="1" applyFill="1" applyBorder="1" applyAlignment="1" applyProtection="1">
      <alignment horizontal="left" vertical="center"/>
    </xf>
    <xf numFmtId="0" fontId="61" fillId="0" borderId="154" xfId="0" applyFont="1" applyFill="1" applyBorder="1" applyAlignment="1" applyProtection="1">
      <alignment horizontal="left" vertical="center"/>
      <protection locked="0"/>
    </xf>
    <xf numFmtId="49" fontId="82" fillId="0" borderId="17" xfId="0" applyNumberFormat="1" applyFont="1" applyFill="1" applyBorder="1" applyAlignment="1">
      <alignment horizontal="left" vertical="center"/>
    </xf>
    <xf numFmtId="49" fontId="54" fillId="0" borderId="0" xfId="0" applyNumberFormat="1" applyFont="1" applyFill="1" applyBorder="1" applyAlignment="1">
      <alignment horizontal="left" vertical="center"/>
    </xf>
    <xf numFmtId="0" fontId="54" fillId="0" borderId="0" xfId="0" applyFont="1" applyFill="1" applyBorder="1" applyAlignment="1">
      <alignment horizontal="left" vertical="center"/>
    </xf>
    <xf numFmtId="0" fontId="61" fillId="0" borderId="63" xfId="0" applyFont="1" applyFill="1" applyBorder="1" applyAlignment="1">
      <alignment horizontal="left" vertical="center"/>
    </xf>
    <xf numFmtId="0" fontId="54" fillId="0" borderId="55" xfId="0" applyFont="1" applyFill="1" applyBorder="1" applyAlignment="1">
      <alignment horizontal="left" vertical="center"/>
    </xf>
    <xf numFmtId="0" fontId="54" fillId="0" borderId="24" xfId="0" applyFont="1" applyFill="1" applyBorder="1" applyAlignment="1">
      <alignment horizontal="left" vertical="center"/>
    </xf>
    <xf numFmtId="0" fontId="54" fillId="0" borderId="24" xfId="0" applyFont="1" applyFill="1" applyBorder="1" applyAlignment="1">
      <alignment horizontal="left" vertical="center" indent="2"/>
    </xf>
    <xf numFmtId="0" fontId="63" fillId="0" borderId="64" xfId="0" applyFont="1" applyFill="1" applyBorder="1" applyAlignment="1">
      <alignment horizontal="left" vertical="center"/>
    </xf>
    <xf numFmtId="0" fontId="53" fillId="0" borderId="125" xfId="0" applyFont="1" applyFill="1" applyBorder="1" applyAlignment="1"/>
    <xf numFmtId="0" fontId="53" fillId="0" borderId="128" xfId="0" applyFont="1" applyFill="1" applyBorder="1" applyAlignment="1">
      <alignment horizontal="left" vertical="top"/>
    </xf>
    <xf numFmtId="0" fontId="53" fillId="0" borderId="126" xfId="0" applyFont="1" applyFill="1" applyBorder="1" applyAlignment="1">
      <alignment horizontal="left"/>
    </xf>
    <xf numFmtId="0" fontId="53" fillId="0" borderId="0" xfId="0" applyFont="1" applyAlignment="1"/>
    <xf numFmtId="0" fontId="54" fillId="0" borderId="0" xfId="0" applyFont="1" applyAlignment="1">
      <alignment horizontal="left"/>
    </xf>
    <xf numFmtId="0" fontId="53" fillId="0" borderId="126" xfId="0" applyFont="1" applyFill="1" applyBorder="1" applyAlignment="1">
      <alignment horizontal="center" vertical="center"/>
    </xf>
    <xf numFmtId="0" fontId="115" fillId="0" borderId="21" xfId="0" applyFont="1" applyBorder="1" applyAlignment="1">
      <alignment horizontal="left" vertical="top" wrapText="1"/>
    </xf>
    <xf numFmtId="0" fontId="56" fillId="0" borderId="0" xfId="3" applyNumberFormat="1" applyFont="1" applyAlignment="1" applyProtection="1">
      <alignment horizontal="centerContinuous"/>
    </xf>
    <xf numFmtId="0" fontId="56" fillId="0" borderId="0" xfId="3" applyNumberFormat="1" applyFont="1" applyBorder="1" applyAlignment="1" applyProtection="1">
      <alignment horizontal="center"/>
    </xf>
    <xf numFmtId="0" fontId="64" fillId="0" borderId="0" xfId="3" applyNumberFormat="1" applyFont="1" applyAlignment="1" applyProtection="1">
      <alignment horizontal="centerContinuous"/>
    </xf>
    <xf numFmtId="0" fontId="63" fillId="0" borderId="0" xfId="3" applyNumberFormat="1" applyFont="1" applyAlignment="1" applyProtection="1">
      <alignment horizontal="right" vertical="center" textRotation="180"/>
    </xf>
    <xf numFmtId="0" fontId="63" fillId="0" borderId="0" xfId="3" applyNumberFormat="1" applyFont="1" applyAlignment="1" applyProtection="1">
      <alignment vertical="center" textRotation="180"/>
    </xf>
    <xf numFmtId="0" fontId="56" fillId="0" borderId="0" xfId="3" applyNumberFormat="1" applyFont="1" applyProtection="1"/>
    <xf numFmtId="0" fontId="56" fillId="0" borderId="9" xfId="3" applyNumberFormat="1" applyFont="1" applyBorder="1" applyProtection="1"/>
    <xf numFmtId="0" fontId="56" fillId="0" borderId="9" xfId="3" applyNumberFormat="1" applyFont="1" applyBorder="1" applyAlignment="1" applyProtection="1">
      <alignment horizontal="center"/>
    </xf>
    <xf numFmtId="0" fontId="61" fillId="0" borderId="0" xfId="3" applyNumberFormat="1" applyFont="1" applyProtection="1"/>
    <xf numFmtId="0" fontId="54" fillId="0" borderId="143" xfId="3" quotePrefix="1" applyNumberFormat="1" applyFont="1" applyBorder="1" applyAlignment="1" applyProtection="1">
      <alignment horizontal="left"/>
    </xf>
    <xf numFmtId="0" fontId="61" fillId="0" borderId="144" xfId="3" applyNumberFormat="1" applyFont="1" applyBorder="1" applyAlignment="1" applyProtection="1">
      <alignment horizontal="center"/>
    </xf>
    <xf numFmtId="0" fontId="61" fillId="0" borderId="144" xfId="3" applyNumberFormat="1" applyFont="1" applyBorder="1" applyProtection="1"/>
    <xf numFmtId="0" fontId="54" fillId="0" borderId="143" xfId="3" applyNumberFormat="1" applyFont="1" applyBorder="1" applyAlignment="1" applyProtection="1"/>
    <xf numFmtId="0" fontId="61" fillId="0" borderId="145" xfId="3" applyNumberFormat="1" applyFont="1" applyBorder="1" applyAlignment="1" applyProtection="1">
      <alignment horizontal="centerContinuous"/>
    </xf>
    <xf numFmtId="0" fontId="54" fillId="0" borderId="143" xfId="3" applyNumberFormat="1" applyFont="1" applyBorder="1" applyAlignment="1" applyProtection="1">
      <alignment horizontal="left"/>
    </xf>
    <xf numFmtId="0" fontId="61" fillId="0" borderId="145" xfId="3" applyNumberFormat="1" applyFont="1" applyBorder="1" applyProtection="1"/>
    <xf numFmtId="0" fontId="61" fillId="0" borderId="144" xfId="3" quotePrefix="1" applyNumberFormat="1" applyFont="1" applyBorder="1" applyAlignment="1" applyProtection="1">
      <alignment horizontal="left"/>
    </xf>
    <xf numFmtId="0" fontId="54" fillId="0" borderId="5" xfId="3" quotePrefix="1" applyNumberFormat="1" applyFont="1" applyBorder="1" applyAlignment="1" applyProtection="1">
      <alignment horizontal="left"/>
    </xf>
    <xf numFmtId="0" fontId="61" fillId="0" borderId="0" xfId="3" applyNumberFormat="1" applyFont="1" applyBorder="1" applyProtection="1"/>
    <xf numFmtId="0" fontId="61" fillId="0" borderId="40" xfId="3" applyNumberFormat="1" applyFont="1" applyBorder="1" applyProtection="1"/>
    <xf numFmtId="0" fontId="54" fillId="0" borderId="5" xfId="3" applyNumberFormat="1" applyFont="1" applyBorder="1" applyProtection="1"/>
    <xf numFmtId="0" fontId="64" fillId="0" borderId="0" xfId="3" applyNumberFormat="1" applyFont="1" applyBorder="1" applyProtection="1"/>
    <xf numFmtId="0" fontId="54" fillId="0" borderId="143" xfId="3" applyNumberFormat="1" applyFont="1" applyBorder="1" applyProtection="1"/>
    <xf numFmtId="0" fontId="56" fillId="0" borderId="0" xfId="3" applyNumberFormat="1" applyFont="1" applyBorder="1" applyProtection="1"/>
    <xf numFmtId="0" fontId="53" fillId="0" borderId="0" xfId="3" applyNumberFormat="1" applyFont="1" applyAlignment="1" applyProtection="1">
      <alignment horizontal="left"/>
    </xf>
    <xf numFmtId="0" fontId="64" fillId="0" borderId="0" xfId="3" applyNumberFormat="1" applyFont="1" applyAlignment="1" applyProtection="1">
      <alignment horizontal="left"/>
    </xf>
    <xf numFmtId="0" fontId="56" fillId="0" borderId="1" xfId="3" applyNumberFormat="1" applyFont="1" applyBorder="1" applyAlignment="1" applyProtection="1">
      <alignment horizontal="center" vertical="center"/>
      <protection locked="0"/>
    </xf>
    <xf numFmtId="0" fontId="54" fillId="0" borderId="0" xfId="3" applyNumberFormat="1" applyFont="1" applyBorder="1" applyAlignment="1" applyProtection="1">
      <alignment vertical="center"/>
    </xf>
    <xf numFmtId="0" fontId="61" fillId="0" borderId="0" xfId="3" applyNumberFormat="1" applyFont="1" applyBorder="1" applyAlignment="1" applyProtection="1">
      <alignment horizontal="center"/>
    </xf>
    <xf numFmtId="0" fontId="70" fillId="0" borderId="0" xfId="3" applyNumberFormat="1" applyFont="1" applyAlignment="1" applyProtection="1">
      <alignment vertical="center"/>
    </xf>
    <xf numFmtId="0" fontId="63" fillId="0" borderId="0" xfId="3" applyNumberFormat="1" applyFont="1" applyBorder="1" applyProtection="1"/>
    <xf numFmtId="0" fontId="54" fillId="0" borderId="0" xfId="3" applyNumberFormat="1" applyFont="1" applyAlignment="1" applyProtection="1">
      <alignment vertical="center"/>
    </xf>
    <xf numFmtId="0" fontId="63" fillId="0" borderId="0" xfId="3" applyNumberFormat="1" applyFont="1" applyProtection="1"/>
    <xf numFmtId="0" fontId="64" fillId="0" borderId="0" xfId="3" applyNumberFormat="1" applyFont="1" applyProtection="1"/>
    <xf numFmtId="0" fontId="54" fillId="0" borderId="0" xfId="3" applyNumberFormat="1" applyFont="1" applyBorder="1" applyProtection="1"/>
    <xf numFmtId="0" fontId="54" fillId="0" borderId="0" xfId="3" applyNumberFormat="1" applyFont="1" applyProtection="1"/>
    <xf numFmtId="0" fontId="61" fillId="0" borderId="0" xfId="3" quotePrefix="1" applyNumberFormat="1" applyFont="1" applyAlignment="1" applyProtection="1">
      <alignment horizontal="left"/>
    </xf>
    <xf numFmtId="0" fontId="54" fillId="0" borderId="0" xfId="3" applyFont="1"/>
    <xf numFmtId="0" fontId="53" fillId="0" borderId="0" xfId="3" applyFont="1" applyAlignment="1">
      <alignment horizontal="center" vertical="center"/>
    </xf>
    <xf numFmtId="0" fontId="56" fillId="0" borderId="0" xfId="3" applyFont="1" applyAlignment="1">
      <alignment horizontal="center" vertical="center"/>
    </xf>
    <xf numFmtId="164" fontId="61" fillId="0" borderId="0" xfId="3" applyNumberFormat="1" applyFont="1"/>
    <xf numFmtId="0" fontId="63" fillId="0" borderId="0" xfId="3" applyFont="1"/>
    <xf numFmtId="164" fontId="63" fillId="0" borderId="0" xfId="3" applyNumberFormat="1" applyFont="1" applyAlignment="1">
      <alignment horizontal="right"/>
    </xf>
    <xf numFmtId="49" fontId="61" fillId="0" borderId="0" xfId="3" applyNumberFormat="1" applyFont="1"/>
    <xf numFmtId="0" fontId="61" fillId="0" borderId="0" xfId="3" applyFont="1"/>
    <xf numFmtId="0" fontId="67" fillId="0" borderId="0" xfId="3" applyFont="1"/>
    <xf numFmtId="164" fontId="67" fillId="0" borderId="0" xfId="3" applyNumberFormat="1" applyFont="1" applyAlignment="1">
      <alignment horizontal="right"/>
    </xf>
    <xf numFmtId="0" fontId="63" fillId="0" borderId="22" xfId="3" applyFont="1" applyBorder="1" applyAlignment="1" applyProtection="1">
      <alignment horizontal="center"/>
      <protection locked="0"/>
    </xf>
    <xf numFmtId="164" fontId="61" fillId="0" borderId="0" xfId="3" applyNumberFormat="1" applyFont="1" applyBorder="1" applyAlignment="1">
      <alignment horizontal="right"/>
    </xf>
    <xf numFmtId="49" fontId="67" fillId="0" borderId="0" xfId="3" applyNumberFormat="1" applyFont="1" applyAlignment="1"/>
    <xf numFmtId="0" fontId="61" fillId="0" borderId="0" xfId="3" applyFont="1" applyAlignment="1"/>
    <xf numFmtId="0" fontId="63" fillId="0" borderId="147" xfId="3" applyFont="1" applyBorder="1" applyAlignment="1" applyProtection="1">
      <alignment horizontal="center"/>
      <protection locked="0"/>
    </xf>
    <xf numFmtId="49" fontId="61" fillId="0" borderId="0" xfId="3" applyNumberFormat="1" applyFont="1" applyAlignment="1"/>
    <xf numFmtId="0" fontId="61" fillId="0" borderId="0" xfId="3" applyFont="1" applyAlignment="1">
      <alignment horizontal="center"/>
    </xf>
    <xf numFmtId="164" fontId="61" fillId="0" borderId="0" xfId="3" applyNumberFormat="1" applyFont="1" applyAlignment="1">
      <alignment horizontal="right"/>
    </xf>
    <xf numFmtId="49" fontId="63" fillId="0" borderId="0" xfId="3" applyNumberFormat="1" applyFont="1" applyAlignment="1"/>
    <xf numFmtId="49" fontId="61" fillId="0" borderId="0" xfId="3" applyNumberFormat="1" applyFont="1" applyFill="1" applyAlignment="1"/>
    <xf numFmtId="49" fontId="61" fillId="0" borderId="0" xfId="3" applyNumberFormat="1" applyFont="1" applyFill="1" applyBorder="1" applyAlignment="1"/>
    <xf numFmtId="49" fontId="116" fillId="0" borderId="0" xfId="15" applyNumberFormat="1" applyFont="1"/>
    <xf numFmtId="49" fontId="61" fillId="0" borderId="0" xfId="3" applyNumberFormat="1" applyFont="1" applyFill="1" applyBorder="1"/>
    <xf numFmtId="0" fontId="61" fillId="0" borderId="0" xfId="3" applyFont="1" applyBorder="1" applyAlignment="1">
      <alignment horizontal="center"/>
    </xf>
    <xf numFmtId="0" fontId="97" fillId="0" borderId="0" xfId="3" applyFont="1" applyAlignment="1">
      <alignment horizontal="center"/>
    </xf>
    <xf numFmtId="164" fontId="97" fillId="0" borderId="0" xfId="3" applyNumberFormat="1" applyFont="1" applyAlignment="1">
      <alignment horizontal="right"/>
    </xf>
    <xf numFmtId="0" fontId="67" fillId="0" borderId="22" xfId="3" applyFont="1" applyBorder="1" applyAlignment="1" applyProtection="1">
      <alignment horizontal="center"/>
      <protection locked="0"/>
    </xf>
    <xf numFmtId="0" fontId="97" fillId="0" borderId="0" xfId="3" applyFont="1" applyBorder="1" applyAlignment="1">
      <alignment horizontal="center"/>
    </xf>
    <xf numFmtId="0" fontId="61" fillId="0" borderId="0" xfId="16" applyFont="1" applyFill="1" applyBorder="1" applyAlignment="1">
      <alignment horizontal="left"/>
    </xf>
    <xf numFmtId="164" fontId="63" fillId="0" borderId="22" xfId="3" applyNumberFormat="1" applyFont="1" applyBorder="1" applyAlignment="1" applyProtection="1">
      <alignment horizontal="center" vertical="center"/>
      <protection locked="0"/>
    </xf>
    <xf numFmtId="49" fontId="55" fillId="0" borderId="0" xfId="2" applyNumberFormat="1" applyFont="1" applyAlignment="1" applyProtection="1">
      <alignment horizontal="left" indent="2"/>
    </xf>
    <xf numFmtId="49" fontId="61" fillId="0" borderId="0" xfId="3" applyNumberFormat="1" applyFont="1" applyFill="1"/>
    <xf numFmtId="49" fontId="63" fillId="0" borderId="0" xfId="3" applyNumberFormat="1" applyFont="1" applyFill="1" applyBorder="1"/>
    <xf numFmtId="49" fontId="63" fillId="0" borderId="0" xfId="3" applyNumberFormat="1" applyFont="1"/>
    <xf numFmtId="49" fontId="67" fillId="0" borderId="0" xfId="3" applyNumberFormat="1" applyFont="1"/>
    <xf numFmtId="0" fontId="61" fillId="0" borderId="0" xfId="3" applyFont="1" applyBorder="1" applyAlignment="1" applyProtection="1">
      <alignment horizontal="center"/>
    </xf>
    <xf numFmtId="49" fontId="67" fillId="0" borderId="0" xfId="3" applyNumberFormat="1" applyFont="1" applyFill="1" applyBorder="1"/>
    <xf numFmtId="49" fontId="117" fillId="0" borderId="0" xfId="3" applyNumberFormat="1" applyFont="1" applyFill="1" applyBorder="1"/>
    <xf numFmtId="49" fontId="67" fillId="0" borderId="0" xfId="3" applyNumberFormat="1" applyFont="1" applyAlignment="1">
      <alignment vertical="top"/>
    </xf>
    <xf numFmtId="0" fontId="61" fillId="0" borderId="144" xfId="3" applyFont="1" applyBorder="1" applyAlignment="1" applyProtection="1">
      <alignment horizontal="center"/>
    </xf>
    <xf numFmtId="49" fontId="61" fillId="0" borderId="0" xfId="3" applyNumberFormat="1" applyFont="1" applyAlignment="1">
      <alignment vertical="top"/>
    </xf>
    <xf numFmtId="0" fontId="63" fillId="0" borderId="9" xfId="3" applyFont="1" applyBorder="1" applyAlignment="1" applyProtection="1">
      <alignment horizontal="center"/>
      <protection locked="0"/>
    </xf>
    <xf numFmtId="0" fontId="61" fillId="0" borderId="0" xfId="3" applyFont="1" applyBorder="1" applyProtection="1"/>
    <xf numFmtId="0" fontId="56" fillId="0" borderId="0" xfId="3" applyFont="1" applyAlignment="1" applyProtection="1">
      <alignment horizontal="center"/>
    </xf>
    <xf numFmtId="42" fontId="56" fillId="0" borderId="0" xfId="3" applyNumberFormat="1" applyFont="1" applyProtection="1"/>
    <xf numFmtId="0" fontId="64" fillId="0" borderId="0" xfId="3" applyFont="1" applyProtection="1"/>
    <xf numFmtId="0" fontId="56" fillId="0" borderId="0" xfId="13" applyFont="1" applyBorder="1" applyProtection="1"/>
    <xf numFmtId="0" fontId="56" fillId="0" borderId="0" xfId="13" applyFont="1" applyBorder="1" applyAlignment="1" applyProtection="1">
      <alignment horizontal="center"/>
    </xf>
    <xf numFmtId="42" fontId="56" fillId="2" borderId="9" xfId="3" applyNumberFormat="1" applyFont="1" applyFill="1" applyBorder="1" applyProtection="1"/>
    <xf numFmtId="41" fontId="56" fillId="2" borderId="9" xfId="3" applyNumberFormat="1" applyFont="1" applyFill="1" applyBorder="1" applyProtection="1"/>
    <xf numFmtId="0" fontId="64" fillId="0" borderId="0" xfId="3" applyFont="1" applyAlignment="1" applyProtection="1">
      <alignment horizontal="left" indent="2"/>
    </xf>
    <xf numFmtId="42" fontId="56" fillId="2" borderId="47" xfId="3" applyNumberFormat="1" applyFont="1" applyFill="1" applyBorder="1" applyProtection="1"/>
    <xf numFmtId="0" fontId="74" fillId="0" borderId="0" xfId="3" applyFont="1" applyProtection="1"/>
    <xf numFmtId="42" fontId="56" fillId="0" borderId="69" xfId="3" applyNumberFormat="1" applyFont="1" applyBorder="1" applyProtection="1">
      <protection locked="0"/>
    </xf>
    <xf numFmtId="42" fontId="56" fillId="0" borderId="0" xfId="3" applyNumberFormat="1" applyFont="1" applyFill="1" applyProtection="1"/>
    <xf numFmtId="42" fontId="56" fillId="0" borderId="9" xfId="3" applyNumberFormat="1" applyFont="1" applyBorder="1" applyProtection="1">
      <protection locked="0"/>
    </xf>
    <xf numFmtId="42" fontId="56" fillId="0" borderId="68" xfId="3" applyNumberFormat="1" applyFont="1" applyBorder="1" applyProtection="1">
      <protection locked="0"/>
    </xf>
    <xf numFmtId="0" fontId="56" fillId="0" borderId="0" xfId="3" applyFont="1" applyAlignment="1" applyProtection="1">
      <alignment horizontal="right"/>
    </xf>
    <xf numFmtId="42" fontId="56" fillId="2" borderId="128" xfId="3" applyNumberFormat="1" applyFont="1" applyFill="1" applyBorder="1" applyProtection="1"/>
    <xf numFmtId="0" fontId="64" fillId="0" borderId="0" xfId="3" applyFont="1" applyAlignment="1" applyProtection="1">
      <alignment horizontal="center" vertical="center"/>
    </xf>
    <xf numFmtId="165" fontId="64" fillId="0" borderId="0" xfId="3" applyNumberFormat="1" applyFont="1" applyAlignment="1" applyProtection="1">
      <alignment vertical="center"/>
    </xf>
    <xf numFmtId="0" fontId="53" fillId="0" borderId="0" xfId="3" applyFont="1" applyProtection="1"/>
    <xf numFmtId="0" fontId="53" fillId="0" borderId="0" xfId="3" applyFont="1" applyFill="1" applyProtection="1"/>
    <xf numFmtId="0" fontId="56" fillId="0" borderId="0" xfId="3" applyFont="1" applyFill="1" applyProtection="1"/>
    <xf numFmtId="169" fontId="54" fillId="0" borderId="0" xfId="3" applyNumberFormat="1" applyFont="1" applyFill="1" applyProtection="1"/>
    <xf numFmtId="0" fontId="54" fillId="0" borderId="0" xfId="3" applyFont="1" applyFill="1" applyProtection="1"/>
    <xf numFmtId="0" fontId="56" fillId="0" borderId="9" xfId="3" applyFont="1" applyFill="1" applyBorder="1" applyAlignment="1" applyProtection="1">
      <alignment horizontal="center" vertical="center"/>
      <protection locked="0"/>
    </xf>
    <xf numFmtId="0" fontId="54" fillId="0" borderId="0" xfId="3" applyFont="1" applyProtection="1"/>
    <xf numFmtId="0" fontId="54" fillId="0" borderId="146" xfId="3" applyFont="1" applyBorder="1" applyProtection="1"/>
    <xf numFmtId="0" fontId="54" fillId="0" borderId="147" xfId="3" applyFont="1" applyBorder="1" applyProtection="1">
      <protection locked="0"/>
    </xf>
    <xf numFmtId="0" fontId="54" fillId="0" borderId="146" xfId="3" applyFont="1" applyBorder="1" applyAlignment="1" applyProtection="1">
      <alignment horizontal="center"/>
      <protection locked="0"/>
    </xf>
    <xf numFmtId="0" fontId="64" fillId="0" borderId="0" xfId="3" applyFont="1" applyAlignment="1" applyProtection="1">
      <alignment horizontal="center"/>
    </xf>
    <xf numFmtId="0" fontId="53" fillId="0" borderId="0" xfId="3" applyFont="1" applyBorder="1" applyProtection="1"/>
    <xf numFmtId="5" fontId="54" fillId="0" borderId="78" xfId="3" applyNumberFormat="1" applyFont="1" applyBorder="1" applyAlignment="1" applyProtection="1">
      <protection locked="0"/>
    </xf>
    <xf numFmtId="5" fontId="54" fillId="0" borderId="76" xfId="3" applyNumberFormat="1" applyFont="1" applyBorder="1" applyAlignment="1" applyProtection="1">
      <protection locked="0"/>
    </xf>
    <xf numFmtId="5" fontId="64" fillId="0" borderId="0" xfId="3" applyNumberFormat="1" applyFont="1" applyAlignment="1" applyProtection="1"/>
    <xf numFmtId="0" fontId="64" fillId="0" borderId="0" xfId="3" applyFont="1" applyAlignment="1" applyProtection="1"/>
    <xf numFmtId="5" fontId="54" fillId="0" borderId="78" xfId="3" applyNumberFormat="1" applyFont="1" applyBorder="1" applyAlignment="1" applyProtection="1">
      <alignment horizontal="center"/>
      <protection locked="0"/>
    </xf>
    <xf numFmtId="5" fontId="54" fillId="0" borderId="76" xfId="3" applyNumberFormat="1" applyFont="1" applyBorder="1" applyAlignment="1" applyProtection="1">
      <alignment horizontal="center"/>
      <protection locked="0"/>
    </xf>
    <xf numFmtId="0" fontId="64" fillId="0" borderId="0" xfId="3" applyFont="1" applyBorder="1" applyProtection="1"/>
    <xf numFmtId="0" fontId="61" fillId="0" borderId="0" xfId="3" applyFont="1" applyAlignment="1" applyProtection="1">
      <alignment vertical="top"/>
    </xf>
    <xf numFmtId="0" fontId="61" fillId="0" borderId="78" xfId="3" applyFont="1" applyBorder="1" applyAlignment="1" applyProtection="1">
      <alignment vertical="top"/>
    </xf>
    <xf numFmtId="0" fontId="56" fillId="0" borderId="78" xfId="3" applyFont="1" applyBorder="1" applyProtection="1"/>
    <xf numFmtId="0" fontId="61" fillId="0" borderId="0" xfId="3" applyFont="1" applyBorder="1" applyAlignment="1" applyProtection="1">
      <alignment vertical="top"/>
    </xf>
    <xf numFmtId="0" fontId="118" fillId="0" borderId="0" xfId="3" applyFont="1" applyAlignment="1" applyProtection="1">
      <alignment vertical="top"/>
    </xf>
    <xf numFmtId="0" fontId="61" fillId="0" borderId="0" xfId="3" applyFont="1" applyProtection="1"/>
    <xf numFmtId="0" fontId="118" fillId="0" borderId="0" xfId="3" applyFont="1" applyAlignment="1" applyProtection="1">
      <alignment horizontal="right" vertical="top"/>
    </xf>
    <xf numFmtId="0" fontId="71" fillId="0" borderId="0" xfId="3" applyFont="1" applyAlignment="1" applyProtection="1">
      <alignment horizontal="center" vertical="center"/>
    </xf>
    <xf numFmtId="0" fontId="56" fillId="0" borderId="45" xfId="3" applyFont="1" applyBorder="1" applyProtection="1"/>
    <xf numFmtId="169" fontId="63" fillId="0" borderId="45" xfId="3" applyNumberFormat="1" applyFont="1" applyBorder="1" applyAlignment="1" applyProtection="1">
      <alignment horizontal="center"/>
    </xf>
    <xf numFmtId="1" fontId="63" fillId="0" borderId="145" xfId="3" applyNumberFormat="1" applyFont="1" applyBorder="1" applyAlignment="1" applyProtection="1">
      <alignment horizontal="center"/>
    </xf>
    <xf numFmtId="0" fontId="63" fillId="0" borderId="144" xfId="3" applyFont="1" applyBorder="1" applyAlignment="1" applyProtection="1">
      <alignment horizontal="centerContinuous"/>
    </xf>
    <xf numFmtId="0" fontId="63" fillId="0" borderId="145" xfId="3" applyFont="1" applyBorder="1" applyAlignment="1" applyProtection="1">
      <alignment horizontal="centerContinuous"/>
    </xf>
    <xf numFmtId="0" fontId="63" fillId="0" borderId="73" xfId="3" applyFont="1" applyBorder="1" applyAlignment="1" applyProtection="1">
      <alignment horizontal="centerContinuous"/>
    </xf>
    <xf numFmtId="0" fontId="63" fillId="0" borderId="45" xfId="3" applyFont="1" applyBorder="1" applyAlignment="1" applyProtection="1">
      <alignment horizontal="center"/>
    </xf>
    <xf numFmtId="0" fontId="63" fillId="5" borderId="45" xfId="3" applyFont="1" applyFill="1" applyBorder="1" applyAlignment="1" applyProtection="1">
      <alignment horizontal="center"/>
    </xf>
    <xf numFmtId="0" fontId="63" fillId="5" borderId="145" xfId="3" applyFont="1" applyFill="1" applyBorder="1" applyAlignment="1" applyProtection="1">
      <alignment horizontal="center"/>
    </xf>
    <xf numFmtId="0" fontId="63" fillId="0" borderId="5" xfId="3" applyFont="1" applyBorder="1" applyAlignment="1" applyProtection="1">
      <alignment horizontal="left"/>
    </xf>
    <xf numFmtId="169" fontId="63" fillId="0" borderId="44" xfId="3" applyNumberFormat="1" applyFont="1" applyBorder="1" applyAlignment="1" applyProtection="1">
      <alignment horizontal="center"/>
    </xf>
    <xf numFmtId="1" fontId="63" fillId="0" borderId="40" xfId="3" applyNumberFormat="1" applyFont="1" applyBorder="1" applyAlignment="1" applyProtection="1">
      <alignment horizontal="center"/>
    </xf>
    <xf numFmtId="0" fontId="63" fillId="0" borderId="0" xfId="3" applyFont="1" applyBorder="1" applyAlignment="1" applyProtection="1">
      <alignment horizontal="centerContinuous"/>
    </xf>
    <xf numFmtId="0" fontId="63" fillId="0" borderId="40" xfId="3" applyFont="1" applyBorder="1" applyAlignment="1" applyProtection="1">
      <alignment horizontal="centerContinuous"/>
    </xf>
    <xf numFmtId="0" fontId="63" fillId="20" borderId="72" xfId="3" applyFont="1" applyFill="1" applyBorder="1" applyAlignment="1" applyProtection="1">
      <alignment horizontal="center"/>
    </xf>
    <xf numFmtId="0" fontId="63" fillId="21" borderId="72" xfId="3" applyFont="1" applyFill="1" applyBorder="1" applyAlignment="1" applyProtection="1">
      <alignment horizontal="center"/>
    </xf>
    <xf numFmtId="0" fontId="63" fillId="0" borderId="72" xfId="3" applyFont="1" applyBorder="1" applyAlignment="1" applyProtection="1">
      <alignment horizontal="center"/>
    </xf>
    <xf numFmtId="0" fontId="63" fillId="5" borderId="72" xfId="3" applyFont="1" applyFill="1" applyBorder="1" applyAlignment="1" applyProtection="1">
      <alignment horizontal="center"/>
    </xf>
    <xf numFmtId="0" fontId="63" fillId="5" borderId="40" xfId="3" applyFont="1" applyFill="1" applyBorder="1" applyAlignment="1" applyProtection="1">
      <alignment horizontal="center"/>
    </xf>
    <xf numFmtId="0" fontId="63" fillId="0" borderId="44" xfId="3" applyFont="1" applyBorder="1" applyAlignment="1" applyProtection="1">
      <alignment horizontal="center"/>
    </xf>
    <xf numFmtId="0" fontId="63" fillId="0" borderId="40" xfId="3" applyFont="1" applyBorder="1" applyAlignment="1" applyProtection="1">
      <alignment horizontal="center"/>
    </xf>
    <xf numFmtId="0" fontId="63" fillId="0" borderId="5" xfId="3" applyFont="1" applyBorder="1" applyAlignment="1" applyProtection="1">
      <alignment horizontal="center"/>
    </xf>
    <xf numFmtId="0" fontId="63" fillId="0" borderId="71" xfId="3" applyFont="1" applyBorder="1" applyAlignment="1" applyProtection="1"/>
    <xf numFmtId="0" fontId="63" fillId="5" borderId="72" xfId="3" quotePrefix="1" applyFont="1" applyFill="1" applyBorder="1" applyAlignment="1" applyProtection="1">
      <alignment horizontal="center"/>
    </xf>
    <xf numFmtId="169" fontId="63" fillId="0" borderId="8" xfId="3" applyNumberFormat="1" applyFont="1" applyBorder="1" applyAlignment="1" applyProtection="1">
      <alignment horizontal="center"/>
    </xf>
    <xf numFmtId="1" fontId="63" fillId="0" borderId="59" xfId="3" applyNumberFormat="1" applyFont="1" applyBorder="1" applyAlignment="1" applyProtection="1">
      <alignment horizontal="center"/>
    </xf>
    <xf numFmtId="0" fontId="63" fillId="0" borderId="8" xfId="3" applyFont="1" applyBorder="1" applyAlignment="1" applyProtection="1">
      <alignment horizontal="center"/>
    </xf>
    <xf numFmtId="0" fontId="63" fillId="0" borderId="59" xfId="3" applyFont="1" applyBorder="1" applyAlignment="1" applyProtection="1">
      <alignment horizontal="center"/>
    </xf>
    <xf numFmtId="0" fontId="63" fillId="0" borderId="50" xfId="3" applyFont="1" applyBorder="1" applyAlignment="1" applyProtection="1">
      <alignment horizontal="center"/>
    </xf>
    <xf numFmtId="0" fontId="63" fillId="20" borderId="70" xfId="3" applyFont="1" applyFill="1" applyBorder="1" applyAlignment="1" applyProtection="1">
      <alignment horizontal="center"/>
    </xf>
    <xf numFmtId="0" fontId="63" fillId="5" borderId="70" xfId="3" applyFont="1" applyFill="1" applyBorder="1" applyAlignment="1" applyProtection="1">
      <alignment horizontal="center"/>
    </xf>
    <xf numFmtId="0" fontId="63" fillId="21" borderId="70" xfId="3" applyFont="1" applyFill="1" applyBorder="1" applyAlignment="1" applyProtection="1">
      <alignment horizontal="center"/>
    </xf>
    <xf numFmtId="0" fontId="63" fillId="0" borderId="70" xfId="3" applyFont="1" applyBorder="1" applyAlignment="1" applyProtection="1">
      <alignment horizontal="center"/>
    </xf>
    <xf numFmtId="0" fontId="63" fillId="5" borderId="59" xfId="3" applyFont="1" applyFill="1" applyBorder="1" applyAlignment="1" applyProtection="1">
      <alignment horizontal="center"/>
    </xf>
    <xf numFmtId="3" fontId="61" fillId="0" borderId="22" xfId="3" applyNumberFormat="1" applyFont="1" applyBorder="1" applyAlignment="1" applyProtection="1">
      <alignment horizontal="left" vertical="center" wrapText="1"/>
      <protection locked="0"/>
    </xf>
    <xf numFmtId="169" fontId="61" fillId="0" borderId="8" xfId="3" applyNumberFormat="1" applyFont="1" applyBorder="1" applyAlignment="1" applyProtection="1">
      <alignment horizontal="center"/>
      <protection locked="0"/>
    </xf>
    <xf numFmtId="1" fontId="61" fillId="0" borderId="8" xfId="3" applyNumberFormat="1" applyFont="1" applyBorder="1" applyAlignment="1" applyProtection="1">
      <alignment horizontal="center"/>
      <protection locked="0"/>
    </xf>
    <xf numFmtId="3" fontId="61" fillId="0" borderId="8" xfId="3" applyNumberFormat="1" applyFont="1" applyBorder="1" applyAlignment="1" applyProtection="1">
      <alignment horizontal="center"/>
      <protection locked="0"/>
    </xf>
    <xf numFmtId="169" fontId="61" fillId="0" borderId="22" xfId="3" applyNumberFormat="1" applyFont="1" applyBorder="1" applyAlignment="1" applyProtection="1">
      <alignment horizontal="center"/>
      <protection locked="0"/>
    </xf>
    <xf numFmtId="1" fontId="61" fillId="0" borderId="22" xfId="3" applyNumberFormat="1" applyFont="1" applyBorder="1" applyAlignment="1" applyProtection="1">
      <alignment horizontal="center"/>
      <protection locked="0"/>
    </xf>
    <xf numFmtId="3" fontId="61" fillId="0" borderId="22" xfId="3" applyNumberFormat="1" applyFont="1" applyBorder="1" applyAlignment="1" applyProtection="1">
      <alignment horizontal="center"/>
      <protection locked="0"/>
    </xf>
    <xf numFmtId="0" fontId="56" fillId="0" borderId="0" xfId="3" applyFont="1" applyAlignment="1" applyProtection="1">
      <alignment textRotation="180" wrapText="1"/>
    </xf>
    <xf numFmtId="3" fontId="61" fillId="0" borderId="0" xfId="3" applyNumberFormat="1" applyFont="1" applyBorder="1" applyAlignment="1" applyProtection="1">
      <alignment horizontal="left" vertical="center" wrapText="1"/>
      <protection locked="0"/>
    </xf>
    <xf numFmtId="169" fontId="61" fillId="0" borderId="0" xfId="3" applyNumberFormat="1" applyFont="1" applyBorder="1" applyAlignment="1" applyProtection="1">
      <alignment horizontal="center"/>
      <protection locked="0"/>
    </xf>
    <xf numFmtId="1" fontId="61" fillId="0" borderId="0" xfId="3" applyNumberFormat="1" applyFont="1" applyBorder="1" applyAlignment="1" applyProtection="1">
      <alignment horizontal="center"/>
      <protection locked="0"/>
    </xf>
    <xf numFmtId="3" fontId="61" fillId="0" borderId="0" xfId="3" applyNumberFormat="1" applyFont="1" applyBorder="1" applyAlignment="1" applyProtection="1">
      <alignment horizontal="center"/>
      <protection locked="0"/>
    </xf>
    <xf numFmtId="169" fontId="61" fillId="0" borderId="0" xfId="3" applyNumberFormat="1" applyFont="1" applyBorder="1" applyProtection="1"/>
    <xf numFmtId="1" fontId="61" fillId="0" borderId="0" xfId="3" applyNumberFormat="1" applyFont="1" applyBorder="1" applyProtection="1"/>
    <xf numFmtId="0" fontId="53" fillId="20" borderId="0" xfId="3" applyFont="1" applyFill="1" applyProtection="1"/>
    <xf numFmtId="169" fontId="56" fillId="20" borderId="0" xfId="3" applyNumberFormat="1" applyFont="1" applyFill="1" applyProtection="1"/>
    <xf numFmtId="1" fontId="56" fillId="20" borderId="0" xfId="3" applyNumberFormat="1" applyFont="1" applyFill="1" applyProtection="1"/>
    <xf numFmtId="0" fontId="56" fillId="20" borderId="0" xfId="3" applyFont="1" applyFill="1" applyProtection="1"/>
    <xf numFmtId="169" fontId="56" fillId="0" borderId="0" xfId="3" applyNumberFormat="1" applyFont="1" applyFill="1" applyProtection="1"/>
    <xf numFmtId="1" fontId="56" fillId="0" borderId="0" xfId="3" applyNumberFormat="1" applyFont="1" applyFill="1" applyProtection="1"/>
    <xf numFmtId="169" fontId="56" fillId="0" borderId="0" xfId="3" applyNumberFormat="1" applyFont="1" applyProtection="1"/>
    <xf numFmtId="1" fontId="56" fillId="0" borderId="0" xfId="3" applyNumberFormat="1" applyFont="1" applyProtection="1"/>
    <xf numFmtId="0" fontId="53" fillId="0" borderId="78" xfId="3" applyFont="1" applyBorder="1" applyProtection="1"/>
    <xf numFmtId="169" fontId="56" fillId="0" borderId="78" xfId="3" applyNumberFormat="1" applyFont="1" applyBorder="1" applyProtection="1"/>
    <xf numFmtId="1" fontId="56" fillId="0" borderId="78" xfId="3" applyNumberFormat="1" applyFont="1" applyBorder="1" applyProtection="1"/>
    <xf numFmtId="0" fontId="56" fillId="0" borderId="78" xfId="3" applyFont="1" applyBorder="1" applyAlignment="1" applyProtection="1">
      <alignment horizontal="center"/>
    </xf>
    <xf numFmtId="0" fontId="118" fillId="0" borderId="0" xfId="3" applyFont="1" applyAlignment="1" applyProtection="1">
      <alignment horizontal="left" wrapText="1"/>
    </xf>
    <xf numFmtId="0" fontId="118" fillId="0" borderId="0" xfId="3" applyFont="1" applyAlignment="1" applyProtection="1"/>
    <xf numFmtId="0" fontId="118" fillId="0" borderId="0" xfId="3" applyFont="1" applyAlignment="1" applyProtection="1">
      <alignment wrapText="1"/>
    </xf>
    <xf numFmtId="0" fontId="61" fillId="0" borderId="0" xfId="3" applyFont="1" applyAlignment="1" applyProtection="1">
      <alignment horizontal="left" wrapText="1"/>
    </xf>
    <xf numFmtId="0" fontId="61" fillId="0" borderId="0" xfId="3" applyFont="1" applyAlignment="1" applyProtection="1">
      <alignment horizontal="left"/>
    </xf>
    <xf numFmtId="169" fontId="61" fillId="0" borderId="0" xfId="3" applyNumberFormat="1" applyFont="1" applyProtection="1"/>
    <xf numFmtId="1" fontId="61" fillId="0" borderId="0" xfId="3" applyNumberFormat="1" applyFont="1" applyProtection="1"/>
    <xf numFmtId="0" fontId="61" fillId="0" borderId="0" xfId="3" applyFont="1" applyAlignment="1" applyProtection="1">
      <alignment horizontal="center"/>
    </xf>
    <xf numFmtId="0" fontId="118" fillId="0" borderId="0" xfId="3" applyFont="1" applyAlignment="1" applyProtection="1">
      <alignment vertical="center"/>
    </xf>
    <xf numFmtId="0" fontId="119" fillId="0" borderId="0" xfId="3" applyFont="1" applyFill="1" applyProtection="1"/>
    <xf numFmtId="0" fontId="64" fillId="0" borderId="0" xfId="3" applyFont="1" applyAlignment="1" applyProtection="1">
      <alignment vertical="center"/>
    </xf>
    <xf numFmtId="49" fontId="64" fillId="0" borderId="0" xfId="3" applyNumberFormat="1" applyFont="1" applyBorder="1" applyAlignment="1" applyProtection="1">
      <alignment horizontal="center" vertical="top"/>
    </xf>
    <xf numFmtId="165" fontId="53"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top"/>
    </xf>
    <xf numFmtId="0" fontId="53" fillId="0" borderId="0" xfId="3" applyFont="1" applyAlignment="1" applyProtection="1">
      <alignment horizontal="center" vertical="center"/>
    </xf>
    <xf numFmtId="0" fontId="64" fillId="0" borderId="144" xfId="3" applyFont="1" applyBorder="1" applyProtection="1"/>
    <xf numFmtId="0" fontId="56" fillId="0" borderId="144" xfId="3" applyFont="1" applyBorder="1" applyProtection="1"/>
    <xf numFmtId="0" fontId="56" fillId="0" borderId="144" xfId="3" applyFont="1" applyBorder="1" applyAlignment="1" applyProtection="1">
      <alignment horizontal="center"/>
    </xf>
    <xf numFmtId="0" fontId="56" fillId="0" borderId="0" xfId="3" applyFont="1" applyFill="1" applyBorder="1" applyProtection="1"/>
    <xf numFmtId="0" fontId="64" fillId="0" borderId="0" xfId="3" applyFont="1" applyFill="1" applyBorder="1" applyAlignment="1" applyProtection="1">
      <alignment horizontal="centerContinuous"/>
    </xf>
    <xf numFmtId="0" fontId="56" fillId="0" borderId="0" xfId="3" applyFont="1" applyBorder="1" applyAlignment="1" applyProtection="1">
      <alignment horizontal="center"/>
    </xf>
    <xf numFmtId="0" fontId="63" fillId="0" borderId="0" xfId="3" applyFont="1" applyBorder="1" applyProtection="1"/>
    <xf numFmtId="0" fontId="64" fillId="0" borderId="0" xfId="3" applyFont="1" applyBorder="1" applyAlignment="1" applyProtection="1">
      <alignment horizontal="right"/>
    </xf>
    <xf numFmtId="178" fontId="64" fillId="0" borderId="9" xfId="3" applyNumberFormat="1" applyFont="1" applyBorder="1" applyAlignment="1" applyProtection="1">
      <alignment horizontal="left"/>
      <protection locked="0"/>
    </xf>
    <xf numFmtId="0" fontId="63" fillId="0" borderId="0" xfId="3" applyFont="1" applyProtection="1"/>
    <xf numFmtId="0" fontId="56" fillId="0" borderId="22" xfId="3" applyFont="1" applyBorder="1" applyAlignment="1" applyProtection="1">
      <alignment horizontal="center" vertical="center"/>
      <protection locked="0"/>
    </xf>
    <xf numFmtId="0" fontId="56" fillId="0" borderId="0" xfId="3" applyFont="1" applyBorder="1" applyAlignment="1" applyProtection="1">
      <alignment horizontal="left" indent="1"/>
    </xf>
    <xf numFmtId="0" fontId="63" fillId="0" borderId="0" xfId="3" applyFont="1" applyBorder="1" applyAlignment="1" applyProtection="1">
      <alignment horizontal="left" indent="1"/>
    </xf>
    <xf numFmtId="0" fontId="63" fillId="0" borderId="0" xfId="3" applyFont="1" applyBorder="1" applyAlignment="1" applyProtection="1">
      <alignment horizontal="left"/>
    </xf>
    <xf numFmtId="0" fontId="56" fillId="0" borderId="9" xfId="3" applyFont="1" applyBorder="1" applyProtection="1">
      <protection locked="0"/>
    </xf>
    <xf numFmtId="0" fontId="63" fillId="0" borderId="144" xfId="3" quotePrefix="1" applyFont="1" applyBorder="1" applyAlignment="1" applyProtection="1">
      <alignment horizontal="left"/>
    </xf>
    <xf numFmtId="0" fontId="54" fillId="0" borderId="144" xfId="3" applyFont="1" applyBorder="1" applyProtection="1"/>
    <xf numFmtId="0" fontId="54" fillId="0" borderId="144" xfId="3" applyFont="1" applyBorder="1" applyAlignment="1" applyProtection="1">
      <alignment horizontal="center"/>
    </xf>
    <xf numFmtId="0" fontId="54" fillId="0" borderId="0" xfId="3" applyFont="1" applyFill="1" applyBorder="1" applyProtection="1"/>
    <xf numFmtId="0" fontId="56" fillId="0" borderId="0" xfId="3" applyFont="1" applyFill="1" applyBorder="1" applyAlignment="1" applyProtection="1"/>
    <xf numFmtId="0" fontId="56" fillId="0" borderId="0" xfId="3" applyFont="1" applyAlignment="1" applyProtection="1">
      <alignment horizontal="left"/>
    </xf>
    <xf numFmtId="0" fontId="56" fillId="0" borderId="0" xfId="3" applyFont="1" applyAlignment="1" applyProtection="1"/>
    <xf numFmtId="8" fontId="56" fillId="0" borderId="0" xfId="3" applyNumberFormat="1" applyFont="1" applyAlignment="1" applyProtection="1">
      <alignment horizontal="left"/>
    </xf>
    <xf numFmtId="0" fontId="63" fillId="0" borderId="144" xfId="3" applyFont="1" applyBorder="1" applyProtection="1"/>
    <xf numFmtId="0" fontId="56" fillId="0" borderId="0" xfId="3" applyFont="1" applyBorder="1" applyAlignment="1" applyProtection="1">
      <alignment horizontal="left"/>
    </xf>
    <xf numFmtId="0" fontId="63" fillId="0" borderId="144" xfId="3" applyFont="1" applyBorder="1" applyAlignment="1" applyProtection="1">
      <alignment horizontal="left"/>
    </xf>
    <xf numFmtId="0" fontId="56" fillId="0" borderId="78" xfId="3" applyFont="1" applyFill="1" applyBorder="1" applyProtection="1"/>
    <xf numFmtId="0" fontId="56" fillId="0" borderId="78" xfId="3" applyFont="1" applyFill="1" applyBorder="1" applyAlignment="1" applyProtection="1">
      <alignment horizontal="center"/>
    </xf>
    <xf numFmtId="0" fontId="118" fillId="0" borderId="0" xfId="3" applyFont="1" applyBorder="1" applyProtection="1"/>
    <xf numFmtId="0" fontId="118" fillId="0" borderId="0" xfId="3" applyFont="1" applyProtection="1"/>
    <xf numFmtId="0" fontId="63" fillId="0" borderId="0" xfId="3" applyFont="1" applyAlignment="1" applyProtection="1">
      <alignment horizontal="center" vertical="top" textRotation="180"/>
    </xf>
    <xf numFmtId="0" fontId="63" fillId="0" borderId="0" xfId="3" applyFont="1" applyAlignment="1" applyProtection="1">
      <alignment horizontal="right" vertical="center" textRotation="180"/>
    </xf>
    <xf numFmtId="0" fontId="64" fillId="0" borderId="0" xfId="3" applyFont="1" applyAlignment="1" applyProtection="1">
      <alignment vertical="center" textRotation="180"/>
    </xf>
    <xf numFmtId="169" fontId="64" fillId="0" borderId="0" xfId="3" applyNumberFormat="1" applyFont="1" applyBorder="1" applyProtection="1"/>
    <xf numFmtId="169" fontId="56" fillId="0" borderId="144" xfId="3" applyNumberFormat="1" applyFont="1" applyBorder="1" applyProtection="1"/>
    <xf numFmtId="169" fontId="56" fillId="0" borderId="9" xfId="3" applyNumberFormat="1" applyFont="1" applyBorder="1" applyProtection="1"/>
    <xf numFmtId="0" fontId="56" fillId="0" borderId="9" xfId="3" applyFont="1" applyBorder="1" applyProtection="1"/>
    <xf numFmtId="0" fontId="56" fillId="0" borderId="9" xfId="3" applyFont="1" applyBorder="1" applyAlignment="1" applyProtection="1">
      <alignment horizontal="center"/>
    </xf>
    <xf numFmtId="169" fontId="56" fillId="0" borderId="0" xfId="3" applyNumberFormat="1" applyFont="1" applyBorder="1" applyProtection="1"/>
    <xf numFmtId="169" fontId="86" fillId="0" borderId="0" xfId="3" applyNumberFormat="1" applyFont="1" applyBorder="1" applyAlignment="1" applyProtection="1">
      <alignment horizontal="left"/>
    </xf>
    <xf numFmtId="0" fontId="78" fillId="0" borderId="0" xfId="3" applyFont="1" applyBorder="1" applyAlignment="1" applyProtection="1">
      <alignment horizontal="left"/>
    </xf>
    <xf numFmtId="0" fontId="56" fillId="0" borderId="0" xfId="3" applyFont="1" applyBorder="1" applyAlignment="1" applyProtection="1"/>
    <xf numFmtId="0" fontId="61" fillId="0" borderId="0" xfId="3" applyFont="1" applyBorder="1" applyAlignment="1" applyProtection="1">
      <alignment horizontal="centerContinuous"/>
    </xf>
    <xf numFmtId="0" fontId="56" fillId="0" borderId="0" xfId="3" applyFont="1" applyBorder="1" applyAlignment="1" applyProtection="1">
      <alignment horizontal="centerContinuous"/>
    </xf>
    <xf numFmtId="169" fontId="63" fillId="0" borderId="0" xfId="3" applyNumberFormat="1" applyFont="1" applyProtection="1"/>
    <xf numFmtId="169" fontId="61" fillId="0" borderId="0" xfId="3" applyNumberFormat="1" applyFont="1" applyAlignment="1" applyProtection="1">
      <alignment horizontal="left"/>
    </xf>
    <xf numFmtId="0" fontId="54" fillId="0" borderId="0" xfId="3" applyFont="1" applyAlignment="1" applyProtection="1">
      <alignment horizontal="left"/>
    </xf>
    <xf numFmtId="0" fontId="56" fillId="0" borderId="9" xfId="3" applyFont="1" applyBorder="1" applyAlignment="1" applyProtection="1">
      <alignment horizontal="center" vertical="center"/>
      <protection locked="0"/>
    </xf>
    <xf numFmtId="0" fontId="56" fillId="0" borderId="0" xfId="3" applyFont="1" applyBorder="1" applyAlignment="1" applyProtection="1">
      <alignment horizontal="center" vertical="center"/>
      <protection locked="0"/>
    </xf>
    <xf numFmtId="0" fontId="109" fillId="0" borderId="0" xfId="3" applyFont="1" applyBorder="1" applyAlignment="1" applyProtection="1">
      <alignment horizontal="left"/>
    </xf>
    <xf numFmtId="169" fontId="67" fillId="0" borderId="0" xfId="3" applyNumberFormat="1" applyFont="1" applyProtection="1"/>
    <xf numFmtId="0" fontId="58" fillId="0" borderId="0" xfId="3" applyFont="1" applyProtection="1"/>
    <xf numFmtId="169" fontId="61" fillId="0" borderId="149" xfId="3" applyNumberFormat="1" applyFont="1" applyBorder="1" applyAlignment="1" applyProtection="1">
      <alignment horizontal="center"/>
    </xf>
    <xf numFmtId="169" fontId="61" fillId="0" borderId="77" xfId="3" applyNumberFormat="1" applyFont="1" applyBorder="1" applyAlignment="1" applyProtection="1">
      <alignment horizontal="center"/>
      <protection locked="0"/>
    </xf>
    <xf numFmtId="169" fontId="121" fillId="0" borderId="0" xfId="3" applyNumberFormat="1" applyFont="1" applyProtection="1"/>
    <xf numFmtId="6" fontId="117" fillId="0" borderId="76" xfId="3" applyNumberFormat="1" applyFont="1" applyBorder="1" applyProtection="1"/>
    <xf numFmtId="6" fontId="117" fillId="0" borderId="0" xfId="3" applyNumberFormat="1" applyFont="1" applyBorder="1" applyProtection="1"/>
    <xf numFmtId="10" fontId="63" fillId="0" borderId="77" xfId="3" applyNumberFormat="1" applyFont="1" applyBorder="1" applyProtection="1"/>
    <xf numFmtId="6" fontId="61" fillId="0" borderId="0" xfId="3" applyNumberFormat="1" applyFont="1" applyProtection="1"/>
    <xf numFmtId="0" fontId="117" fillId="0" borderId="0" xfId="3" applyFont="1" applyProtection="1"/>
    <xf numFmtId="10" fontId="121" fillId="0" borderId="0" xfId="3" applyNumberFormat="1" applyFont="1" applyBorder="1" applyProtection="1"/>
    <xf numFmtId="2" fontId="74" fillId="0" borderId="78" xfId="3" applyNumberFormat="1" applyFont="1" applyBorder="1" applyProtection="1"/>
    <xf numFmtId="0" fontId="74" fillId="0" borderId="78" xfId="3" applyFont="1" applyBorder="1" applyAlignment="1" applyProtection="1">
      <alignment horizontal="center"/>
    </xf>
    <xf numFmtId="0" fontId="74" fillId="0" borderId="78" xfId="3" applyFont="1" applyBorder="1" applyProtection="1"/>
    <xf numFmtId="2" fontId="74" fillId="0" borderId="0" xfId="3" applyNumberFormat="1" applyFont="1" applyBorder="1" applyProtection="1"/>
    <xf numFmtId="0" fontId="74" fillId="0" borderId="0" xfId="3" applyFont="1" applyBorder="1" applyAlignment="1" applyProtection="1">
      <alignment horizontal="center"/>
    </xf>
    <xf numFmtId="0" fontId="74" fillId="0" borderId="0" xfId="3" applyFont="1" applyBorder="1" applyProtection="1"/>
    <xf numFmtId="0" fontId="61" fillId="0" borderId="0" xfId="3" applyFont="1" applyAlignment="1" applyProtection="1">
      <alignment horizontal="left" vertical="center"/>
    </xf>
    <xf numFmtId="169" fontId="118" fillId="0" borderId="0" xfId="3" applyNumberFormat="1" applyFont="1" applyBorder="1" applyAlignment="1" applyProtection="1">
      <alignment horizontal="left" vertical="center"/>
    </xf>
    <xf numFmtId="0" fontId="118" fillId="0" borderId="0" xfId="3" applyFont="1" applyBorder="1" applyAlignment="1" applyProtection="1">
      <alignment horizontal="left" vertical="center"/>
    </xf>
    <xf numFmtId="0" fontId="56" fillId="0" borderId="0" xfId="3" applyFont="1" applyAlignment="1" applyProtection="1">
      <alignment horizontal="left" vertical="center"/>
    </xf>
    <xf numFmtId="169" fontId="61" fillId="0" borderId="0" xfId="3" applyNumberFormat="1" applyFont="1" applyAlignment="1" applyProtection="1">
      <alignment horizontal="left" vertical="center"/>
    </xf>
    <xf numFmtId="169" fontId="118" fillId="0" borderId="0" xfId="3" applyNumberFormat="1" applyFont="1" applyAlignment="1" applyProtection="1">
      <alignment horizontal="left" vertical="center"/>
    </xf>
    <xf numFmtId="0" fontId="118" fillId="0" borderId="0" xfId="3" applyFont="1" applyAlignment="1" applyProtection="1">
      <alignment horizontal="left" vertical="center"/>
    </xf>
    <xf numFmtId="49" fontId="64"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center"/>
    </xf>
    <xf numFmtId="0" fontId="64" fillId="0" borderId="0" xfId="3" applyFont="1" applyAlignment="1" applyProtection="1">
      <alignment horizontal="right"/>
    </xf>
    <xf numFmtId="178" fontId="64" fillId="0" borderId="74" xfId="3" applyNumberFormat="1" applyFont="1" applyBorder="1" applyAlignment="1" applyProtection="1">
      <alignment horizontal="center"/>
      <protection locked="0"/>
    </xf>
    <xf numFmtId="0" fontId="56" fillId="0" borderId="22" xfId="3" applyFont="1" applyBorder="1" applyAlignment="1" applyProtection="1">
      <alignment horizontal="center"/>
      <protection locked="0"/>
    </xf>
    <xf numFmtId="0" fontId="61" fillId="0" borderId="0" xfId="3" applyFont="1" applyAlignment="1" applyProtection="1">
      <alignment horizontal="left" vertical="center" indent="1"/>
    </xf>
    <xf numFmtId="0" fontId="61" fillId="0" borderId="0" xfId="3" applyFont="1" applyAlignment="1" applyProtection="1">
      <alignment horizontal="left" indent="1"/>
    </xf>
    <xf numFmtId="0" fontId="61" fillId="0" borderId="0" xfId="3" applyFont="1" applyBorder="1" applyAlignment="1" applyProtection="1">
      <alignment horizontal="left"/>
    </xf>
    <xf numFmtId="0" fontId="56" fillId="0" borderId="74" xfId="3" applyFont="1" applyBorder="1" applyProtection="1">
      <protection locked="0"/>
    </xf>
    <xf numFmtId="0" fontId="64" fillId="0" borderId="9" xfId="3" applyFont="1" applyBorder="1" applyProtection="1"/>
    <xf numFmtId="0" fontId="63" fillId="0" borderId="0" xfId="3" applyFont="1" applyAlignment="1" applyProtection="1">
      <alignment horizontal="center"/>
    </xf>
    <xf numFmtId="0" fontId="64" fillId="0" borderId="0" xfId="3" applyFont="1" applyBorder="1" applyAlignment="1" applyProtection="1">
      <alignment horizontal="center"/>
    </xf>
    <xf numFmtId="0" fontId="63" fillId="0" borderId="0" xfId="3" quotePrefix="1" applyFont="1" applyBorder="1" applyAlignment="1" applyProtection="1">
      <alignment horizontal="left"/>
    </xf>
    <xf numFmtId="0" fontId="54" fillId="0" borderId="0" xfId="3" applyFont="1" applyBorder="1" applyAlignment="1" applyProtection="1">
      <alignment horizontal="center"/>
    </xf>
    <xf numFmtId="0" fontId="56" fillId="0" borderId="9" xfId="3" applyFont="1" applyBorder="1" applyAlignment="1" applyProtection="1">
      <alignment horizontal="left"/>
    </xf>
    <xf numFmtId="0" fontId="56" fillId="0" borderId="9" xfId="3" applyFont="1" applyBorder="1" applyAlignment="1" applyProtection="1"/>
    <xf numFmtId="170" fontId="56" fillId="0" borderId="9" xfId="3" applyNumberFormat="1" applyFont="1" applyBorder="1" applyAlignment="1" applyProtection="1">
      <alignment horizontal="centerContinuous"/>
    </xf>
    <xf numFmtId="0" fontId="71" fillId="0" borderId="151" xfId="3" applyFont="1" applyBorder="1" applyAlignment="1" applyProtection="1">
      <alignment horizontal="left"/>
    </xf>
    <xf numFmtId="0" fontId="56" fillId="0" borderId="151" xfId="3" applyFont="1" applyBorder="1" applyProtection="1"/>
    <xf numFmtId="0" fontId="56" fillId="0" borderId="151" xfId="3" applyFont="1" applyBorder="1" applyAlignment="1" applyProtection="1">
      <alignment horizontal="center"/>
    </xf>
    <xf numFmtId="49" fontId="53" fillId="0" borderId="0" xfId="3" applyNumberFormat="1" applyFont="1" applyBorder="1" applyAlignment="1" applyProtection="1">
      <alignment horizontal="center" vertical="center"/>
    </xf>
    <xf numFmtId="166" fontId="53" fillId="0" borderId="0" xfId="3" applyNumberFormat="1" applyFont="1" applyBorder="1" applyAlignment="1" applyProtection="1">
      <alignment horizontal="center" vertical="center"/>
    </xf>
    <xf numFmtId="49" fontId="53" fillId="0" borderId="0" xfId="3" applyNumberFormat="1" applyFont="1" applyAlignment="1" applyProtection="1">
      <alignment horizontal="center" vertical="center"/>
    </xf>
    <xf numFmtId="0" fontId="54" fillId="0" borderId="0" xfId="3" applyFont="1" applyBorder="1" applyAlignment="1" applyProtection="1">
      <alignment vertical="center"/>
    </xf>
    <xf numFmtId="0" fontId="67" fillId="0" borderId="0" xfId="3" applyFont="1" applyBorder="1" applyAlignment="1" applyProtection="1">
      <alignment horizontal="center"/>
    </xf>
    <xf numFmtId="179" fontId="56" fillId="0" borderId="0" xfId="3" applyNumberFormat="1" applyFont="1" applyBorder="1" applyProtection="1">
      <protection locked="0"/>
    </xf>
    <xf numFmtId="179" fontId="56" fillId="0" borderId="0" xfId="3" applyNumberFormat="1" applyFont="1" applyBorder="1" applyAlignment="1" applyProtection="1">
      <alignment horizontal="left"/>
      <protection locked="0"/>
    </xf>
    <xf numFmtId="179" fontId="63" fillId="0" borderId="0" xfId="3" applyNumberFormat="1" applyFont="1" applyProtection="1">
      <protection locked="0"/>
    </xf>
    <xf numFmtId="179" fontId="56" fillId="0" borderId="0" xfId="3" applyNumberFormat="1" applyFont="1" applyProtection="1">
      <protection locked="0"/>
    </xf>
    <xf numFmtId="179" fontId="56" fillId="0" borderId="0" xfId="3" applyNumberFormat="1" applyFont="1" applyAlignment="1" applyProtection="1">
      <alignment horizontal="left"/>
      <protection locked="0"/>
    </xf>
    <xf numFmtId="49" fontId="78" fillId="0" borderId="0" xfId="3" applyNumberFormat="1" applyFont="1" applyBorder="1" applyAlignment="1" applyProtection="1">
      <alignment horizontal="left"/>
      <protection locked="0"/>
    </xf>
    <xf numFmtId="49" fontId="56" fillId="0" borderId="0" xfId="3" applyNumberFormat="1" applyFont="1" applyProtection="1">
      <protection locked="0"/>
    </xf>
    <xf numFmtId="49" fontId="56" fillId="0" borderId="78" xfId="3" applyNumberFormat="1" applyFont="1" applyBorder="1" applyAlignment="1" applyProtection="1">
      <protection locked="0"/>
    </xf>
    <xf numFmtId="0" fontId="56" fillId="0" borderId="78" xfId="3" applyFont="1" applyBorder="1" applyProtection="1">
      <protection locked="0"/>
    </xf>
    <xf numFmtId="0" fontId="118" fillId="0" borderId="0" xfId="3" applyFont="1" applyAlignment="1" applyProtection="1">
      <alignment horizontal="left"/>
    </xf>
    <xf numFmtId="0" fontId="61" fillId="0" borderId="0" xfId="3" applyFont="1" applyAlignment="1" applyProtection="1">
      <alignment horizontal="left" vertical="center" indent="2"/>
    </xf>
    <xf numFmtId="49" fontId="69" fillId="0" borderId="0" xfId="0" applyNumberFormat="1" applyFont="1" applyBorder="1" applyAlignment="1">
      <alignment horizontal="left"/>
    </xf>
    <xf numFmtId="49" fontId="57" fillId="0" borderId="0" xfId="2" applyNumberFormat="1" applyFont="1" applyBorder="1" applyAlignment="1" applyProtection="1">
      <alignment horizontal="left" indent="4"/>
    </xf>
    <xf numFmtId="49" fontId="62" fillId="0" borderId="0" xfId="0" applyNumberFormat="1" applyFont="1" applyBorder="1" applyAlignment="1">
      <alignment horizontal="left" indent="1"/>
    </xf>
    <xf numFmtId="0" fontId="69" fillId="0" borderId="0" xfId="0" applyFont="1" applyBorder="1" applyProtection="1"/>
    <xf numFmtId="164" fontId="61" fillId="0" borderId="19"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indent="1"/>
    </xf>
    <xf numFmtId="0" fontId="61" fillId="0" borderId="0" xfId="0" applyFont="1" applyFill="1" applyAlignment="1" applyProtection="1">
      <alignment horizontal="left" vertical="center" indent="1"/>
    </xf>
    <xf numFmtId="164" fontId="61" fillId="0" borderId="0" xfId="0" applyNumberFormat="1" applyFont="1" applyFill="1" applyBorder="1" applyAlignment="1" applyProtection="1">
      <alignment horizontal="left" vertical="center" wrapText="1" indent="1"/>
    </xf>
    <xf numFmtId="0" fontId="63" fillId="0" borderId="20" xfId="0" applyFont="1" applyFill="1" applyBorder="1" applyAlignment="1" applyProtection="1">
      <alignment horizontal="left" vertical="center" indent="2"/>
    </xf>
    <xf numFmtId="0" fontId="61" fillId="0" borderId="0" xfId="0" applyFont="1" applyFill="1" applyBorder="1" applyAlignment="1" applyProtection="1">
      <alignment horizontal="left" vertical="center" indent="1"/>
    </xf>
    <xf numFmtId="0" fontId="61" fillId="0" borderId="21" xfId="0" applyFont="1" applyBorder="1" applyAlignment="1" applyProtection="1">
      <alignment horizontal="left" vertical="top" indent="1"/>
    </xf>
    <xf numFmtId="0" fontId="61" fillId="0" borderId="0" xfId="0" applyFont="1" applyFill="1" applyBorder="1" applyAlignment="1" applyProtection="1">
      <alignment horizontal="left" vertical="top" indent="1"/>
    </xf>
    <xf numFmtId="0" fontId="61" fillId="0" borderId="128" xfId="0" applyFont="1" applyBorder="1" applyAlignment="1" applyProtection="1">
      <alignment horizontal="left" vertical="center" indent="1"/>
    </xf>
    <xf numFmtId="0" fontId="61" fillId="0" borderId="24" xfId="0" applyFont="1" applyBorder="1" applyAlignment="1" applyProtection="1">
      <alignment horizontal="left" vertical="center" indent="1"/>
    </xf>
    <xf numFmtId="0" fontId="61" fillId="0" borderId="52" xfId="0" applyFont="1" applyBorder="1" applyAlignment="1" applyProtection="1">
      <alignment horizontal="left" vertical="center" indent="1"/>
    </xf>
    <xf numFmtId="0" fontId="61" fillId="0" borderId="21" xfId="0" applyFont="1" applyBorder="1" applyAlignment="1" applyProtection="1">
      <alignment horizontal="left" vertical="center" wrapText="1" indent="1"/>
    </xf>
    <xf numFmtId="0" fontId="61" fillId="0" borderId="129" xfId="0" applyFont="1" applyFill="1" applyBorder="1" applyAlignment="1" applyProtection="1">
      <alignment horizontal="left" vertical="center" indent="1"/>
    </xf>
    <xf numFmtId="0" fontId="61" fillId="0" borderId="100" xfId="0" applyFont="1" applyFill="1" applyBorder="1" applyAlignment="1" applyProtection="1">
      <alignment horizontal="left" vertical="center" indent="1"/>
    </xf>
    <xf numFmtId="3" fontId="61" fillId="0" borderId="2" xfId="0" applyNumberFormat="1" applyFont="1" applyBorder="1" applyAlignment="1">
      <alignment horizontal="left" vertical="center" wrapText="1" indent="1"/>
    </xf>
    <xf numFmtId="3" fontId="61" fillId="0" borderId="12" xfId="0" applyNumberFormat="1" applyFont="1" applyBorder="1" applyAlignment="1">
      <alignment horizontal="left" vertical="center" wrapText="1" indent="1"/>
    </xf>
    <xf numFmtId="3" fontId="61" fillId="0" borderId="12" xfId="0" applyNumberFormat="1" applyFont="1" applyBorder="1" applyAlignment="1">
      <alignment horizontal="left" vertical="center" indent="1"/>
    </xf>
    <xf numFmtId="3" fontId="63" fillId="2" borderId="36"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wrapText="1" indent="1"/>
    </xf>
    <xf numFmtId="3" fontId="61" fillId="0" borderId="127" xfId="0" applyNumberFormat="1" applyFont="1" applyBorder="1" applyAlignment="1">
      <alignment horizontal="left" vertical="center" wrapText="1" indent="1"/>
    </xf>
    <xf numFmtId="3" fontId="61" fillId="0" borderId="125" xfId="0" applyNumberFormat="1" applyFont="1" applyFill="1" applyBorder="1" applyAlignment="1">
      <alignment horizontal="left" vertical="center" wrapText="1" indent="1"/>
    </xf>
    <xf numFmtId="3" fontId="61" fillId="0" borderId="29" xfId="0" applyNumberFormat="1" applyFont="1" applyFill="1" applyBorder="1" applyAlignment="1">
      <alignment horizontal="left" vertical="center" wrapText="1" indent="1"/>
    </xf>
    <xf numFmtId="3" fontId="61" fillId="0" borderId="127" xfId="0" applyNumberFormat="1" applyFont="1" applyFill="1" applyBorder="1" applyAlignment="1">
      <alignment horizontal="left" vertical="center" wrapText="1" indent="1"/>
    </xf>
    <xf numFmtId="3" fontId="61" fillId="0" borderId="2" xfId="0" applyNumberFormat="1" applyFont="1" applyFill="1" applyBorder="1" applyAlignment="1">
      <alignment horizontal="left" vertical="center" wrapText="1" indent="1"/>
    </xf>
    <xf numFmtId="3" fontId="63" fillId="0" borderId="49" xfId="0" applyNumberFormat="1" applyFont="1" applyFill="1" applyBorder="1" applyAlignment="1">
      <alignment horizontal="left" vertical="center" wrapText="1" indent="1"/>
    </xf>
    <xf numFmtId="3" fontId="63" fillId="7" borderId="27" xfId="0" applyNumberFormat="1" applyFont="1" applyFill="1" applyBorder="1" applyAlignment="1">
      <alignment horizontal="left" vertical="center" wrapText="1" indent="1"/>
    </xf>
    <xf numFmtId="3" fontId="61" fillId="0" borderId="2" xfId="0" applyNumberFormat="1" applyFont="1" applyBorder="1" applyAlignment="1">
      <alignment horizontal="left" vertical="center" indent="1"/>
    </xf>
    <xf numFmtId="3" fontId="61" fillId="0" borderId="13" xfId="0" applyNumberFormat="1" applyFont="1" applyBorder="1" applyAlignment="1">
      <alignment horizontal="left" vertical="center" wrapText="1" indent="1"/>
    </xf>
    <xf numFmtId="164" fontId="61" fillId="0" borderId="13" xfId="0" applyNumberFormat="1" applyFont="1" applyFill="1" applyBorder="1" applyAlignment="1">
      <alignment horizontal="left" vertical="center" wrapText="1" indent="1"/>
    </xf>
    <xf numFmtId="0" fontId="61" fillId="0" borderId="2" xfId="0" applyFont="1" applyFill="1" applyBorder="1" applyAlignment="1">
      <alignment horizontal="left" vertical="center" wrapText="1" indent="1"/>
    </xf>
    <xf numFmtId="0" fontId="61" fillId="0" borderId="12" xfId="0" applyFont="1" applyFill="1" applyBorder="1" applyAlignment="1">
      <alignment horizontal="left" vertical="center" wrapText="1" indent="1"/>
    </xf>
    <xf numFmtId="3" fontId="63" fillId="7" borderId="55"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indent="1"/>
    </xf>
    <xf numFmtId="0" fontId="61" fillId="0" borderId="2" xfId="0" applyFont="1" applyFill="1" applyBorder="1" applyAlignment="1">
      <alignment horizontal="left" vertical="center" indent="1"/>
    </xf>
    <xf numFmtId="38" fontId="54" fillId="0" borderId="127" xfId="0" applyNumberFormat="1" applyFont="1" applyFill="1" applyBorder="1" applyAlignment="1" applyProtection="1">
      <alignment horizontal="right" vertical="center"/>
      <protection locked="0"/>
    </xf>
    <xf numFmtId="38" fontId="53" fillId="6" borderId="155" xfId="0" applyNumberFormat="1" applyFont="1" applyFill="1" applyBorder="1" applyAlignment="1">
      <alignment horizontal="center" vertical="center" wrapText="1"/>
    </xf>
    <xf numFmtId="38" fontId="53" fillId="6" borderId="155" xfId="0" applyNumberFormat="1" applyFont="1" applyFill="1" applyBorder="1" applyAlignment="1">
      <alignment horizontal="center" vertical="top" wrapText="1"/>
    </xf>
    <xf numFmtId="38" fontId="63" fillId="6" borderId="155" xfId="0" applyNumberFormat="1" applyFont="1" applyFill="1" applyBorder="1" applyAlignment="1">
      <alignment horizontal="center" vertical="center" wrapText="1"/>
    </xf>
    <xf numFmtId="38" fontId="63" fillId="6" borderId="10" xfId="0" applyNumberFormat="1" applyFont="1" applyFill="1" applyBorder="1" applyAlignment="1">
      <alignment horizontal="center" vertical="center" wrapText="1"/>
    </xf>
    <xf numFmtId="0" fontId="53" fillId="0" borderId="2" xfId="9" applyFont="1" applyFill="1" applyBorder="1" applyAlignment="1">
      <alignment horizontal="center" vertical="center"/>
    </xf>
    <xf numFmtId="0" fontId="56" fillId="0" borderId="50" xfId="0" applyFont="1" applyBorder="1" applyAlignment="1">
      <alignment horizontal="left" wrapText="1"/>
    </xf>
    <xf numFmtId="0" fontId="93" fillId="0" borderId="0" xfId="0" applyFont="1" applyAlignment="1" applyProtection="1">
      <alignment horizontal="right"/>
    </xf>
    <xf numFmtId="0" fontId="93" fillId="0" borderId="0" xfId="0" applyFont="1" applyAlignment="1" applyProtection="1">
      <alignment horizontal="right" vertical="top"/>
    </xf>
    <xf numFmtId="0" fontId="6" fillId="0" borderId="0" xfId="17"/>
    <xf numFmtId="0" fontId="98" fillId="0" borderId="140" xfId="17" applyFont="1" applyBorder="1" applyAlignment="1">
      <alignment horizontal="left" vertical="top"/>
    </xf>
    <xf numFmtId="0" fontId="125" fillId="0" borderId="141" xfId="17" applyFont="1" applyBorder="1" applyAlignment="1">
      <alignment horizontal="center" vertical="top"/>
    </xf>
    <xf numFmtId="0" fontId="125" fillId="0" borderId="142" xfId="17" applyFont="1" applyBorder="1" applyAlignment="1">
      <alignment horizontal="center" vertical="top"/>
    </xf>
    <xf numFmtId="0" fontId="126" fillId="0" borderId="96" xfId="17" applyFont="1" applyBorder="1" applyAlignment="1">
      <alignment vertical="top"/>
    </xf>
    <xf numFmtId="0" fontId="126" fillId="0" borderId="0" xfId="17" applyFont="1" applyBorder="1" applyAlignment="1">
      <alignment vertical="top"/>
    </xf>
    <xf numFmtId="0" fontId="126" fillId="0" borderId="97" xfId="17" applyFont="1" applyBorder="1" applyAlignment="1">
      <alignment vertical="top"/>
    </xf>
    <xf numFmtId="38" fontId="6" fillId="22" borderId="157" xfId="17" applyNumberFormat="1" applyFill="1" applyBorder="1" applyAlignment="1">
      <alignment horizontal="right" vertical="top"/>
    </xf>
    <xf numFmtId="38" fontId="6" fillId="22" borderId="158" xfId="17" applyNumberFormat="1" applyFill="1" applyBorder="1" applyAlignment="1">
      <alignment horizontal="right" vertical="top"/>
    </xf>
    <xf numFmtId="0" fontId="6" fillId="0" borderId="0" xfId="17" applyAlignment="1">
      <alignment horizontal="left" vertical="top" wrapText="1"/>
    </xf>
    <xf numFmtId="0" fontId="6" fillId="0" borderId="0" xfId="17" applyAlignment="1">
      <alignment vertical="top"/>
    </xf>
    <xf numFmtId="38" fontId="6" fillId="0" borderId="0" xfId="17" applyNumberFormat="1" applyAlignment="1">
      <alignment horizontal="right" vertical="top"/>
    </xf>
    <xf numFmtId="0" fontId="6" fillId="0" borderId="0" xfId="17" applyAlignment="1">
      <alignment horizontal="center" vertical="top" wrapText="1"/>
    </xf>
    <xf numFmtId="0" fontId="124" fillId="23" borderId="156" xfId="17" applyFont="1" applyFill="1" applyBorder="1" applyAlignment="1">
      <alignment horizontal="center" vertical="center" wrapText="1"/>
    </xf>
    <xf numFmtId="38" fontId="124" fillId="23" borderId="156" xfId="17" applyNumberFormat="1" applyFont="1" applyFill="1" applyBorder="1" applyAlignment="1">
      <alignment horizontal="center" vertical="center" wrapText="1"/>
    </xf>
    <xf numFmtId="3" fontId="54" fillId="23" borderId="131" xfId="0" applyNumberFormat="1" applyFont="1" applyFill="1" applyBorder="1" applyAlignment="1">
      <alignment horizontal="center"/>
    </xf>
    <xf numFmtId="3" fontId="54" fillId="23" borderId="131" xfId="0" applyNumberFormat="1" applyFont="1" applyFill="1" applyBorder="1" applyAlignment="1">
      <alignment horizontal="right"/>
    </xf>
    <xf numFmtId="3" fontId="54" fillId="23" borderId="132" xfId="0" applyNumberFormat="1" applyFont="1" applyFill="1" applyBorder="1" applyAlignment="1">
      <alignment horizontal="center"/>
    </xf>
    <xf numFmtId="38" fontId="54" fillId="23" borderId="19" xfId="0" applyNumberFormat="1" applyFont="1" applyFill="1" applyBorder="1" applyAlignment="1">
      <alignment horizontal="right"/>
    </xf>
    <xf numFmtId="38" fontId="54" fillId="23" borderId="20" xfId="0" applyNumberFormat="1" applyFont="1" applyFill="1" applyBorder="1" applyAlignment="1">
      <alignment horizontal="right"/>
    </xf>
    <xf numFmtId="38" fontId="54" fillId="23" borderId="11" xfId="0" applyNumberFormat="1" applyFont="1" applyFill="1" applyBorder="1" applyAlignment="1">
      <alignment horizontal="right"/>
    </xf>
    <xf numFmtId="3" fontId="64" fillId="23" borderId="125" xfId="0" applyNumberFormat="1" applyFont="1" applyFill="1" applyBorder="1" applyAlignment="1">
      <alignment horizontal="center" vertical="center" wrapText="1"/>
    </xf>
    <xf numFmtId="49" fontId="61" fillId="23" borderId="11" xfId="0" applyNumberFormat="1" applyFont="1" applyFill="1" applyBorder="1" applyAlignment="1">
      <alignment horizontal="center" vertical="center"/>
    </xf>
    <xf numFmtId="38" fontId="54" fillId="23" borderId="13" xfId="0" applyNumberFormat="1" applyFont="1" applyFill="1" applyBorder="1" applyAlignment="1">
      <alignment horizontal="right"/>
    </xf>
    <xf numFmtId="38" fontId="54" fillId="23" borderId="21" xfId="0" applyNumberFormat="1" applyFont="1" applyFill="1" applyBorder="1" applyAlignment="1">
      <alignment horizontal="right"/>
    </xf>
    <xf numFmtId="38" fontId="54" fillId="23" borderId="14" xfId="0" applyNumberFormat="1" applyFont="1" applyFill="1" applyBorder="1" applyAlignment="1">
      <alignment horizontal="right"/>
    </xf>
    <xf numFmtId="38" fontId="53" fillId="23" borderId="13" xfId="0" applyNumberFormat="1" applyFont="1" applyFill="1" applyBorder="1" applyAlignment="1" applyProtection="1">
      <alignment horizontal="right"/>
    </xf>
    <xf numFmtId="38" fontId="53" fillId="23" borderId="21" xfId="0" applyNumberFormat="1" applyFont="1" applyFill="1" applyBorder="1" applyAlignment="1" applyProtection="1">
      <alignment horizontal="right"/>
    </xf>
    <xf numFmtId="38" fontId="53" fillId="23" borderId="21" xfId="1" applyNumberFormat="1" applyFont="1" applyFill="1" applyBorder="1" applyAlignment="1" applyProtection="1">
      <alignment horizontal="right"/>
    </xf>
    <xf numFmtId="38" fontId="53" fillId="23" borderId="14" xfId="0" applyNumberFormat="1" applyFont="1" applyFill="1" applyBorder="1" applyAlignment="1" applyProtection="1">
      <alignment horizontal="right"/>
    </xf>
    <xf numFmtId="38" fontId="54" fillId="23" borderId="19" xfId="0" applyNumberFormat="1" applyFont="1" applyFill="1" applyBorder="1" applyAlignment="1" applyProtection="1">
      <alignment horizontal="right"/>
    </xf>
    <xf numFmtId="38" fontId="54" fillId="23" borderId="20" xfId="0" applyNumberFormat="1" applyFont="1" applyFill="1" applyBorder="1" applyAlignment="1" applyProtection="1">
      <alignment horizontal="right"/>
    </xf>
    <xf numFmtId="38" fontId="54" fillId="23" borderId="21" xfId="0" applyNumberFormat="1" applyFont="1" applyFill="1" applyBorder="1" applyAlignment="1" applyProtection="1">
      <alignment horizontal="right"/>
    </xf>
    <xf numFmtId="38" fontId="54" fillId="23" borderId="14" xfId="0" applyNumberFormat="1" applyFont="1" applyFill="1" applyBorder="1" applyAlignment="1" applyProtection="1">
      <alignment horizontal="right"/>
    </xf>
    <xf numFmtId="0" fontId="56" fillId="23" borderId="31" xfId="0" applyFont="1" applyFill="1" applyBorder="1" applyAlignment="1">
      <alignment horizontal="center" vertical="center"/>
    </xf>
    <xf numFmtId="38" fontId="54" fillId="23" borderId="13" xfId="0" applyNumberFormat="1" applyFont="1" applyFill="1" applyBorder="1" applyAlignment="1" applyProtection="1">
      <alignment horizontal="right"/>
    </xf>
    <xf numFmtId="38" fontId="54" fillId="23" borderId="11" xfId="0" applyNumberFormat="1" applyFont="1" applyFill="1" applyBorder="1" applyAlignment="1" applyProtection="1">
      <alignment horizontal="right"/>
    </xf>
    <xf numFmtId="38" fontId="54" fillId="23" borderId="49" xfId="0" applyNumberFormat="1" applyFont="1" applyFill="1" applyBorder="1" applyAlignment="1" applyProtection="1">
      <alignment horizontal="right"/>
    </xf>
    <xf numFmtId="38" fontId="54" fillId="23" borderId="34" xfId="0" applyNumberFormat="1" applyFont="1" applyFill="1" applyBorder="1" applyAlignment="1" applyProtection="1">
      <alignment horizontal="right"/>
    </xf>
    <xf numFmtId="38" fontId="54" fillId="23" borderId="31" xfId="0" applyNumberFormat="1" applyFont="1" applyFill="1" applyBorder="1" applyAlignment="1" applyProtection="1">
      <alignment horizontal="right"/>
    </xf>
    <xf numFmtId="3" fontId="53" fillId="23" borderId="13" xfId="0" applyNumberFormat="1" applyFont="1" applyFill="1" applyBorder="1" applyAlignment="1" applyProtection="1">
      <alignment horizontal="right" vertical="center"/>
    </xf>
    <xf numFmtId="3" fontId="53" fillId="23" borderId="21" xfId="0" applyNumberFormat="1" applyFont="1" applyFill="1" applyBorder="1" applyAlignment="1" applyProtection="1">
      <alignment horizontal="right" vertical="center"/>
    </xf>
    <xf numFmtId="3" fontId="53" fillId="23" borderId="14" xfId="0" applyNumberFormat="1" applyFont="1" applyFill="1" applyBorder="1" applyAlignment="1" applyProtection="1">
      <alignment horizontal="right" vertical="center"/>
    </xf>
    <xf numFmtId="0" fontId="63" fillId="17" borderId="14" xfId="0" applyFont="1" applyFill="1" applyBorder="1" applyAlignment="1" applyProtection="1">
      <alignment horizontal="left" vertical="center"/>
    </xf>
    <xf numFmtId="0" fontId="63" fillId="17" borderId="2" xfId="0" applyFont="1" applyFill="1" applyBorder="1" applyAlignment="1" applyProtection="1">
      <alignment horizontal="center" vertical="top"/>
    </xf>
    <xf numFmtId="0" fontId="63" fillId="17" borderId="2" xfId="0" applyFont="1" applyFill="1" applyBorder="1" applyAlignment="1" applyProtection="1">
      <alignment horizontal="center" vertical="center"/>
    </xf>
    <xf numFmtId="3" fontId="53" fillId="23" borderId="13" xfId="0" applyNumberFormat="1" applyFont="1" applyFill="1" applyBorder="1" applyAlignment="1" applyProtection="1">
      <alignment horizontal="center" vertical="center"/>
    </xf>
    <xf numFmtId="49" fontId="63" fillId="23" borderId="21" xfId="0" applyNumberFormat="1" applyFont="1" applyFill="1" applyBorder="1" applyAlignment="1" applyProtection="1">
      <alignment horizontal="center" vertical="center"/>
    </xf>
    <xf numFmtId="3" fontId="54" fillId="23" borderId="21" xfId="0" applyNumberFormat="1" applyFont="1" applyFill="1" applyBorder="1" applyAlignment="1" applyProtection="1">
      <alignment horizontal="center"/>
    </xf>
    <xf numFmtId="3" fontId="56" fillId="23" borderId="21" xfId="0" applyNumberFormat="1" applyFont="1" applyFill="1" applyBorder="1" applyAlignment="1" applyProtection="1">
      <alignment horizontal="center"/>
    </xf>
    <xf numFmtId="38" fontId="56" fillId="23" borderId="21" xfId="0" applyNumberFormat="1" applyFont="1" applyFill="1" applyBorder="1" applyAlignment="1" applyProtection="1">
      <alignment horizontal="center"/>
    </xf>
    <xf numFmtId="3" fontId="56" fillId="23" borderId="14" xfId="0" applyNumberFormat="1" applyFont="1" applyFill="1" applyBorder="1" applyAlignment="1" applyProtection="1">
      <alignment horizontal="center"/>
    </xf>
    <xf numFmtId="0" fontId="53" fillId="23" borderId="49" xfId="0" applyFont="1" applyFill="1" applyBorder="1" applyAlignment="1" applyProtection="1">
      <alignment horizontal="center" vertical="center" wrapText="1"/>
    </xf>
    <xf numFmtId="0" fontId="54" fillId="23" borderId="34" xfId="0" applyFont="1" applyFill="1" applyBorder="1" applyAlignment="1">
      <alignment horizontal="center" vertical="center" wrapText="1"/>
    </xf>
    <xf numFmtId="164" fontId="53" fillId="23" borderId="49" xfId="0" applyNumberFormat="1" applyFont="1" applyFill="1" applyBorder="1" applyAlignment="1" applyProtection="1">
      <alignment horizontal="center" vertical="center" wrapText="1"/>
    </xf>
    <xf numFmtId="0" fontId="56" fillId="23" borderId="31" xfId="0" applyFont="1" applyFill="1" applyBorder="1" applyAlignment="1">
      <alignment horizontal="center" vertical="center" wrapText="1"/>
    </xf>
    <xf numFmtId="164" fontId="53" fillId="23" borderId="49" xfId="0" applyNumberFormat="1" applyFont="1" applyFill="1" applyBorder="1" applyAlignment="1" applyProtection="1">
      <alignment horizontal="center" vertical="center"/>
    </xf>
    <xf numFmtId="3" fontId="63" fillId="17" borderId="20" xfId="0" applyNumberFormat="1" applyFont="1" applyFill="1" applyBorder="1" applyAlignment="1" applyProtection="1">
      <alignment horizontal="left" vertical="center"/>
    </xf>
    <xf numFmtId="0" fontId="63" fillId="17" borderId="2" xfId="0" applyFont="1" applyFill="1" applyBorder="1" applyAlignment="1">
      <alignment horizontal="center" vertical="center"/>
    </xf>
    <xf numFmtId="164" fontId="63" fillId="17" borderId="20" xfId="0" applyNumberFormat="1" applyFont="1" applyFill="1" applyBorder="1" applyAlignment="1" applyProtection="1">
      <alignment horizontal="left" vertical="center"/>
    </xf>
    <xf numFmtId="0" fontId="63" fillId="17" borderId="29" xfId="0" applyFont="1" applyFill="1" applyBorder="1" applyAlignment="1" applyProtection="1">
      <alignment horizontal="center" vertical="center"/>
    </xf>
    <xf numFmtId="0" fontId="63" fillId="17" borderId="127" xfId="0" applyFont="1" applyFill="1" applyBorder="1" applyAlignment="1" applyProtection="1">
      <alignment horizontal="center" vertical="center"/>
    </xf>
    <xf numFmtId="164" fontId="63" fillId="17" borderId="21" xfId="0" applyNumberFormat="1" applyFont="1" applyFill="1" applyBorder="1" applyAlignment="1" applyProtection="1">
      <alignment horizontal="left" vertical="center"/>
    </xf>
    <xf numFmtId="0" fontId="63" fillId="17" borderId="14" xfId="0" applyFont="1" applyFill="1" applyBorder="1" applyAlignment="1" applyProtection="1">
      <alignment horizontal="center" vertical="center"/>
    </xf>
    <xf numFmtId="0" fontId="63" fillId="17" borderId="31" xfId="0" applyFont="1" applyFill="1" applyBorder="1" applyAlignment="1" applyProtection="1">
      <alignment horizontal="center" vertical="center"/>
    </xf>
    <xf numFmtId="164" fontId="63" fillId="15" borderId="21" xfId="0" applyNumberFormat="1" applyFont="1" applyFill="1" applyBorder="1" applyAlignment="1" applyProtection="1">
      <alignment horizontal="left" vertical="center" indent="1"/>
    </xf>
    <xf numFmtId="0" fontId="61" fillId="15" borderId="14" xfId="0" applyFont="1" applyFill="1" applyBorder="1" applyAlignment="1" applyProtection="1">
      <alignment horizontal="center" vertical="center"/>
    </xf>
    <xf numFmtId="164" fontId="63" fillId="15" borderId="20" xfId="0" applyNumberFormat="1" applyFont="1" applyFill="1" applyBorder="1" applyAlignment="1" applyProtection="1">
      <alignment horizontal="left" vertical="center" indent="1"/>
    </xf>
    <xf numFmtId="1" fontId="61" fillId="15" borderId="11" xfId="0" applyNumberFormat="1" applyFont="1" applyFill="1" applyBorder="1" applyAlignment="1" applyProtection="1">
      <alignment horizontal="center" vertical="center"/>
    </xf>
    <xf numFmtId="1" fontId="61" fillId="15" borderId="4" xfId="0" applyNumberFormat="1" applyFont="1" applyFill="1" applyBorder="1" applyAlignment="1" applyProtection="1">
      <alignment horizontal="center" vertical="center"/>
    </xf>
    <xf numFmtId="0" fontId="63" fillId="15" borderId="21" xfId="0" applyFont="1" applyFill="1" applyBorder="1" applyAlignment="1">
      <alignment horizontal="left" vertical="center" indent="1"/>
    </xf>
    <xf numFmtId="0" fontId="61" fillId="15" borderId="14" xfId="0" applyFont="1" applyFill="1" applyBorder="1" applyAlignment="1">
      <alignment horizontal="left" vertical="center"/>
    </xf>
    <xf numFmtId="0" fontId="61" fillId="15" borderId="11" xfId="0" applyFont="1" applyFill="1" applyBorder="1" applyAlignment="1" applyProtection="1">
      <alignment horizontal="center" vertical="center"/>
    </xf>
    <xf numFmtId="3" fontId="63" fillId="17" borderId="125" xfId="0" applyNumberFormat="1" applyFont="1" applyFill="1" applyBorder="1" applyAlignment="1">
      <alignment horizontal="left" vertical="center" wrapText="1"/>
    </xf>
    <xf numFmtId="49" fontId="63" fillId="17" borderId="127" xfId="0" applyNumberFormat="1" applyFont="1" applyFill="1" applyBorder="1" applyAlignment="1">
      <alignment horizontal="center" vertical="center"/>
    </xf>
    <xf numFmtId="0" fontId="63" fillId="17" borderId="17" xfId="0" applyFont="1" applyFill="1" applyBorder="1" applyAlignment="1">
      <alignment horizontal="left" vertical="center" wrapText="1"/>
    </xf>
    <xf numFmtId="49" fontId="63" fillId="17" borderId="29" xfId="0" applyNumberFormat="1" applyFont="1" applyFill="1" applyBorder="1" applyAlignment="1">
      <alignment horizontal="center" vertical="center"/>
    </xf>
    <xf numFmtId="3" fontId="63" fillId="17" borderId="33" xfId="0" applyNumberFormat="1" applyFont="1" applyFill="1" applyBorder="1" applyAlignment="1">
      <alignment horizontal="left" vertical="center" wrapText="1"/>
    </xf>
    <xf numFmtId="49" fontId="63" fillId="17" borderId="33" xfId="0" applyNumberFormat="1" applyFont="1" applyFill="1" applyBorder="1" applyAlignment="1">
      <alignment horizontal="center" vertical="center"/>
    </xf>
    <xf numFmtId="164" fontId="63" fillId="17" borderId="125" xfId="0" applyNumberFormat="1" applyFont="1" applyFill="1" applyBorder="1" applyAlignment="1">
      <alignment horizontal="left" vertical="center" wrapText="1"/>
    </xf>
    <xf numFmtId="49" fontId="63" fillId="17" borderId="4" xfId="0" applyNumberFormat="1" applyFont="1" applyFill="1" applyBorder="1" applyAlignment="1">
      <alignment horizontal="center" vertical="center"/>
    </xf>
    <xf numFmtId="3" fontId="63" fillId="17" borderId="13" xfId="0" applyNumberFormat="1" applyFont="1" applyFill="1" applyBorder="1" applyAlignment="1">
      <alignment horizontal="left" vertical="center" wrapText="1"/>
    </xf>
    <xf numFmtId="49" fontId="63" fillId="17" borderId="2" xfId="0" applyNumberFormat="1" applyFont="1" applyFill="1" applyBorder="1" applyAlignment="1">
      <alignment horizontal="center" vertical="center"/>
    </xf>
    <xf numFmtId="164" fontId="63" fillId="17" borderId="17" xfId="0" applyNumberFormat="1" applyFont="1" applyFill="1" applyBorder="1" applyAlignment="1">
      <alignment horizontal="left" vertical="center" wrapText="1"/>
    </xf>
    <xf numFmtId="0" fontId="63" fillId="17" borderId="36" xfId="0" applyFont="1" applyFill="1" applyBorder="1" applyAlignment="1">
      <alignment horizontal="left" vertical="center" wrapText="1"/>
    </xf>
    <xf numFmtId="49" fontId="63" fillId="17" borderId="27" xfId="0" applyNumberFormat="1" applyFont="1" applyFill="1" applyBorder="1" applyAlignment="1">
      <alignment horizontal="center" vertical="center"/>
    </xf>
    <xf numFmtId="3" fontId="63" fillId="17" borderId="37" xfId="0" applyNumberFormat="1" applyFont="1" applyFill="1" applyBorder="1" applyAlignment="1">
      <alignment horizontal="left" vertical="center" wrapText="1"/>
    </xf>
    <xf numFmtId="0" fontId="63" fillId="17" borderId="13" xfId="0" applyFont="1" applyFill="1" applyBorder="1" applyAlignment="1">
      <alignment horizontal="left" vertical="center" wrapText="1"/>
    </xf>
    <xf numFmtId="49" fontId="63" fillId="17" borderId="14" xfId="0" applyNumberFormat="1" applyFont="1" applyFill="1" applyBorder="1" applyAlignment="1">
      <alignment horizontal="center" vertical="center"/>
    </xf>
    <xf numFmtId="0" fontId="63" fillId="17" borderId="37" xfId="0" applyFont="1" applyFill="1" applyBorder="1" applyAlignment="1">
      <alignment horizontal="left" vertical="center" wrapText="1"/>
    </xf>
    <xf numFmtId="164" fontId="63" fillId="17" borderId="13" xfId="0" applyNumberFormat="1" applyFont="1" applyFill="1" applyBorder="1" applyAlignment="1">
      <alignment horizontal="left" vertical="center" wrapText="1"/>
    </xf>
    <xf numFmtId="0" fontId="63" fillId="17" borderId="127" xfId="0" applyFont="1" applyFill="1" applyBorder="1" applyAlignment="1">
      <alignment horizontal="left" vertical="center" wrapText="1"/>
    </xf>
    <xf numFmtId="3" fontId="63" fillId="17" borderId="127" xfId="0" applyNumberFormat="1" applyFont="1" applyFill="1" applyBorder="1" applyAlignment="1">
      <alignment horizontal="left" vertical="center" wrapText="1"/>
    </xf>
    <xf numFmtId="38" fontId="54" fillId="24" borderId="19" xfId="0" applyNumberFormat="1" applyFont="1" applyFill="1" applyBorder="1" applyAlignment="1">
      <alignment horizontal="right"/>
    </xf>
    <xf numFmtId="38" fontId="54" fillId="24" borderId="20" xfId="0" applyNumberFormat="1" applyFont="1" applyFill="1" applyBorder="1" applyAlignment="1">
      <alignment horizontal="right"/>
    </xf>
    <xf numFmtId="38" fontId="54" fillId="24" borderId="11" xfId="0" applyNumberFormat="1" applyFont="1" applyFill="1" applyBorder="1" applyAlignment="1">
      <alignment horizontal="right"/>
    </xf>
    <xf numFmtId="0" fontId="63" fillId="17" borderId="50" xfId="0" applyFont="1" applyFill="1" applyBorder="1" applyAlignment="1" applyProtection="1">
      <alignment horizontal="left" vertical="center"/>
    </xf>
    <xf numFmtId="0" fontId="63" fillId="17" borderId="22" xfId="0" applyFont="1" applyFill="1" applyBorder="1" applyAlignment="1" applyProtection="1">
      <alignment horizontal="center" vertical="center"/>
    </xf>
    <xf numFmtId="0" fontId="63" fillId="17" borderId="46" xfId="0" applyFont="1" applyFill="1" applyBorder="1" applyAlignment="1" applyProtection="1">
      <alignment horizontal="left" vertical="center"/>
    </xf>
    <xf numFmtId="0" fontId="63" fillId="17" borderId="46" xfId="0" applyFont="1" applyFill="1" applyBorder="1" applyAlignment="1" applyProtection="1">
      <alignment horizontal="left" vertical="center" wrapText="1"/>
    </xf>
    <xf numFmtId="0" fontId="63" fillId="17" borderId="46" xfId="0" applyFont="1" applyFill="1" applyBorder="1" applyAlignment="1" applyProtection="1">
      <alignment horizontal="left" vertical="center" indent="1"/>
    </xf>
    <xf numFmtId="0" fontId="64" fillId="23" borderId="13" xfId="0" applyFont="1" applyFill="1" applyBorder="1" applyAlignment="1">
      <alignment horizontal="left" vertical="center"/>
    </xf>
    <xf numFmtId="0" fontId="64" fillId="23" borderId="21" xfId="0" applyFont="1" applyFill="1" applyBorder="1" applyAlignment="1">
      <alignment horizontal="left" vertical="center"/>
    </xf>
    <xf numFmtId="0" fontId="64" fillId="23" borderId="14" xfId="0" applyFont="1" applyFill="1" applyBorder="1" applyAlignment="1">
      <alignment horizontal="left" vertical="center"/>
    </xf>
    <xf numFmtId="0" fontId="53" fillId="15" borderId="12" xfId="0" applyFont="1" applyFill="1" applyBorder="1" applyAlignment="1" applyProtection="1">
      <alignment vertical="center"/>
    </xf>
    <xf numFmtId="0" fontId="63" fillId="0" borderId="159" xfId="0" applyFont="1" applyBorder="1" applyAlignment="1">
      <alignment horizontal="centerContinuous" vertical="center"/>
    </xf>
    <xf numFmtId="0" fontId="54" fillId="0" borderId="160" xfId="0" applyFont="1" applyBorder="1" applyAlignment="1">
      <alignment horizontal="centerContinuous" vertical="center"/>
    </xf>
    <xf numFmtId="0" fontId="56" fillId="0" borderId="160" xfId="0" applyFont="1" applyBorder="1" applyAlignment="1">
      <alignment horizontal="centerContinuous" vertical="center"/>
    </xf>
    <xf numFmtId="0" fontId="63" fillId="0" borderId="105" xfId="0" applyFont="1" applyBorder="1" applyAlignment="1">
      <alignment horizontal="center"/>
    </xf>
    <xf numFmtId="0" fontId="56" fillId="23" borderId="16" xfId="3" applyFont="1" applyFill="1" applyBorder="1" applyAlignment="1">
      <alignment horizontal="left" vertical="center"/>
    </xf>
    <xf numFmtId="0" fontId="56" fillId="23" borderId="10" xfId="3" applyFont="1" applyFill="1" applyBorder="1" applyAlignment="1">
      <alignment horizontal="left" vertical="center"/>
    </xf>
    <xf numFmtId="0" fontId="56" fillId="23" borderId="19" xfId="3" applyNumberFormat="1" applyFont="1" applyFill="1" applyBorder="1" applyAlignment="1">
      <alignment vertical="center"/>
    </xf>
    <xf numFmtId="0" fontId="56" fillId="23" borderId="20" xfId="3" applyNumberFormat="1" applyFont="1" applyFill="1" applyBorder="1" applyAlignment="1">
      <alignment vertical="center"/>
    </xf>
    <xf numFmtId="0" fontId="56" fillId="23" borderId="11" xfId="3" applyNumberFormat="1" applyFont="1" applyFill="1" applyBorder="1" applyAlignment="1">
      <alignment vertical="center"/>
    </xf>
    <xf numFmtId="0" fontId="5" fillId="0" borderId="0" xfId="17" quotePrefix="1" applyNumberFormat="1" applyFont="1"/>
    <xf numFmtId="0" fontId="126" fillId="20" borderId="157" xfId="17" applyFont="1" applyFill="1" applyBorder="1" applyAlignment="1" applyProtection="1">
      <alignment horizontal="left" vertical="top" wrapText="1"/>
    </xf>
    <xf numFmtId="49" fontId="126" fillId="20" borderId="157" xfId="17" applyNumberFormat="1" applyFont="1" applyFill="1" applyBorder="1" applyAlignment="1" applyProtection="1">
      <alignment horizontal="center" vertical="top"/>
    </xf>
    <xf numFmtId="0" fontId="126" fillId="20" borderId="157" xfId="17" applyFont="1" applyFill="1" applyBorder="1" applyAlignment="1" applyProtection="1">
      <alignment vertical="top"/>
    </xf>
    <xf numFmtId="38" fontId="126" fillId="20" borderId="157" xfId="17" applyNumberFormat="1" applyFont="1" applyFill="1" applyBorder="1" applyAlignment="1" applyProtection="1">
      <alignment horizontal="right" vertical="top"/>
    </xf>
    <xf numFmtId="38" fontId="126" fillId="20" borderId="157" xfId="17" applyNumberFormat="1" applyFont="1" applyFill="1" applyBorder="1" applyAlignment="1" applyProtection="1">
      <alignment vertical="top"/>
    </xf>
    <xf numFmtId="0" fontId="6" fillId="0" borderId="157" xfId="17" applyBorder="1" applyAlignment="1" applyProtection="1">
      <alignment horizontal="left" vertical="top" wrapText="1"/>
      <protection locked="0"/>
    </xf>
    <xf numFmtId="0" fontId="6" fillId="0" borderId="157" xfId="17" applyBorder="1" applyAlignment="1" applyProtection="1">
      <alignment vertical="top"/>
      <protection locked="0"/>
    </xf>
    <xf numFmtId="0" fontId="5" fillId="0" borderId="157" xfId="17" applyFont="1" applyBorder="1" applyAlignment="1" applyProtection="1">
      <alignment horizontal="left" vertical="top" wrapText="1"/>
      <protection locked="0"/>
    </xf>
    <xf numFmtId="0" fontId="5" fillId="0" borderId="157" xfId="17" applyFont="1" applyBorder="1" applyAlignment="1" applyProtection="1">
      <alignment vertical="top"/>
      <protection locked="0"/>
    </xf>
    <xf numFmtId="0" fontId="6" fillId="0" borderId="0" xfId="17" applyAlignment="1">
      <alignment horizontal="center" vertical="center" wrapText="1"/>
    </xf>
    <xf numFmtId="0" fontId="4" fillId="0" borderId="0" xfId="17" applyFont="1" applyAlignment="1">
      <alignment horizontal="left" vertical="center" wrapText="1"/>
    </xf>
    <xf numFmtId="0" fontId="4" fillId="0" borderId="0" xfId="17" applyFont="1" applyAlignment="1">
      <alignment vertical="center"/>
    </xf>
    <xf numFmtId="0" fontId="6" fillId="0" borderId="0" xfId="17" applyAlignment="1">
      <alignment vertical="center"/>
    </xf>
    <xf numFmtId="0" fontId="126" fillId="0" borderId="98" xfId="17" applyFont="1" applyBorder="1" applyAlignment="1">
      <alignment horizontal="left" vertical="top"/>
    </xf>
    <xf numFmtId="0" fontId="126" fillId="0" borderId="78" xfId="17" applyFont="1" applyBorder="1" applyAlignment="1">
      <alignment horizontal="left" vertical="top"/>
    </xf>
    <xf numFmtId="0" fontId="126" fillId="0" borderId="99" xfId="17" applyFont="1" applyBorder="1" applyAlignment="1">
      <alignment horizontal="left" vertical="top"/>
    </xf>
    <xf numFmtId="0" fontId="32" fillId="0" borderId="0" xfId="2" applyNumberFormat="1" applyAlignment="1" applyProtection="1">
      <alignment vertical="center"/>
    </xf>
    <xf numFmtId="0" fontId="63" fillId="0" borderId="5" xfId="3" applyFont="1" applyFill="1" applyBorder="1" applyAlignment="1" applyProtection="1"/>
    <xf numFmtId="49" fontId="6" fillId="0" borderId="157" xfId="17" applyNumberFormat="1" applyBorder="1" applyAlignment="1" applyProtection="1">
      <alignment horizontal="center" vertical="center"/>
      <protection locked="0"/>
    </xf>
    <xf numFmtId="49" fontId="4" fillId="0" borderId="157" xfId="17" applyNumberFormat="1" applyFont="1" applyBorder="1" applyAlignment="1" applyProtection="1">
      <alignment horizontal="center" vertical="center"/>
      <protection locked="0"/>
    </xf>
    <xf numFmtId="3" fontId="63" fillId="16" borderId="36" xfId="0" applyNumberFormat="1" applyFont="1" applyFill="1" applyBorder="1" applyAlignment="1">
      <alignment horizontal="left" vertical="center" wrapText="1" indent="1"/>
    </xf>
    <xf numFmtId="49" fontId="63" fillId="16" borderId="27" xfId="0" applyNumberFormat="1" applyFont="1" applyFill="1" applyBorder="1" applyAlignment="1">
      <alignment horizontal="center" vertical="center"/>
    </xf>
    <xf numFmtId="38" fontId="54" fillId="16" borderId="27" xfId="0" applyNumberFormat="1" applyFont="1" applyFill="1" applyBorder="1" applyAlignment="1">
      <alignment horizontal="right"/>
    </xf>
    <xf numFmtId="38" fontId="54" fillId="16" borderId="2" xfId="0" applyNumberFormat="1" applyFont="1" applyFill="1" applyBorder="1" applyAlignment="1">
      <alignment horizontal="right"/>
    </xf>
    <xf numFmtId="38" fontId="54" fillId="16" borderId="4" xfId="0" applyNumberFormat="1" applyFont="1" applyFill="1" applyBorder="1" applyAlignment="1">
      <alignment horizontal="right"/>
    </xf>
    <xf numFmtId="49" fontId="63" fillId="16" borderId="36" xfId="0" applyNumberFormat="1" applyFont="1" applyFill="1" applyBorder="1" applyAlignment="1">
      <alignment horizontal="center" vertical="center"/>
    </xf>
    <xf numFmtId="38" fontId="54" fillId="16" borderId="30" xfId="0" applyNumberFormat="1" applyFont="1" applyFill="1" applyBorder="1" applyAlignment="1">
      <alignment horizontal="right"/>
    </xf>
    <xf numFmtId="49" fontId="63" fillId="16" borderId="30" xfId="0" applyNumberFormat="1" applyFont="1" applyFill="1" applyBorder="1" applyAlignment="1">
      <alignment horizontal="center" vertical="center"/>
    </xf>
    <xf numFmtId="0" fontId="63" fillId="16" borderId="32" xfId="0" applyNumberFormat="1" applyFont="1" applyFill="1" applyBorder="1" applyAlignment="1">
      <alignment horizontal="center" vertical="center"/>
    </xf>
    <xf numFmtId="38" fontId="54" fillId="16" borderId="32" xfId="0" applyNumberFormat="1" applyFont="1" applyFill="1" applyBorder="1" applyAlignment="1">
      <alignment horizontal="right"/>
    </xf>
    <xf numFmtId="0" fontId="63" fillId="16" borderId="27" xfId="0" applyFont="1" applyFill="1" applyBorder="1" applyAlignment="1">
      <alignment horizontal="center" vertical="center"/>
    </xf>
    <xf numFmtId="38" fontId="54" fillId="16" borderId="33" xfId="0" applyNumberFormat="1" applyFont="1" applyFill="1" applyBorder="1" applyAlignment="1">
      <alignment horizontal="right"/>
    </xf>
    <xf numFmtId="3" fontId="63" fillId="16" borderId="27" xfId="0" applyNumberFormat="1" applyFont="1" applyFill="1" applyBorder="1" applyAlignment="1">
      <alignment horizontal="left" vertical="center" indent="1"/>
    </xf>
    <xf numFmtId="0" fontId="63" fillId="16" borderId="27" xfId="0" applyFont="1" applyFill="1" applyBorder="1" applyAlignment="1">
      <alignment horizontal="center" vertical="top"/>
    </xf>
    <xf numFmtId="0" fontId="56" fillId="16" borderId="30" xfId="0" applyFont="1" applyFill="1" applyBorder="1" applyAlignment="1">
      <alignment horizontal="left" vertical="center" indent="1"/>
    </xf>
    <xf numFmtId="38" fontId="54" fillId="16" borderId="26" xfId="0" applyNumberFormat="1" applyFont="1" applyFill="1" applyBorder="1" applyAlignment="1">
      <alignment horizontal="right"/>
    </xf>
    <xf numFmtId="38" fontId="54" fillId="16" borderId="28" xfId="0" applyNumberFormat="1" applyFont="1" applyFill="1" applyBorder="1" applyAlignment="1">
      <alignment horizontal="right"/>
    </xf>
    <xf numFmtId="38" fontId="54" fillId="16" borderId="29" xfId="0" applyNumberFormat="1" applyFont="1" applyFill="1" applyBorder="1" applyAlignment="1">
      <alignment horizontal="right"/>
    </xf>
    <xf numFmtId="3" fontId="63" fillId="16" borderId="55" xfId="0" applyNumberFormat="1" applyFont="1" applyFill="1" applyBorder="1" applyAlignment="1">
      <alignment horizontal="left" vertical="center" wrapText="1" indent="1"/>
    </xf>
    <xf numFmtId="49" fontId="63" fillId="16" borderId="32" xfId="0" applyNumberFormat="1" applyFont="1" applyFill="1" applyBorder="1" applyAlignment="1">
      <alignment horizontal="center" vertical="center"/>
    </xf>
    <xf numFmtId="38" fontId="54" fillId="16" borderId="27" xfId="0" applyNumberFormat="1" applyFont="1" applyFill="1" applyBorder="1" applyAlignment="1" applyProtection="1">
      <alignment horizontal="right"/>
    </xf>
    <xf numFmtId="3" fontId="63" fillId="16" borderId="55" xfId="0" applyNumberFormat="1" applyFont="1" applyFill="1" applyBorder="1" applyAlignment="1">
      <alignment horizontal="left" vertical="top" wrapText="1" indent="1"/>
    </xf>
    <xf numFmtId="49" fontId="61" fillId="16" borderId="51" xfId="0" applyNumberFormat="1" applyFont="1" applyFill="1" applyBorder="1" applyAlignment="1">
      <alignment horizontal="center" vertical="top"/>
    </xf>
    <xf numFmtId="3" fontId="63" fillId="16" borderId="27" xfId="0" applyNumberFormat="1" applyFont="1" applyFill="1" applyBorder="1" applyAlignment="1">
      <alignment horizontal="left" vertical="center" wrapText="1" indent="1"/>
    </xf>
    <xf numFmtId="3" fontId="63" fillId="16" borderId="36" xfId="0" applyNumberFormat="1" applyFont="1" applyFill="1" applyBorder="1" applyAlignment="1">
      <alignment horizontal="left" vertical="top" wrapText="1" indent="1"/>
    </xf>
    <xf numFmtId="0" fontId="61" fillId="16" borderId="30" xfId="0" applyFont="1" applyFill="1" applyBorder="1" applyAlignment="1">
      <alignment vertical="top"/>
    </xf>
    <xf numFmtId="3" fontId="63" fillId="16" borderId="36" xfId="0" applyNumberFormat="1" applyFont="1" applyFill="1" applyBorder="1" applyAlignment="1">
      <alignment horizontal="left" vertical="center" indent="1"/>
    </xf>
    <xf numFmtId="0" fontId="63" fillId="16" borderId="30" xfId="0" applyFont="1" applyFill="1" applyBorder="1" applyAlignment="1">
      <alignment horizontal="center" vertical="center"/>
    </xf>
    <xf numFmtId="0" fontId="63" fillId="16" borderId="27" xfId="0" applyFont="1" applyFill="1" applyBorder="1" applyAlignment="1">
      <alignment horizontal="center" vertical="center" wrapText="1"/>
    </xf>
    <xf numFmtId="49" fontId="63" fillId="16" borderId="27" xfId="0" applyNumberFormat="1" applyFont="1" applyFill="1" applyBorder="1" applyAlignment="1">
      <alignment horizontal="center" vertical="top" wrapText="1"/>
    </xf>
    <xf numFmtId="3" fontId="63" fillId="16" borderId="36" xfId="0" applyNumberFormat="1" applyFont="1" applyFill="1" applyBorder="1" applyAlignment="1">
      <alignment horizontal="left" vertical="top" indent="1"/>
    </xf>
    <xf numFmtId="38" fontId="54" fillId="16" borderId="3" xfId="0" applyNumberFormat="1" applyFont="1" applyFill="1" applyBorder="1" applyAlignment="1">
      <alignment horizontal="right"/>
    </xf>
    <xf numFmtId="0" fontId="63" fillId="16" borderId="36" xfId="0" applyFont="1" applyFill="1" applyBorder="1" applyAlignment="1">
      <alignment horizontal="left" vertical="center" wrapText="1" indent="1"/>
    </xf>
    <xf numFmtId="49" fontId="61" fillId="16" borderId="51" xfId="0" applyNumberFormat="1" applyFont="1" applyFill="1" applyBorder="1" applyAlignment="1">
      <alignment horizontal="center" vertical="center"/>
    </xf>
    <xf numFmtId="38" fontId="54" fillId="16" borderId="33" xfId="0" applyNumberFormat="1" applyFont="1" applyFill="1" applyBorder="1" applyAlignment="1" applyProtection="1">
      <alignment horizontal="right"/>
    </xf>
    <xf numFmtId="38" fontId="54" fillId="16" borderId="32" xfId="0" applyNumberFormat="1" applyFont="1" applyFill="1" applyBorder="1" applyAlignment="1" applyProtection="1">
      <alignment horizontal="right"/>
    </xf>
    <xf numFmtId="0" fontId="61" fillId="16" borderId="30" xfId="0" applyFont="1" applyFill="1" applyBorder="1" applyAlignment="1">
      <alignment horizontal="left" vertical="top" wrapText="1" indent="1"/>
    </xf>
    <xf numFmtId="0" fontId="63" fillId="16" borderId="35" xfId="0" applyFont="1" applyFill="1" applyBorder="1" applyAlignment="1" applyProtection="1">
      <alignment horizontal="left" vertical="center" wrapText="1" indent="1"/>
    </xf>
    <xf numFmtId="0" fontId="61" fillId="16" borderId="30" xfId="0" applyFont="1" applyFill="1" applyBorder="1" applyAlignment="1" applyProtection="1">
      <alignment horizontal="left" vertical="center"/>
    </xf>
    <xf numFmtId="38" fontId="54" fillId="16" borderId="36" xfId="0" applyNumberFormat="1" applyFont="1" applyFill="1" applyBorder="1" applyAlignment="1" applyProtection="1">
      <alignment horizontal="right"/>
    </xf>
    <xf numFmtId="0" fontId="63" fillId="16" borderId="35" xfId="0" applyFont="1" applyFill="1" applyBorder="1" applyAlignment="1" applyProtection="1">
      <alignment horizontal="left" vertical="center" indent="1"/>
    </xf>
    <xf numFmtId="0" fontId="61" fillId="16" borderId="30" xfId="0" applyFont="1" applyFill="1" applyBorder="1" applyAlignment="1" applyProtection="1">
      <alignment horizontal="center" vertical="center"/>
    </xf>
    <xf numFmtId="37" fontId="54" fillId="16" borderId="36" xfId="0" applyNumberFormat="1" applyFont="1" applyFill="1" applyBorder="1" applyAlignment="1" applyProtection="1">
      <alignment horizontal="right"/>
    </xf>
    <xf numFmtId="37" fontId="54" fillId="16" borderId="27" xfId="0" applyNumberFormat="1" applyFont="1" applyFill="1" applyBorder="1" applyAlignment="1" applyProtection="1">
      <alignment horizontal="right"/>
    </xf>
    <xf numFmtId="0" fontId="61" fillId="16" borderId="30" xfId="0" applyFont="1" applyFill="1" applyBorder="1" applyAlignment="1" applyProtection="1">
      <alignment horizontal="left" vertical="center" indent="2"/>
    </xf>
    <xf numFmtId="0" fontId="63" fillId="16" borderId="52" xfId="0" applyFont="1" applyFill="1" applyBorder="1" applyAlignment="1" applyProtection="1">
      <alignment horizontal="left" vertical="top" wrapText="1" indent="1"/>
    </xf>
    <xf numFmtId="49" fontId="63" fillId="16" borderId="33" xfId="0" applyNumberFormat="1" applyFont="1" applyFill="1" applyBorder="1" applyAlignment="1">
      <alignment horizontal="center" vertical="center"/>
    </xf>
    <xf numFmtId="38" fontId="54" fillId="16" borderId="37" xfId="0" applyNumberFormat="1" applyFont="1" applyFill="1" applyBorder="1" applyAlignment="1" applyProtection="1">
      <alignment horizontal="right"/>
    </xf>
    <xf numFmtId="49" fontId="63" fillId="16" borderId="35" xfId="0" applyNumberFormat="1" applyFont="1" applyFill="1" applyBorder="1" applyAlignment="1" applyProtection="1">
      <alignment horizontal="left" vertical="top" indent="1"/>
    </xf>
    <xf numFmtId="49" fontId="63" fillId="16" borderId="27" xfId="0" applyNumberFormat="1" applyFont="1" applyFill="1" applyBorder="1" applyAlignment="1">
      <alignment horizontal="center" vertical="top"/>
    </xf>
    <xf numFmtId="38" fontId="54" fillId="16" borderId="12" xfId="0" applyNumberFormat="1" applyFont="1" applyFill="1" applyBorder="1" applyAlignment="1" applyProtection="1">
      <alignment horizontal="right"/>
    </xf>
    <xf numFmtId="49" fontId="61" fillId="16" borderId="30" xfId="0" applyNumberFormat="1" applyFont="1" applyFill="1" applyBorder="1" applyAlignment="1" applyProtection="1">
      <alignment horizontal="center" vertical="center"/>
    </xf>
    <xf numFmtId="1" fontId="61" fillId="16" borderId="30" xfId="0" applyNumberFormat="1" applyFont="1" applyFill="1" applyBorder="1" applyAlignment="1" applyProtection="1">
      <alignment horizontal="center" vertical="center"/>
    </xf>
    <xf numFmtId="38" fontId="54" fillId="16" borderId="3" xfId="0" applyNumberFormat="1" applyFont="1" applyFill="1" applyBorder="1" applyAlignment="1" applyProtection="1">
      <alignment horizontal="right"/>
    </xf>
    <xf numFmtId="38" fontId="54" fillId="16" borderId="55" xfId="0" applyNumberFormat="1" applyFont="1" applyFill="1" applyBorder="1" applyAlignment="1" applyProtection="1">
      <alignment horizontal="right"/>
    </xf>
    <xf numFmtId="0" fontId="63" fillId="16" borderId="35" xfId="0" applyFont="1" applyFill="1" applyBorder="1" applyAlignment="1" applyProtection="1">
      <alignment horizontal="left" indent="1"/>
    </xf>
    <xf numFmtId="0" fontId="61" fillId="16" borderId="30" xfId="0" applyFont="1" applyFill="1" applyBorder="1" applyAlignment="1" applyProtection="1">
      <alignment horizontal="center"/>
    </xf>
    <xf numFmtId="0" fontId="63" fillId="16" borderId="36" xfId="0" applyFont="1" applyFill="1" applyBorder="1" applyAlignment="1" applyProtection="1">
      <alignment horizontal="left" vertical="center" indent="1"/>
    </xf>
    <xf numFmtId="0" fontId="61" fillId="16" borderId="27" xfId="0" applyFont="1" applyFill="1" applyBorder="1" applyAlignment="1" applyProtection="1">
      <alignment horizontal="center" vertical="center"/>
    </xf>
    <xf numFmtId="0" fontId="63" fillId="16" borderId="30" xfId="0" applyFont="1" applyFill="1" applyBorder="1" applyAlignment="1">
      <alignment vertical="center"/>
    </xf>
    <xf numFmtId="49" fontId="63" fillId="16" borderId="33" xfId="0" applyNumberFormat="1" applyFont="1" applyFill="1" applyBorder="1" applyAlignment="1" applyProtection="1">
      <alignment horizontal="left" vertical="center" wrapText="1" indent="1"/>
    </xf>
    <xf numFmtId="49" fontId="63" fillId="16" borderId="53" xfId="0" applyNumberFormat="1" applyFont="1" applyFill="1" applyBorder="1" applyAlignment="1">
      <alignment horizontal="center" vertical="center"/>
    </xf>
    <xf numFmtId="0" fontId="63" fillId="16" borderId="52" xfId="0" applyFont="1" applyFill="1" applyBorder="1" applyAlignment="1" applyProtection="1">
      <alignment horizontal="left" wrapText="1" indent="1"/>
    </xf>
    <xf numFmtId="0" fontId="61" fillId="16" borderId="53" xfId="0" applyFont="1" applyFill="1" applyBorder="1" applyAlignment="1" applyProtection="1">
      <alignment horizontal="left" indent="2"/>
    </xf>
    <xf numFmtId="176" fontId="56" fillId="16" borderId="2" xfId="0" applyNumberFormat="1" applyFont="1" applyFill="1" applyBorder="1" applyAlignment="1" applyProtection="1">
      <alignment vertical="center"/>
    </xf>
    <xf numFmtId="38" fontId="56" fillId="16" borderId="2" xfId="0" applyNumberFormat="1" applyFont="1" applyFill="1" applyBorder="1" applyAlignment="1" applyProtection="1">
      <alignment horizontal="right" vertical="center"/>
    </xf>
    <xf numFmtId="38" fontId="56" fillId="16" borderId="2" xfId="0" applyNumberFormat="1" applyFont="1" applyFill="1" applyBorder="1" applyAlignment="1" applyProtection="1">
      <alignment vertical="center"/>
    </xf>
    <xf numFmtId="37" fontId="56" fillId="16" borderId="13" xfId="5" applyNumberFormat="1" applyFont="1" applyFill="1" applyBorder="1" applyAlignment="1" applyProtection="1">
      <alignment horizontal="right"/>
    </xf>
    <xf numFmtId="0" fontId="63" fillId="16" borderId="35" xfId="0" applyFont="1" applyFill="1" applyBorder="1" applyAlignment="1" applyProtection="1">
      <alignment horizontal="left" vertical="center" indent="2"/>
    </xf>
    <xf numFmtId="38" fontId="54" fillId="16" borderId="30" xfId="0" applyNumberFormat="1" applyFont="1" applyFill="1" applyBorder="1" applyAlignment="1" applyProtection="1">
      <alignment horizontal="right"/>
    </xf>
    <xf numFmtId="0" fontId="63" fillId="16" borderId="20" xfId="0" applyFont="1" applyFill="1" applyBorder="1" applyAlignment="1" applyProtection="1">
      <alignment horizontal="left" vertical="center" indent="2"/>
    </xf>
    <xf numFmtId="0" fontId="63" fillId="16" borderId="14" xfId="0" applyFont="1" applyFill="1" applyBorder="1" applyAlignment="1" applyProtection="1">
      <alignment horizontal="center" vertical="center"/>
    </xf>
    <xf numFmtId="38" fontId="54" fillId="16" borderId="26" xfId="0" applyNumberFormat="1" applyFont="1" applyFill="1" applyBorder="1" applyAlignment="1" applyProtection="1">
      <alignment horizontal="right"/>
    </xf>
    <xf numFmtId="0" fontId="63" fillId="16" borderId="30" xfId="0" applyFont="1" applyFill="1" applyBorder="1" applyAlignment="1" applyProtection="1">
      <alignment horizontal="center" vertical="center"/>
    </xf>
    <xf numFmtId="38" fontId="54" fillId="16" borderId="4" xfId="0" applyNumberFormat="1" applyFont="1" applyFill="1" applyBorder="1" applyAlignment="1" applyProtection="1">
      <alignment horizontal="right"/>
    </xf>
    <xf numFmtId="38" fontId="54" fillId="16" borderId="2" xfId="0" applyNumberFormat="1" applyFont="1" applyFill="1" applyBorder="1" applyAlignment="1" applyProtection="1">
      <alignment horizontal="right"/>
    </xf>
    <xf numFmtId="0" fontId="72" fillId="16" borderId="20" xfId="0" applyFont="1" applyFill="1" applyBorder="1" applyAlignment="1" applyProtection="1">
      <alignment horizontal="left" vertical="center" indent="1"/>
    </xf>
    <xf numFmtId="0" fontId="61" fillId="16" borderId="4" xfId="0" applyFont="1" applyFill="1" applyBorder="1" applyAlignment="1" applyProtection="1">
      <alignment horizontal="center"/>
    </xf>
    <xf numFmtId="38" fontId="54" fillId="16" borderId="28" xfId="0" applyNumberFormat="1" applyFont="1" applyFill="1" applyBorder="1" applyAlignment="1" applyProtection="1">
      <alignment horizontal="right"/>
    </xf>
    <xf numFmtId="38" fontId="54" fillId="16" borderId="18" xfId="0" applyNumberFormat="1" applyFont="1" applyFill="1" applyBorder="1" applyAlignment="1" applyProtection="1">
      <alignment horizontal="right"/>
    </xf>
    <xf numFmtId="38" fontId="54" fillId="16" borderId="0" xfId="0" applyNumberFormat="1" applyFont="1" applyFill="1" applyAlignment="1" applyProtection="1">
      <alignment horizontal="right"/>
    </xf>
    <xf numFmtId="38" fontId="54" fillId="16" borderId="127" xfId="0" applyNumberFormat="1" applyFont="1" applyFill="1" applyBorder="1" applyAlignment="1" applyProtection="1">
      <alignment horizontal="right" vertical="center"/>
      <protection locked="0"/>
    </xf>
    <xf numFmtId="38" fontId="54" fillId="16" borderId="2" xfId="0" applyNumberFormat="1" applyFont="1" applyFill="1" applyBorder="1" applyAlignment="1" applyProtection="1">
      <alignment horizontal="right" vertical="center"/>
      <protection locked="0"/>
    </xf>
    <xf numFmtId="38" fontId="54" fillId="16" borderId="27" xfId="0" applyNumberFormat="1" applyFont="1" applyFill="1" applyBorder="1" applyAlignment="1" applyProtection="1">
      <alignment horizontal="right" vertical="center"/>
      <protection locked="0"/>
    </xf>
    <xf numFmtId="38" fontId="54" fillId="16" borderId="127" xfId="0" applyNumberFormat="1" applyFont="1" applyFill="1" applyBorder="1" applyAlignment="1" applyProtection="1">
      <alignment horizontal="right" vertical="center"/>
    </xf>
    <xf numFmtId="38" fontId="54" fillId="16" borderId="2" xfId="0" applyNumberFormat="1" applyFont="1" applyFill="1" applyBorder="1" applyAlignment="1" applyProtection="1">
      <alignment horizontal="right" vertical="center"/>
    </xf>
    <xf numFmtId="0" fontId="63" fillId="16" borderId="27" xfId="0" applyFont="1" applyFill="1" applyBorder="1" applyAlignment="1">
      <alignment horizontal="left" vertical="center" wrapText="1" indent="1"/>
    </xf>
    <xf numFmtId="38" fontId="54" fillId="16" borderId="27" xfId="0" applyNumberFormat="1" applyFont="1" applyFill="1" applyBorder="1" applyAlignment="1" applyProtection="1">
      <alignment horizontal="right" vertical="center"/>
    </xf>
    <xf numFmtId="38" fontId="54" fillId="16" borderId="2" xfId="9" applyNumberFormat="1" applyFont="1" applyFill="1" applyBorder="1" applyAlignment="1" applyProtection="1">
      <alignment horizontal="right"/>
    </xf>
    <xf numFmtId="49" fontId="61" fillId="16" borderId="41" xfId="0" applyNumberFormat="1" applyFont="1" applyFill="1" applyBorder="1" applyAlignment="1" applyProtection="1">
      <alignment horizontal="center" vertical="center"/>
    </xf>
    <xf numFmtId="38" fontId="54" fillId="16" borderId="41" xfId="0" applyNumberFormat="1" applyFont="1" applyFill="1" applyBorder="1" applyAlignment="1" applyProtection="1">
      <alignment vertical="center"/>
    </xf>
    <xf numFmtId="49" fontId="61" fillId="16" borderId="7" xfId="0" applyNumberFormat="1" applyFont="1" applyFill="1" applyBorder="1" applyAlignment="1" applyProtection="1">
      <alignment horizontal="center" vertical="center"/>
    </xf>
    <xf numFmtId="38" fontId="54" fillId="16" borderId="41" xfId="0" applyNumberFormat="1" applyFont="1" applyFill="1" applyBorder="1" applyAlignment="1" applyProtection="1">
      <alignment horizontal="right" vertical="center"/>
    </xf>
    <xf numFmtId="49" fontId="61" fillId="16" borderId="7" xfId="0" applyNumberFormat="1" applyFont="1" applyFill="1" applyBorder="1" applyAlignment="1" applyProtection="1">
      <alignment horizontal="left" vertical="center" indent="2"/>
    </xf>
    <xf numFmtId="0" fontId="56" fillId="16" borderId="7" xfId="0" applyFont="1" applyFill="1" applyBorder="1" applyAlignment="1">
      <alignment horizontal="left" indent="2"/>
    </xf>
    <xf numFmtId="38" fontId="54" fillId="16" borderId="60" xfId="0" applyNumberFormat="1" applyFont="1" applyFill="1" applyBorder="1" applyAlignment="1" applyProtection="1"/>
    <xf numFmtId="38" fontId="54" fillId="16" borderId="41" xfId="0" applyNumberFormat="1" applyFont="1" applyFill="1" applyBorder="1" applyAlignment="1" applyProtection="1">
      <alignment horizontal="right"/>
    </xf>
    <xf numFmtId="0" fontId="63" fillId="16" borderId="54" xfId="0" applyFont="1" applyFill="1" applyBorder="1" applyAlignment="1" applyProtection="1">
      <alignment horizontal="left" vertical="center" indent="2"/>
    </xf>
    <xf numFmtId="0" fontId="63" fillId="16" borderId="41" xfId="0" applyFont="1" applyFill="1" applyBorder="1" applyAlignment="1" applyProtection="1">
      <alignment horizontal="center" vertical="center"/>
    </xf>
    <xf numFmtId="0" fontId="63" fillId="16" borderId="41" xfId="0" applyFont="1" applyFill="1" applyBorder="1" applyAlignment="1" applyProtection="1">
      <alignment horizontal="left" vertical="center" indent="1"/>
    </xf>
    <xf numFmtId="0" fontId="56" fillId="16" borderId="41" xfId="0" applyFont="1" applyFill="1" applyBorder="1" applyAlignment="1" applyProtection="1">
      <alignment vertical="center"/>
    </xf>
    <xf numFmtId="38" fontId="54" fillId="16" borderId="22" xfId="0" applyNumberFormat="1" applyFont="1" applyFill="1" applyBorder="1" applyAlignment="1" applyProtection="1">
      <alignment horizontal="right" vertical="center"/>
    </xf>
    <xf numFmtId="0" fontId="61" fillId="16" borderId="0" xfId="10" applyFont="1" applyFill="1" applyAlignment="1">
      <alignment vertical="center"/>
    </xf>
    <xf numFmtId="0" fontId="61" fillId="16" borderId="0" xfId="10" applyFont="1" applyFill="1" applyAlignment="1">
      <alignment horizontal="center" vertical="center"/>
    </xf>
    <xf numFmtId="0" fontId="61" fillId="16" borderId="0" xfId="10" applyFont="1" applyFill="1" applyAlignment="1">
      <alignment horizontal="right" vertical="center"/>
    </xf>
    <xf numFmtId="0" fontId="63" fillId="16" borderId="0" xfId="10" applyFont="1" applyFill="1" applyAlignment="1">
      <alignment horizontal="right" vertical="center" indent="3"/>
    </xf>
    <xf numFmtId="0" fontId="61" fillId="16" borderId="0" xfId="10" applyFont="1" applyFill="1" applyBorder="1" applyAlignment="1">
      <alignment horizontal="right" vertical="center"/>
    </xf>
    <xf numFmtId="3" fontId="63" fillId="16" borderId="57" xfId="10" applyNumberFormat="1" applyFont="1" applyFill="1" applyBorder="1" applyAlignment="1" applyProtection="1">
      <alignment vertical="center"/>
    </xf>
    <xf numFmtId="0" fontId="61" fillId="16" borderId="0" xfId="10" applyFont="1" applyFill="1" applyAlignment="1">
      <alignment horizontal="left" vertical="center"/>
    </xf>
    <xf numFmtId="0" fontId="63" fillId="16" borderId="0" xfId="10" applyFont="1" applyFill="1" applyAlignment="1">
      <alignment horizontal="right" vertical="center"/>
    </xf>
    <xf numFmtId="38" fontId="63" fillId="16" borderId="47" xfId="10" applyNumberFormat="1" applyFont="1" applyFill="1" applyBorder="1" applyAlignment="1">
      <alignment horizontal="right"/>
    </xf>
    <xf numFmtId="0" fontId="61" fillId="16" borderId="0" xfId="10" quotePrefix="1" applyFont="1" applyFill="1" applyAlignment="1">
      <alignment horizontal="left" vertical="center"/>
    </xf>
    <xf numFmtId="38" fontId="61" fillId="16" borderId="58" xfId="10" applyNumberFormat="1" applyFont="1" applyFill="1" applyBorder="1" applyAlignment="1" applyProtection="1">
      <alignment horizontal="right"/>
    </xf>
    <xf numFmtId="0" fontId="61" fillId="16" borderId="0" xfId="11" quotePrefix="1" applyFont="1" applyFill="1" applyAlignment="1">
      <alignment horizontal="left" vertical="center"/>
    </xf>
    <xf numFmtId="0" fontId="63" fillId="16" borderId="0" xfId="10" quotePrefix="1" applyFont="1" applyFill="1" applyAlignment="1">
      <alignment horizontal="left" vertical="center"/>
    </xf>
    <xf numFmtId="40" fontId="63" fillId="16" borderId="47" xfId="10" applyNumberFormat="1" applyFont="1" applyFill="1" applyBorder="1" applyAlignment="1" applyProtection="1">
      <alignment horizontal="right"/>
    </xf>
    <xf numFmtId="0" fontId="61" fillId="16" borderId="0" xfId="11" applyFont="1" applyFill="1" applyAlignment="1">
      <alignment horizontal="left" vertical="center"/>
    </xf>
    <xf numFmtId="0" fontId="61" fillId="16" borderId="0" xfId="11" applyFont="1" applyFill="1" applyAlignment="1">
      <alignment horizontal="right" vertical="center"/>
    </xf>
    <xf numFmtId="0" fontId="63" fillId="16" borderId="0" xfId="11" applyFont="1" applyFill="1" applyAlignment="1">
      <alignment horizontal="right" vertical="center"/>
    </xf>
    <xf numFmtId="0" fontId="61" fillId="16" borderId="0" xfId="11" applyFont="1" applyFill="1" applyBorder="1" applyAlignment="1">
      <alignment horizontal="right" vertical="center"/>
    </xf>
    <xf numFmtId="38" fontId="63" fillId="16" borderId="9" xfId="11" applyNumberFormat="1" applyFont="1" applyFill="1" applyBorder="1" applyAlignment="1" applyProtection="1">
      <alignment horizontal="right"/>
    </xf>
    <xf numFmtId="38" fontId="61" fillId="16" borderId="6" xfId="11" applyNumberFormat="1" applyFont="1" applyFill="1" applyBorder="1" applyAlignment="1" applyProtection="1">
      <alignment horizontal="right"/>
    </xf>
    <xf numFmtId="0" fontId="61" fillId="16" borderId="0" xfId="11" applyFont="1" applyFill="1" applyAlignment="1">
      <alignment vertical="center"/>
    </xf>
    <xf numFmtId="40" fontId="61" fillId="16" borderId="9" xfId="11" applyNumberFormat="1" applyFont="1" applyFill="1" applyBorder="1" applyAlignment="1" applyProtection="1">
      <alignment horizontal="right"/>
    </xf>
    <xf numFmtId="40" fontId="63" fillId="16" borderId="57" xfId="11" applyNumberFormat="1" applyFont="1" applyFill="1" applyBorder="1" applyAlignment="1" applyProtection="1">
      <alignment horizontal="right"/>
    </xf>
    <xf numFmtId="38" fontId="6" fillId="16" borderId="157" xfId="17" applyNumberFormat="1" applyFill="1" applyBorder="1" applyAlignment="1" applyProtection="1">
      <alignment vertical="top"/>
    </xf>
    <xf numFmtId="38" fontId="6" fillId="16" borderId="158" xfId="17" applyNumberFormat="1" applyFill="1" applyBorder="1" applyAlignment="1" applyProtection="1">
      <alignment horizontal="right" vertical="top"/>
    </xf>
    <xf numFmtId="38" fontId="6" fillId="16" borderId="158" xfId="17" applyNumberFormat="1" applyFill="1" applyBorder="1" applyAlignment="1" applyProtection="1">
      <alignment vertical="top"/>
    </xf>
    <xf numFmtId="0" fontId="6" fillId="16" borderId="158" xfId="17" applyFill="1" applyBorder="1" applyAlignment="1" applyProtection="1">
      <alignment horizontal="left" vertical="top" wrapText="1"/>
    </xf>
    <xf numFmtId="49" fontId="6" fillId="16" borderId="158" xfId="17" applyNumberFormat="1" applyFill="1" applyBorder="1" applyAlignment="1" applyProtection="1">
      <alignment vertical="top"/>
    </xf>
    <xf numFmtId="0" fontId="6" fillId="16" borderId="158" xfId="17" applyFill="1" applyBorder="1" applyAlignment="1" applyProtection="1">
      <alignment vertical="top"/>
    </xf>
    <xf numFmtId="0" fontId="54" fillId="16" borderId="126" xfId="0" applyFont="1" applyFill="1" applyBorder="1"/>
    <xf numFmtId="37" fontId="54" fillId="16" borderId="126" xfId="0" applyNumberFormat="1" applyFont="1" applyFill="1" applyBorder="1"/>
    <xf numFmtId="37" fontId="54" fillId="16" borderId="128" xfId="0" applyNumberFormat="1" applyFont="1" applyFill="1" applyBorder="1"/>
    <xf numFmtId="0" fontId="54" fillId="16" borderId="14" xfId="0" applyFont="1" applyFill="1" applyBorder="1"/>
    <xf numFmtId="0" fontId="54" fillId="16" borderId="21" xfId="0" applyFont="1" applyFill="1" applyBorder="1"/>
    <xf numFmtId="37" fontId="54" fillId="16" borderId="14" xfId="0" applyNumberFormat="1" applyFont="1" applyFill="1" applyBorder="1"/>
    <xf numFmtId="37" fontId="54" fillId="16" borderId="21" xfId="0" applyNumberFormat="1" applyFont="1" applyFill="1" applyBorder="1"/>
    <xf numFmtId="38" fontId="54" fillId="16" borderId="14" xfId="0" applyNumberFormat="1" applyFont="1" applyFill="1" applyBorder="1"/>
    <xf numFmtId="0" fontId="61" fillId="16" borderId="0" xfId="0" applyFont="1" applyFill="1" applyBorder="1" applyAlignment="1">
      <alignment horizontal="right"/>
    </xf>
    <xf numFmtId="38" fontId="54" fillId="16" borderId="18" xfId="0" applyNumberFormat="1" applyFont="1" applyFill="1" applyBorder="1"/>
    <xf numFmtId="0" fontId="54" fillId="16" borderId="13" xfId="0" applyFont="1" applyFill="1" applyBorder="1" applyAlignment="1">
      <alignment horizontal="right"/>
    </xf>
    <xf numFmtId="10" fontId="53" fillId="16" borderId="14" xfId="0" applyNumberFormat="1" applyFont="1" applyFill="1" applyBorder="1" applyAlignment="1">
      <alignment horizontal="left" indent="2"/>
    </xf>
    <xf numFmtId="38" fontId="54" fillId="16" borderId="2" xfId="3" applyNumberFormat="1" applyFont="1" applyFill="1" applyBorder="1" applyAlignment="1">
      <alignment vertical="center"/>
    </xf>
    <xf numFmtId="38" fontId="54" fillId="16" borderId="2" xfId="3" applyNumberFormat="1" applyFont="1" applyFill="1" applyBorder="1" applyAlignment="1" applyProtection="1">
      <alignment vertical="center"/>
    </xf>
    <xf numFmtId="38" fontId="54" fillId="16" borderId="27" xfId="3" applyNumberFormat="1" applyFont="1" applyFill="1" applyBorder="1" applyAlignment="1">
      <alignment vertical="center"/>
    </xf>
    <xf numFmtId="9" fontId="54" fillId="16" borderId="4" xfId="3" applyNumberFormat="1" applyFont="1" applyFill="1" applyBorder="1" applyAlignment="1">
      <alignment horizontal="center" vertical="center"/>
    </xf>
    <xf numFmtId="38" fontId="54" fillId="16" borderId="22" xfId="3" applyNumberFormat="1" applyFont="1" applyFill="1" applyBorder="1" applyAlignment="1">
      <alignment horizontal="right" vertical="center"/>
    </xf>
    <xf numFmtId="38" fontId="54" fillId="16" borderId="41" xfId="3" applyNumberFormat="1" applyFont="1" applyFill="1" applyBorder="1" applyAlignment="1">
      <alignment horizontal="right" vertical="center"/>
    </xf>
    <xf numFmtId="38" fontId="54" fillId="16" borderId="75" xfId="3" applyNumberFormat="1" applyFont="1" applyFill="1" applyBorder="1" applyAlignment="1">
      <alignment horizontal="right" vertical="center"/>
    </xf>
    <xf numFmtId="38" fontId="53" fillId="16" borderId="75" xfId="3" applyNumberFormat="1" applyFont="1" applyFill="1" applyBorder="1" applyAlignment="1">
      <alignment horizontal="right" vertical="center"/>
    </xf>
    <xf numFmtId="38" fontId="54" fillId="16" borderId="60" xfId="3" applyNumberFormat="1" applyFont="1" applyFill="1" applyBorder="1" applyAlignment="1">
      <alignment horizontal="right" vertical="center"/>
    </xf>
    <xf numFmtId="38" fontId="53" fillId="16" borderId="60" xfId="3" applyNumberFormat="1" applyFont="1" applyFill="1" applyBorder="1" applyAlignment="1">
      <alignment horizontal="right" vertical="center"/>
    </xf>
    <xf numFmtId="38" fontId="54" fillId="16" borderId="127" xfId="0" applyNumberFormat="1" applyFont="1" applyFill="1" applyBorder="1" applyAlignment="1" applyProtection="1">
      <alignment horizontal="right"/>
    </xf>
    <xf numFmtId="0" fontId="63" fillId="15" borderId="17" xfId="0" applyFont="1" applyFill="1" applyBorder="1" applyAlignment="1">
      <alignment horizontal="left" vertical="center" wrapText="1"/>
    </xf>
    <xf numFmtId="49" fontId="63" fillId="15" borderId="26" xfId="0" applyNumberFormat="1" applyFont="1" applyFill="1" applyBorder="1" applyAlignment="1">
      <alignment horizontal="center" vertical="center"/>
    </xf>
    <xf numFmtId="38" fontId="54" fillId="15" borderId="26" xfId="0" applyNumberFormat="1" applyFont="1" applyFill="1" applyBorder="1" applyAlignment="1">
      <alignment horizontal="right"/>
    </xf>
    <xf numFmtId="38" fontId="54" fillId="15" borderId="3" xfId="0" applyNumberFormat="1" applyFont="1" applyFill="1" applyBorder="1" applyAlignment="1">
      <alignment horizontal="right"/>
    </xf>
    <xf numFmtId="0" fontId="63" fillId="0" borderId="13" xfId="0" applyFont="1" applyFill="1" applyBorder="1" applyAlignment="1">
      <alignment horizontal="left" vertical="center" wrapText="1"/>
    </xf>
    <xf numFmtId="49" fontId="63" fillId="0" borderId="2" xfId="0" applyNumberFormat="1" applyFont="1" applyFill="1" applyBorder="1" applyAlignment="1">
      <alignment horizontal="center" vertical="center"/>
    </xf>
    <xf numFmtId="0" fontId="63" fillId="16" borderId="13" xfId="0" applyFont="1" applyFill="1" applyBorder="1" applyAlignment="1">
      <alignment horizontal="left" vertical="center" wrapText="1"/>
    </xf>
    <xf numFmtId="49" fontId="63" fillId="16" borderId="2" xfId="0" applyNumberFormat="1" applyFont="1" applyFill="1" applyBorder="1" applyAlignment="1">
      <alignment horizontal="center" vertical="center"/>
    </xf>
    <xf numFmtId="3" fontId="61" fillId="0" borderId="13" xfId="0" applyNumberFormat="1" applyFont="1" applyFill="1" applyBorder="1" applyAlignment="1">
      <alignment horizontal="left" vertical="center" wrapText="1" indent="1"/>
    </xf>
    <xf numFmtId="0" fontId="63" fillId="0" borderId="49" xfId="0" applyFont="1" applyFill="1" applyBorder="1" applyAlignment="1">
      <alignment horizontal="left" vertical="center" wrapText="1" indent="1"/>
    </xf>
    <xf numFmtId="0" fontId="63" fillId="0" borderId="13" xfId="0" applyFont="1" applyFill="1" applyBorder="1" applyAlignment="1">
      <alignment horizontal="left" vertical="center" wrapText="1" indent="1"/>
    </xf>
    <xf numFmtId="38" fontId="54" fillId="26" borderId="26" xfId="0" applyNumberFormat="1" applyFont="1" applyFill="1" applyBorder="1" applyAlignment="1">
      <alignment horizontal="right"/>
    </xf>
    <xf numFmtId="3" fontId="61" fillId="0" borderId="12" xfId="0" applyNumberFormat="1" applyFont="1" applyBorder="1" applyAlignment="1">
      <alignment horizontal="left" vertical="top" wrapText="1" indent="1"/>
    </xf>
    <xf numFmtId="38" fontId="54" fillId="16" borderId="19" xfId="0" applyNumberFormat="1" applyFont="1" applyFill="1" applyBorder="1" applyAlignment="1" applyProtection="1">
      <alignment horizontal="right"/>
    </xf>
    <xf numFmtId="49" fontId="32" fillId="0" borderId="0" xfId="2" applyNumberFormat="1" applyBorder="1" applyAlignment="1" applyProtection="1">
      <alignment horizontal="center"/>
    </xf>
    <xf numFmtId="49" fontId="3" fillId="0" borderId="157" xfId="17" applyNumberFormat="1" applyFont="1" applyBorder="1" applyAlignment="1" applyProtection="1">
      <alignment horizontal="center" vertical="center"/>
      <protection locked="0"/>
    </xf>
    <xf numFmtId="14" fontId="56" fillId="0" borderId="0" xfId="0" applyNumberFormat="1" applyFont="1" applyBorder="1" applyAlignment="1" applyProtection="1">
      <alignment vertical="center"/>
      <protection locked="0"/>
    </xf>
    <xf numFmtId="0" fontId="72" fillId="0" borderId="0" xfId="3" applyFont="1" applyBorder="1" applyAlignment="1" applyProtection="1">
      <alignment horizontal="center" vertical="top"/>
    </xf>
    <xf numFmtId="0" fontId="56" fillId="0" borderId="161" xfId="3" applyFont="1" applyBorder="1" applyProtection="1"/>
    <xf numFmtId="49" fontId="61" fillId="0" borderId="14" xfId="0" applyNumberFormat="1" applyFont="1" applyFill="1" applyBorder="1" applyAlignment="1" applyProtection="1">
      <alignment horizontal="center" vertical="center"/>
    </xf>
    <xf numFmtId="38" fontId="54" fillId="15" borderId="3" xfId="0" applyNumberFormat="1" applyFont="1" applyFill="1" applyBorder="1" applyAlignment="1" applyProtection="1">
      <alignment horizontal="right"/>
    </xf>
    <xf numFmtId="38" fontId="54" fillId="15" borderId="26" xfId="0" applyNumberFormat="1" applyFont="1" applyFill="1" applyBorder="1" applyAlignment="1" applyProtection="1">
      <alignment horizontal="right"/>
    </xf>
    <xf numFmtId="38" fontId="6" fillId="0" borderId="157" xfId="17" applyNumberFormat="1" applyBorder="1" applyAlignment="1" applyProtection="1">
      <alignment horizontal="right" vertical="top"/>
      <protection locked="0"/>
    </xf>
    <xf numFmtId="0" fontId="61" fillId="0" borderId="0" xfId="3" applyFont="1" applyBorder="1" applyAlignment="1" applyProtection="1">
      <alignment horizontal="left" vertical="top" wrapText="1"/>
    </xf>
    <xf numFmtId="0" fontId="53" fillId="0" borderId="0" xfId="3" applyFont="1" applyAlignment="1" applyProtection="1">
      <alignment horizontal="center"/>
    </xf>
    <xf numFmtId="0" fontId="99" fillId="0" borderId="0" xfId="18" applyFont="1"/>
    <xf numFmtId="0" fontId="100" fillId="23" borderId="0" xfId="18" applyFont="1" applyFill="1" applyAlignment="1">
      <alignment horizontal="centerContinuous" vertical="center"/>
    </xf>
    <xf numFmtId="0" fontId="99" fillId="23" borderId="0" xfId="18" applyFont="1" applyFill="1" applyAlignment="1">
      <alignment horizontal="centerContinuous"/>
    </xf>
    <xf numFmtId="0" fontId="87" fillId="0" borderId="137" xfId="18" applyFont="1" applyFill="1" applyBorder="1" applyAlignment="1">
      <alignment horizontal="center" vertical="top" wrapText="1"/>
    </xf>
    <xf numFmtId="0" fontId="87" fillId="0" borderId="0" xfId="18" applyFont="1" applyFill="1" applyBorder="1" applyAlignment="1">
      <alignment horizontal="center" vertical="top" wrapText="1"/>
    </xf>
    <xf numFmtId="0" fontId="3" fillId="0" borderId="0" xfId="18" applyFont="1" applyAlignment="1">
      <alignment wrapText="1"/>
    </xf>
    <xf numFmtId="0" fontId="131" fillId="0" borderId="162" xfId="18" applyFont="1" applyFill="1" applyBorder="1" applyAlignment="1" applyProtection="1">
      <alignment horizontal="center" vertical="center"/>
      <protection locked="0"/>
    </xf>
    <xf numFmtId="0" fontId="102" fillId="0" borderId="0" xfId="18" applyNumberFormat="1" applyFont="1"/>
    <xf numFmtId="0" fontId="77" fillId="0" borderId="107" xfId="18" applyFont="1" applyBorder="1" applyAlignment="1">
      <alignment horizontal="left" vertical="center" wrapText="1"/>
    </xf>
    <xf numFmtId="0" fontId="77" fillId="0" borderId="164" xfId="18" applyFont="1" applyBorder="1" applyAlignment="1">
      <alignment horizontal="left" vertical="center" wrapText="1"/>
    </xf>
    <xf numFmtId="49" fontId="125" fillId="0" borderId="106" xfId="18" applyNumberFormat="1" applyFont="1" applyBorder="1" applyAlignment="1" applyProtection="1">
      <alignment horizontal="center" vertical="center"/>
      <protection locked="0"/>
    </xf>
    <xf numFmtId="0" fontId="125" fillId="0" borderId="106" xfId="18" applyFont="1" applyFill="1" applyBorder="1" applyAlignment="1" applyProtection="1">
      <alignment horizontal="center" vertical="center" wrapText="1"/>
      <protection locked="0"/>
    </xf>
    <xf numFmtId="0" fontId="99" fillId="0" borderId="106" xfId="18" applyFont="1" applyFill="1" applyBorder="1"/>
    <xf numFmtId="0" fontId="103" fillId="0" borderId="159" xfId="18" applyFont="1" applyBorder="1" applyAlignment="1">
      <alignment horizontal="left" vertical="center" wrapText="1"/>
    </xf>
    <xf numFmtId="0" fontId="103" fillId="0" borderId="160" xfId="18" applyFont="1" applyBorder="1" applyAlignment="1">
      <alignment horizontal="left" vertical="center" wrapText="1"/>
    </xf>
    <xf numFmtId="49" fontId="103" fillId="17" borderId="106" xfId="18" applyNumberFormat="1" applyFont="1" applyFill="1" applyBorder="1" applyAlignment="1">
      <alignment horizontal="center" vertical="center"/>
    </xf>
    <xf numFmtId="0" fontId="77" fillId="0" borderId="107" xfId="18" applyFont="1" applyFill="1" applyBorder="1" applyAlignment="1">
      <alignment horizontal="left" vertical="center" wrapText="1"/>
    </xf>
    <xf numFmtId="0" fontId="77" fillId="0" borderId="132" xfId="18" applyFont="1" applyFill="1" applyBorder="1" applyAlignment="1">
      <alignment horizontal="left" vertical="center" wrapText="1"/>
    </xf>
    <xf numFmtId="49" fontId="132" fillId="0" borderId="105" xfId="18" applyNumberFormat="1" applyFont="1" applyBorder="1" applyAlignment="1" applyProtection="1">
      <alignment horizontal="center" vertical="center"/>
      <protection locked="0"/>
    </xf>
    <xf numFmtId="49" fontId="132" fillId="0" borderId="109" xfId="18" applyNumberFormat="1" applyFont="1" applyFill="1" applyBorder="1" applyAlignment="1" applyProtection="1">
      <alignment horizontal="center" vertical="center"/>
      <protection locked="0"/>
    </xf>
    <xf numFmtId="0" fontId="99" fillId="0" borderId="105" xfId="18" applyFont="1" applyBorder="1" applyProtection="1">
      <protection locked="0"/>
    </xf>
    <xf numFmtId="49" fontId="132" fillId="0" borderId="107" xfId="18" applyNumberFormat="1" applyFont="1" applyFill="1" applyBorder="1" applyAlignment="1" applyProtection="1">
      <alignment horizontal="center" vertical="center"/>
      <protection locked="0"/>
    </xf>
    <xf numFmtId="0" fontId="3" fillId="0" borderId="0" xfId="18" applyFont="1"/>
    <xf numFmtId="0" fontId="47" fillId="0" borderId="140" xfId="18" applyFont="1" applyBorder="1" applyAlignment="1">
      <alignment vertical="top"/>
    </xf>
    <xf numFmtId="0" fontId="47" fillId="0" borderId="141" xfId="18" applyFont="1" applyBorder="1" applyAlignment="1">
      <alignment vertical="top"/>
    </xf>
    <xf numFmtId="0" fontId="48" fillId="15" borderId="76" xfId="18" applyFont="1" applyFill="1" applyBorder="1" applyAlignment="1">
      <alignment vertical="top"/>
    </xf>
    <xf numFmtId="0" fontId="47" fillId="0" borderId="140" xfId="18" applyFont="1" applyBorder="1" applyAlignment="1">
      <alignment vertical="top" wrapText="1"/>
    </xf>
    <xf numFmtId="0" fontId="47" fillId="0" borderId="141" xfId="18" applyFont="1" applyBorder="1" applyAlignment="1">
      <alignment vertical="top" wrapText="1"/>
    </xf>
    <xf numFmtId="0" fontId="99" fillId="0" borderId="0" xfId="18" applyFont="1" applyAlignment="1">
      <alignment horizontal="left" vertical="center" wrapText="1"/>
    </xf>
    <xf numFmtId="0" fontId="99" fillId="0" borderId="0" xfId="18" applyFont="1" applyFill="1" applyBorder="1"/>
    <xf numFmtId="0" fontId="102" fillId="0" borderId="0" xfId="18" applyFont="1"/>
    <xf numFmtId="0" fontId="133" fillId="0" borderId="0" xfId="18" applyFont="1"/>
    <xf numFmtId="0" fontId="64" fillId="12" borderId="46" xfId="0" applyFont="1" applyFill="1" applyBorder="1" applyAlignment="1" applyProtection="1">
      <alignment horizontal="left" vertical="center"/>
    </xf>
    <xf numFmtId="0" fontId="63" fillId="12" borderId="6" xfId="0" applyFont="1" applyFill="1" applyBorder="1" applyAlignment="1" applyProtection="1">
      <alignment horizontal="left" vertical="center"/>
    </xf>
    <xf numFmtId="0" fontId="61" fillId="12" borderId="7" xfId="0" applyFont="1" applyFill="1" applyBorder="1" applyAlignment="1" applyProtection="1">
      <alignment horizontal="left" vertical="center" indent="2"/>
    </xf>
    <xf numFmtId="0" fontId="64" fillId="12" borderId="2" xfId="0" applyFont="1" applyFill="1" applyBorder="1" applyAlignment="1">
      <alignment horizontal="center" vertical="center"/>
    </xf>
    <xf numFmtId="49" fontId="63" fillId="0" borderId="2" xfId="0" applyNumberFormat="1" applyFont="1" applyFill="1" applyBorder="1" applyAlignment="1" applyProtection="1">
      <alignment horizontal="center" vertical="top" wrapText="1"/>
    </xf>
    <xf numFmtId="49" fontId="63" fillId="0" borderId="2" xfId="9" applyNumberFormat="1" applyFont="1" applyFill="1" applyBorder="1" applyAlignment="1">
      <alignment horizontal="center" vertical="top" wrapText="1"/>
    </xf>
    <xf numFmtId="49" fontId="63" fillId="5" borderId="2" xfId="9" applyNumberFormat="1" applyFont="1" applyFill="1" applyBorder="1" applyAlignment="1" applyProtection="1">
      <alignment horizontal="center" vertical="top" wrapText="1"/>
    </xf>
    <xf numFmtId="0" fontId="99" fillId="23" borderId="0" xfId="18" applyFont="1" applyFill="1" applyAlignment="1">
      <alignment horizontal="centerContinuous" vertical="center"/>
    </xf>
    <xf numFmtId="0" fontId="103" fillId="23" borderId="138" xfId="18" applyFont="1" applyFill="1" applyBorder="1" applyAlignment="1">
      <alignment horizontal="center" vertical="center" wrapText="1"/>
    </xf>
    <xf numFmtId="0" fontId="103" fillId="23" borderId="163" xfId="18" applyFont="1" applyFill="1" applyBorder="1" applyAlignment="1">
      <alignment horizontal="center" vertical="center" wrapText="1"/>
    </xf>
    <xf numFmtId="0" fontId="103" fillId="17" borderId="139" xfId="18" applyFont="1" applyFill="1" applyBorder="1" applyAlignment="1">
      <alignment horizontal="center" vertical="center" wrapText="1"/>
    </xf>
    <xf numFmtId="49" fontId="103" fillId="17" borderId="107" xfId="18" applyNumberFormat="1" applyFont="1" applyFill="1" applyBorder="1" applyAlignment="1">
      <alignment horizontal="center" vertical="center" wrapText="1"/>
    </xf>
    <xf numFmtId="0" fontId="48" fillId="17" borderId="108" xfId="18" applyFont="1" applyFill="1" applyBorder="1" applyAlignment="1">
      <alignment horizontal="center"/>
    </xf>
    <xf numFmtId="0" fontId="101" fillId="0" borderId="139" xfId="18" applyFont="1" applyFill="1" applyBorder="1" applyAlignment="1" applyProtection="1">
      <alignment horizontal="right"/>
    </xf>
    <xf numFmtId="0" fontId="64" fillId="23" borderId="12" xfId="3" applyNumberFormat="1" applyFont="1" applyFill="1" applyBorder="1" applyAlignment="1">
      <alignment horizontal="left"/>
    </xf>
    <xf numFmtId="0" fontId="53" fillId="0" borderId="12" xfId="3" applyNumberFormat="1" applyFont="1" applyFill="1" applyBorder="1" applyAlignment="1">
      <alignment horizontal="centerContinuous" vertical="center"/>
    </xf>
    <xf numFmtId="0" fontId="53" fillId="0" borderId="3" xfId="3" applyNumberFormat="1" applyFont="1" applyFill="1" applyBorder="1" applyAlignment="1">
      <alignment horizontal="centerContinuous" vertical="center"/>
    </xf>
    <xf numFmtId="0" fontId="54" fillId="12" borderId="39" xfId="0" applyFont="1" applyFill="1" applyBorder="1"/>
    <xf numFmtId="0" fontId="54" fillId="12" borderId="23" xfId="0" applyFont="1" applyFill="1" applyBorder="1" applyAlignment="1">
      <alignment horizontal="left" vertical="top"/>
    </xf>
    <xf numFmtId="0" fontId="54" fillId="12" borderId="23" xfId="0" applyFont="1" applyFill="1" applyBorder="1" applyAlignment="1">
      <alignment vertical="top" wrapText="1"/>
    </xf>
    <xf numFmtId="0" fontId="63" fillId="12" borderId="62" xfId="0" applyFont="1" applyFill="1" applyBorder="1" applyAlignment="1">
      <alignment vertical="top"/>
    </xf>
    <xf numFmtId="6" fontId="54" fillId="0" borderId="78" xfId="3" applyNumberFormat="1" applyFont="1" applyBorder="1" applyAlignment="1" applyProtection="1">
      <alignment horizontal="center"/>
      <protection locked="0"/>
    </xf>
    <xf numFmtId="0" fontId="56" fillId="0" borderId="0" xfId="3" applyFont="1" applyFill="1" applyBorder="1" applyAlignment="1" applyProtection="1">
      <alignment horizontal="center" vertical="center"/>
    </xf>
    <xf numFmtId="3" fontId="54" fillId="0" borderId="0" xfId="3" applyNumberFormat="1" applyFont="1" applyBorder="1" applyAlignment="1" applyProtection="1">
      <alignment horizontal="right" indent="1"/>
    </xf>
    <xf numFmtId="5" fontId="54" fillId="0" borderId="0" xfId="3" applyNumberFormat="1" applyFont="1" applyBorder="1" applyAlignment="1" applyProtection="1"/>
    <xf numFmtId="5" fontId="54" fillId="0" borderId="0" xfId="3" applyNumberFormat="1" applyFont="1" applyBorder="1" applyAlignment="1" applyProtection="1">
      <alignment horizontal="center"/>
    </xf>
    <xf numFmtId="38" fontId="61" fillId="0" borderId="147" xfId="11" applyNumberFormat="1" applyFont="1" applyFill="1" applyBorder="1" applyAlignment="1" applyProtection="1">
      <alignment horizontal="right"/>
      <protection locked="0"/>
    </xf>
    <xf numFmtId="38" fontId="61" fillId="16" borderId="9" xfId="11" applyNumberFormat="1" applyFont="1" applyFill="1" applyBorder="1" applyAlignment="1" applyProtection="1">
      <alignment horizontal="right"/>
    </xf>
    <xf numFmtId="3" fontId="61" fillId="16" borderId="9" xfId="10" applyNumberFormat="1" applyFont="1" applyFill="1" applyBorder="1" applyAlignment="1" applyProtection="1">
      <alignment vertical="center"/>
    </xf>
    <xf numFmtId="3" fontId="61" fillId="16" borderId="6" xfId="10" applyNumberFormat="1" applyFont="1" applyFill="1" applyBorder="1" applyAlignment="1" applyProtection="1">
      <alignment vertical="center"/>
    </xf>
    <xf numFmtId="38" fontId="61" fillId="16" borderId="9" xfId="10" applyNumberFormat="1" applyFont="1" applyFill="1" applyBorder="1" applyAlignment="1" applyProtection="1">
      <alignment horizontal="right" vertical="center"/>
    </xf>
    <xf numFmtId="38" fontId="61" fillId="16" borderId="0" xfId="10" applyNumberFormat="1" applyFont="1" applyFill="1" applyAlignment="1">
      <alignment vertical="top"/>
    </xf>
    <xf numFmtId="38" fontId="61" fillId="16" borderId="6" xfId="10" applyNumberFormat="1" applyFont="1" applyFill="1" applyBorder="1" applyAlignment="1" applyProtection="1">
      <alignment horizontal="right" vertical="center"/>
    </xf>
    <xf numFmtId="38" fontId="61" fillId="16" borderId="6" xfId="10" applyNumberFormat="1" applyFont="1" applyFill="1" applyBorder="1" applyAlignment="1" applyProtection="1">
      <alignment horizontal="right"/>
    </xf>
    <xf numFmtId="38" fontId="61" fillId="16" borderId="0" xfId="10" applyNumberFormat="1" applyFont="1" applyFill="1" applyAlignment="1">
      <alignment horizontal="right"/>
    </xf>
    <xf numFmtId="38" fontId="61" fillId="16" borderId="9" xfId="10" applyNumberFormat="1" applyFont="1" applyFill="1" applyBorder="1" applyAlignment="1" applyProtection="1">
      <alignment horizontal="right"/>
    </xf>
    <xf numFmtId="38" fontId="61" fillId="16" borderId="6" xfId="10" applyNumberFormat="1" applyFont="1" applyFill="1" applyBorder="1" applyAlignment="1">
      <alignment horizontal="right"/>
    </xf>
    <xf numFmtId="38" fontId="61" fillId="16" borderId="147" xfId="10" applyNumberFormat="1" applyFont="1" applyFill="1" applyBorder="1" applyAlignment="1" applyProtection="1">
      <alignment horizontal="right"/>
    </xf>
    <xf numFmtId="0" fontId="63" fillId="0" borderId="0" xfId="11" quotePrefix="1" applyFont="1" applyAlignment="1">
      <alignment horizontal="left" vertical="top"/>
    </xf>
    <xf numFmtId="0" fontId="63" fillId="0" borderId="0" xfId="11" applyFont="1" applyAlignment="1">
      <alignment horizontal="left" vertical="top"/>
    </xf>
    <xf numFmtId="0" fontId="63" fillId="0" borderId="0" xfId="11" applyFont="1" applyAlignment="1">
      <alignment horizontal="center" vertical="top"/>
    </xf>
    <xf numFmtId="0" fontId="63" fillId="0" borderId="0" xfId="11" applyFont="1" applyAlignment="1">
      <alignment horizontal="left" vertical="top" wrapText="1"/>
    </xf>
    <xf numFmtId="0" fontId="63" fillId="0" borderId="0" xfId="10" applyFont="1" applyAlignment="1">
      <alignment vertical="center"/>
    </xf>
    <xf numFmtId="0" fontId="63" fillId="0" borderId="0" xfId="11" applyFont="1" applyAlignment="1">
      <alignment vertical="center"/>
    </xf>
    <xf numFmtId="0" fontId="63" fillId="0" borderId="0" xfId="11" applyFont="1" applyAlignment="1">
      <alignment horizontal="right" vertical="center"/>
    </xf>
    <xf numFmtId="0" fontId="63" fillId="0" borderId="0" xfId="0" applyFont="1" applyBorder="1" applyAlignment="1" applyProtection="1">
      <alignment horizontal="left" vertical="center"/>
    </xf>
    <xf numFmtId="0" fontId="86" fillId="0" borderId="0" xfId="2" applyFont="1" applyAlignment="1" applyProtection="1">
      <alignment horizontal="right" vertical="center"/>
    </xf>
    <xf numFmtId="0" fontId="32" fillId="0" borderId="0" xfId="2" applyAlignment="1" applyProtection="1">
      <alignment vertical="center"/>
    </xf>
    <xf numFmtId="0" fontId="63" fillId="17" borderId="21" xfId="0" applyFont="1" applyFill="1" applyBorder="1" applyAlignment="1" applyProtection="1">
      <alignment vertical="center"/>
    </xf>
    <xf numFmtId="0" fontId="63" fillId="17" borderId="2" xfId="0" applyFont="1" applyFill="1" applyBorder="1" applyAlignment="1" applyProtection="1">
      <alignment vertical="center"/>
    </xf>
    <xf numFmtId="0" fontId="61" fillId="0" borderId="21" xfId="0" applyFont="1" applyBorder="1" applyAlignment="1" applyProtection="1">
      <alignment horizontal="left" vertical="center" indent="1"/>
    </xf>
    <xf numFmtId="0" fontId="123" fillId="0" borderId="21" xfId="0" applyFont="1" applyBorder="1" applyAlignment="1" applyProtection="1">
      <alignment horizontal="left" vertical="center" indent="1"/>
    </xf>
    <xf numFmtId="38" fontId="2" fillId="16" borderId="157" xfId="17" applyNumberFormat="1" applyFont="1" applyFill="1" applyBorder="1" applyAlignment="1" applyProtection="1">
      <alignment horizontal="right" vertical="top"/>
    </xf>
    <xf numFmtId="38" fontId="2" fillId="16" borderId="158" xfId="17" applyNumberFormat="1" applyFont="1" applyFill="1" applyBorder="1" applyAlignment="1" applyProtection="1">
      <alignment horizontal="right" vertical="top"/>
    </xf>
    <xf numFmtId="49" fontId="2" fillId="0" borderId="157" xfId="17" applyNumberFormat="1" applyFont="1" applyBorder="1" applyAlignment="1" applyProtection="1">
      <alignment horizontal="center" vertical="top"/>
      <protection locked="0"/>
    </xf>
    <xf numFmtId="49" fontId="2" fillId="0" borderId="157" xfId="17" applyNumberFormat="1" applyFont="1" applyBorder="1" applyAlignment="1" applyProtection="1">
      <alignment horizontal="center" vertical="center"/>
      <protection locked="0"/>
    </xf>
    <xf numFmtId="0" fontId="56" fillId="0" borderId="77" xfId="3" applyNumberFormat="1" applyFont="1" applyBorder="1" applyAlignment="1" applyProtection="1">
      <alignment horizontal="center"/>
      <protection locked="0"/>
    </xf>
    <xf numFmtId="38" fontId="54" fillId="0" borderId="2" xfId="0" applyNumberFormat="1" applyFont="1" applyBorder="1" applyAlignment="1" applyProtection="1">
      <alignment horizontal="right"/>
      <protection locked="0"/>
    </xf>
    <xf numFmtId="38" fontId="54" fillId="0" borderId="2" xfId="0" applyNumberFormat="1" applyFont="1" applyFill="1" applyBorder="1" applyAlignment="1" applyProtection="1">
      <alignment horizontal="right"/>
      <protection locked="0"/>
    </xf>
    <xf numFmtId="38" fontId="54" fillId="0" borderId="127" xfId="0" applyNumberFormat="1" applyFont="1" applyBorder="1" applyAlignment="1" applyProtection="1">
      <alignment horizontal="right"/>
      <protection locked="0"/>
    </xf>
    <xf numFmtId="38" fontId="54" fillId="0" borderId="27" xfId="0" applyNumberFormat="1" applyFont="1" applyFill="1" applyBorder="1" applyAlignment="1" applyProtection="1">
      <alignment horizontal="right" vertical="center"/>
      <protection locked="0"/>
    </xf>
    <xf numFmtId="38" fontId="54" fillId="0" borderId="2" xfId="0" applyNumberFormat="1" applyFont="1" applyFill="1" applyBorder="1" applyAlignment="1" applyProtection="1">
      <alignment horizontal="right" vertical="center"/>
      <protection locked="0"/>
    </xf>
    <xf numFmtId="38" fontId="54" fillId="0" borderId="14" xfId="0" applyNumberFormat="1" applyFont="1" applyBorder="1" applyAlignment="1" applyProtection="1">
      <alignment horizontal="right"/>
      <protection locked="0"/>
    </xf>
    <xf numFmtId="38" fontId="54" fillId="0" borderId="3" xfId="0" applyNumberFormat="1" applyFont="1" applyBorder="1" applyAlignment="1" applyProtection="1">
      <alignment horizontal="right"/>
      <protection locked="0"/>
    </xf>
    <xf numFmtId="38" fontId="54" fillId="0" borderId="3" xfId="0" applyNumberFormat="1" applyFont="1" applyFill="1" applyBorder="1" applyAlignment="1" applyProtection="1">
      <alignment horizontal="right"/>
      <protection locked="0"/>
    </xf>
    <xf numFmtId="38" fontId="54" fillId="0" borderId="14" xfId="0" applyNumberFormat="1" applyFont="1" applyFill="1" applyBorder="1" applyAlignment="1" applyProtection="1">
      <alignment horizontal="right"/>
      <protection locked="0"/>
    </xf>
    <xf numFmtId="38" fontId="54" fillId="0" borderId="127" xfId="0" applyNumberFormat="1" applyFont="1" applyFill="1" applyBorder="1" applyAlignment="1" applyProtection="1">
      <alignment horizontal="right"/>
      <protection locked="0"/>
    </xf>
    <xf numFmtId="38" fontId="54" fillId="0" borderId="26" xfId="0" applyNumberFormat="1" applyFont="1" applyFill="1" applyBorder="1" applyAlignment="1" applyProtection="1">
      <alignment horizontal="right"/>
      <protection locked="0"/>
    </xf>
    <xf numFmtId="38" fontId="54" fillId="0" borderId="12" xfId="0" applyNumberFormat="1" applyFont="1" applyFill="1" applyBorder="1" applyAlignment="1" applyProtection="1">
      <alignment horizontal="right"/>
      <protection locked="0"/>
    </xf>
    <xf numFmtId="38" fontId="54" fillId="0" borderId="13" xfId="0" applyNumberFormat="1" applyFont="1" applyFill="1" applyBorder="1" applyAlignment="1" applyProtection="1">
      <alignment horizontal="right"/>
      <protection locked="0"/>
    </xf>
    <xf numFmtId="38" fontId="54" fillId="0" borderId="26" xfId="0" applyNumberFormat="1" applyFont="1" applyBorder="1" applyAlignment="1" applyProtection="1">
      <alignment horizontal="right"/>
      <protection locked="0"/>
    </xf>
    <xf numFmtId="38" fontId="54" fillId="0" borderId="125" xfId="0" applyNumberFormat="1" applyFont="1" applyBorder="1" applyAlignment="1" applyProtection="1">
      <alignment horizontal="right"/>
      <protection locked="0"/>
    </xf>
    <xf numFmtId="38" fontId="54" fillId="0" borderId="27" xfId="0" applyNumberFormat="1" applyFont="1" applyFill="1" applyBorder="1" applyAlignment="1" applyProtection="1">
      <alignment horizontal="right"/>
      <protection locked="0"/>
    </xf>
    <xf numFmtId="38" fontId="54" fillId="0" borderId="33" xfId="0" applyNumberFormat="1" applyFont="1" applyFill="1" applyBorder="1" applyAlignment="1" applyProtection="1">
      <alignment horizontal="right"/>
      <protection locked="0"/>
    </xf>
    <xf numFmtId="38" fontId="54" fillId="0" borderId="33" xfId="0" applyNumberFormat="1" applyFont="1" applyBorder="1" applyAlignment="1" applyProtection="1">
      <alignment horizontal="right"/>
      <protection locked="0"/>
    </xf>
    <xf numFmtId="38" fontId="54" fillId="0" borderId="27" xfId="0" applyNumberFormat="1" applyFont="1" applyBorder="1" applyAlignment="1" applyProtection="1">
      <alignment horizontal="right"/>
      <protection locked="0"/>
    </xf>
    <xf numFmtId="38" fontId="54" fillId="0" borderId="32" xfId="0" applyNumberFormat="1" applyFont="1" applyBorder="1" applyAlignment="1" applyProtection="1">
      <alignment horizontal="right"/>
      <protection locked="0"/>
    </xf>
    <xf numFmtId="38" fontId="54" fillId="0" borderId="29" xfId="0" applyNumberFormat="1" applyFont="1" applyBorder="1" applyAlignment="1" applyProtection="1">
      <alignment horizontal="right"/>
      <protection locked="0"/>
    </xf>
    <xf numFmtId="38" fontId="54" fillId="0" borderId="0" xfId="0" applyNumberFormat="1" applyFont="1" applyAlignment="1" applyProtection="1">
      <alignment horizontal="right"/>
      <protection locked="0"/>
    </xf>
    <xf numFmtId="38" fontId="54" fillId="0" borderId="13" xfId="0" applyNumberFormat="1" applyFont="1" applyBorder="1" applyAlignment="1" applyProtection="1">
      <alignment horizontal="right"/>
      <protection locked="0"/>
    </xf>
    <xf numFmtId="38" fontId="54" fillId="0" borderId="125" xfId="0" applyNumberFormat="1" applyFont="1" applyFill="1" applyBorder="1" applyAlignment="1" applyProtection="1">
      <alignment horizontal="right"/>
      <protection locked="0"/>
    </xf>
    <xf numFmtId="38" fontId="54" fillId="0" borderId="32" xfId="0" applyNumberFormat="1" applyFont="1" applyFill="1" applyBorder="1" applyAlignment="1" applyProtection="1">
      <alignment horizontal="right"/>
      <protection locked="0"/>
    </xf>
    <xf numFmtId="38" fontId="54" fillId="0" borderId="37" xfId="0" applyNumberFormat="1" applyFont="1" applyBorder="1" applyAlignment="1" applyProtection="1">
      <alignment horizontal="right"/>
      <protection locked="0"/>
    </xf>
    <xf numFmtId="38" fontId="54" fillId="0" borderId="36" xfId="0" applyNumberFormat="1" applyFont="1" applyFill="1" applyBorder="1" applyAlignment="1" applyProtection="1">
      <alignment horizontal="right"/>
      <protection locked="0"/>
    </xf>
    <xf numFmtId="38" fontId="54" fillId="0" borderId="55" xfId="0" applyNumberFormat="1" applyFont="1" applyBorder="1" applyAlignment="1" applyProtection="1">
      <alignment horizontal="right" vertical="center"/>
      <protection locked="0"/>
    </xf>
    <xf numFmtId="38" fontId="54" fillId="0" borderId="32" xfId="0" applyNumberFormat="1" applyFont="1" applyBorder="1" applyAlignment="1" applyProtection="1">
      <alignment horizontal="right" vertical="center"/>
      <protection locked="0"/>
    </xf>
    <xf numFmtId="38" fontId="54" fillId="0" borderId="32" xfId="0" applyNumberFormat="1" applyFont="1" applyFill="1" applyBorder="1" applyAlignment="1" applyProtection="1">
      <alignment horizontal="right" vertical="center"/>
      <protection locked="0"/>
    </xf>
    <xf numFmtId="38" fontId="54" fillId="0" borderId="124" xfId="0" applyNumberFormat="1" applyFont="1" applyFill="1" applyBorder="1" applyAlignment="1" applyProtection="1">
      <alignment horizontal="right"/>
      <protection locked="0"/>
    </xf>
    <xf numFmtId="38" fontId="54" fillId="0" borderId="123" xfId="0" applyNumberFormat="1" applyFont="1" applyFill="1" applyBorder="1" applyAlignment="1" applyProtection="1">
      <alignment horizontal="right"/>
      <protection locked="0"/>
    </xf>
    <xf numFmtId="38" fontId="54" fillId="0" borderId="111" xfId="0" applyNumberFormat="1" applyFont="1" applyFill="1" applyBorder="1" applyAlignment="1" applyProtection="1">
      <alignment horizontal="right"/>
      <protection locked="0"/>
    </xf>
    <xf numFmtId="38" fontId="54" fillId="5" borderId="127" xfId="0" applyNumberFormat="1" applyFont="1" applyFill="1" applyBorder="1" applyAlignment="1" applyProtection="1">
      <alignment horizontal="right"/>
      <protection locked="0"/>
    </xf>
    <xf numFmtId="2" fontId="54" fillId="0" borderId="127" xfId="0" applyNumberFormat="1" applyFont="1" applyFill="1" applyBorder="1" applyAlignment="1" applyProtection="1">
      <alignment horizontal="right"/>
      <protection locked="0"/>
    </xf>
    <xf numFmtId="0" fontId="54" fillId="0" borderId="2" xfId="0" applyNumberFormat="1" applyFont="1" applyBorder="1" applyAlignment="1" applyProtection="1">
      <alignment horizontal="right"/>
      <protection locked="0"/>
    </xf>
    <xf numFmtId="0" fontId="54" fillId="0" borderId="33" xfId="0" applyNumberFormat="1" applyFont="1" applyBorder="1" applyAlignment="1" applyProtection="1">
      <alignment horizontal="right"/>
      <protection locked="0"/>
    </xf>
    <xf numFmtId="0" fontId="54" fillId="0" borderId="33" xfId="0" applyNumberFormat="1" applyFont="1" applyFill="1" applyBorder="1" applyAlignment="1" applyProtection="1">
      <alignment horizontal="right"/>
      <protection locked="0"/>
    </xf>
    <xf numFmtId="38" fontId="54" fillId="0" borderId="2" xfId="8" applyNumberFormat="1" applyFont="1" applyFill="1" applyBorder="1" applyAlignment="1" applyProtection="1">
      <alignment horizontal="right"/>
      <protection locked="0"/>
    </xf>
    <xf numFmtId="38" fontId="54" fillId="0" borderId="2" xfId="6" applyNumberFormat="1" applyFont="1" applyFill="1" applyBorder="1" applyAlignment="1" applyProtection="1">
      <protection locked="0"/>
    </xf>
    <xf numFmtId="38" fontId="15" fillId="0" borderId="165" xfId="0" applyNumberFormat="1" applyFont="1" applyFill="1" applyBorder="1" applyAlignment="1" applyProtection="1">
      <alignment horizontal="right"/>
      <protection locked="0"/>
    </xf>
    <xf numFmtId="164" fontId="61" fillId="0" borderId="2" xfId="9" applyNumberFormat="1" applyFont="1" applyFill="1" applyBorder="1" applyAlignment="1" applyProtection="1">
      <alignment horizontal="left" vertical="center"/>
      <protection locked="0"/>
    </xf>
    <xf numFmtId="38" fontId="54" fillId="0" borderId="2" xfId="9" applyNumberFormat="1" applyFont="1" applyFill="1" applyBorder="1" applyAlignment="1" applyProtection="1">
      <alignment horizontal="right"/>
      <protection locked="0"/>
    </xf>
    <xf numFmtId="37" fontId="152" fillId="0" borderId="0" xfId="24" applyFont="1" applyAlignment="1" applyProtection="1">
      <alignment readingOrder="1"/>
      <protection locked="0"/>
    </xf>
    <xf numFmtId="37" fontId="152" fillId="0" borderId="0" xfId="24" applyFont="1" applyFill="1" applyAlignment="1" applyProtection="1">
      <alignment vertical="top" wrapText="1"/>
    </xf>
    <xf numFmtId="37" fontId="152" fillId="0" borderId="0" xfId="24" applyFont="1" applyFill="1" applyAlignment="1" applyProtection="1">
      <alignment vertical="top" wrapText="1"/>
    </xf>
    <xf numFmtId="37" fontId="152" fillId="0" borderId="0" xfId="24" applyFont="1" applyFill="1" applyAlignment="1" applyProtection="1">
      <alignment vertical="top" wrapText="1"/>
    </xf>
    <xf numFmtId="37" fontId="152" fillId="0" borderId="0" xfId="24" applyFont="1" applyFill="1" applyAlignment="1" applyProtection="1">
      <alignment vertical="top" wrapText="1"/>
    </xf>
    <xf numFmtId="37" fontId="152" fillId="0" borderId="0" xfId="24" applyFont="1" applyFill="1" applyAlignment="1" applyProtection="1">
      <alignment vertical="top" wrapText="1"/>
    </xf>
    <xf numFmtId="37" fontId="152" fillId="0" borderId="0" xfId="24" applyFont="1" applyFill="1" applyAlignment="1" applyProtection="1">
      <alignment vertical="top" wrapText="1"/>
    </xf>
    <xf numFmtId="37" fontId="152" fillId="0" borderId="0" xfId="24" applyFont="1" applyFill="1" applyAlignment="1" applyProtection="1">
      <alignment vertical="top" wrapText="1"/>
    </xf>
    <xf numFmtId="37" fontId="152" fillId="0" borderId="0" xfId="24" applyFont="1" applyFill="1" applyAlignment="1" applyProtection="1">
      <alignment vertical="top" wrapText="1"/>
    </xf>
    <xf numFmtId="37" fontId="152" fillId="0" borderId="0" xfId="24" applyFont="1" applyFill="1" applyAlignment="1" applyProtection="1">
      <alignment vertical="top" wrapText="1"/>
    </xf>
    <xf numFmtId="37" fontId="152" fillId="0" borderId="0" xfId="24" applyFont="1" applyFill="1" applyAlignment="1" applyProtection="1">
      <alignment vertical="top" wrapText="1"/>
    </xf>
    <xf numFmtId="37" fontId="152" fillId="0" borderId="0" xfId="24" applyAlignment="1" applyProtection="1">
      <alignment readingOrder="1"/>
      <protection locked="0"/>
    </xf>
    <xf numFmtId="164" fontId="61" fillId="0" borderId="0" xfId="0" applyNumberFormat="1" applyFont="1"/>
    <xf numFmtId="37" fontId="152" fillId="0" borderId="0" xfId="184" applyFont="1" applyAlignment="1" applyProtection="1">
      <alignment readingOrder="1"/>
      <protection locked="0"/>
    </xf>
    <xf numFmtId="37" fontId="152" fillId="0" borderId="0" xfId="184" applyFont="1" applyFill="1" applyAlignment="1" applyProtection="1">
      <alignment vertical="top" wrapText="1"/>
    </xf>
    <xf numFmtId="0" fontId="2" fillId="0" borderId="157" xfId="17" applyFont="1" applyBorder="1" applyAlignment="1" applyProtection="1">
      <alignment vertical="top"/>
      <protection locked="0"/>
    </xf>
    <xf numFmtId="0" fontId="2" fillId="0" borderId="157" xfId="17" applyFont="1" applyBorder="1" applyAlignment="1" applyProtection="1">
      <alignment horizontal="left" vertical="top" wrapText="1"/>
      <protection locked="0"/>
    </xf>
    <xf numFmtId="0" fontId="172" fillId="0" borderId="0" xfId="18" applyFont="1"/>
    <xf numFmtId="0" fontId="171" fillId="0" borderId="0" xfId="18" applyFont="1"/>
    <xf numFmtId="0" fontId="102" fillId="0" borderId="0" xfId="18" applyFont="1" applyProtection="1"/>
    <xf numFmtId="49" fontId="32" fillId="0" borderId="19" xfId="2" applyNumberFormat="1" applyFill="1" applyBorder="1" applyAlignment="1" applyProtection="1">
      <alignment horizontal="left" vertical="center" indent="1"/>
      <protection locked="0"/>
    </xf>
    <xf numFmtId="49" fontId="36" fillId="0" borderId="20" xfId="0" applyNumberFormat="1" applyFont="1" applyBorder="1" applyAlignment="1" applyProtection="1">
      <alignment horizontal="left" vertical="center" indent="1"/>
      <protection locked="0"/>
    </xf>
    <xf numFmtId="49" fontId="36" fillId="0" borderId="11" xfId="0" applyNumberFormat="1" applyFont="1" applyBorder="1" applyAlignment="1" applyProtection="1">
      <alignment horizontal="left" vertical="center" indent="1"/>
      <protection locked="0"/>
    </xf>
    <xf numFmtId="0" fontId="20" fillId="0" borderId="17" xfId="12" applyNumberFormat="1" applyFont="1" applyBorder="1" applyAlignment="1" applyProtection="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32" fillId="0" borderId="17" xfId="2" applyNumberFormat="1" applyBorder="1" applyAlignment="1" applyProtection="1">
      <alignment horizontal="center" vertical="center"/>
    </xf>
    <xf numFmtId="0" fontId="32" fillId="0" borderId="0" xfId="2" applyBorder="1" applyAlignment="1" applyProtection="1">
      <alignment horizontal="center" vertical="center"/>
    </xf>
    <xf numFmtId="0" fontId="32" fillId="0" borderId="18" xfId="2" applyBorder="1" applyAlignment="1" applyProtection="1">
      <alignment horizontal="center" vertical="center"/>
    </xf>
    <xf numFmtId="0" fontId="33"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12" fillId="0" borderId="125" xfId="12" applyNumberFormat="1" applyFont="1" applyFill="1" applyBorder="1" applyAlignment="1" applyProtection="1">
      <alignment horizontal="left" vertical="center" indent="1"/>
      <protection locked="0"/>
    </xf>
    <xf numFmtId="0" fontId="12" fillId="0" borderId="128" xfId="0" applyFont="1" applyBorder="1" applyAlignment="1" applyProtection="1">
      <alignment horizontal="left" vertical="center" indent="1"/>
      <protection locked="0"/>
    </xf>
    <xf numFmtId="0" fontId="12" fillId="0" borderId="126" xfId="0" applyFont="1" applyBorder="1" applyAlignment="1" applyProtection="1">
      <alignment horizontal="left" vertical="center" indent="1"/>
      <protection locked="0"/>
    </xf>
    <xf numFmtId="0" fontId="12" fillId="0" borderId="17" xfId="12" applyNumberFormat="1" applyFont="1" applyBorder="1" applyAlignment="1" applyProtection="1">
      <alignment horizontal="left" vertical="center" indent="1"/>
      <protection locked="0"/>
    </xf>
    <xf numFmtId="0" fontId="12" fillId="0" borderId="0" xfId="0"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protection locked="0"/>
    </xf>
    <xf numFmtId="180" fontId="12" fillId="0" borderId="20" xfId="0" applyNumberFormat="1" applyFont="1" applyBorder="1" applyAlignment="1" applyProtection="1">
      <alignment horizontal="left" vertical="center"/>
      <protection locked="0"/>
    </xf>
    <xf numFmtId="180" fontId="12" fillId="0" borderId="11" xfId="0" applyNumberFormat="1" applyFont="1" applyBorder="1" applyAlignment="1" applyProtection="1">
      <alignment horizontal="left" vertical="center"/>
      <protection locked="0"/>
    </xf>
    <xf numFmtId="180" fontId="12" fillId="0" borderId="17" xfId="12" applyNumberFormat="1" applyFont="1" applyBorder="1" applyAlignment="1" applyProtection="1">
      <alignment horizontal="left" vertical="center" indent="1"/>
      <protection locked="0"/>
    </xf>
    <xf numFmtId="180" fontId="12" fillId="0" borderId="0" xfId="0" applyNumberFormat="1" applyFont="1" applyBorder="1" applyAlignment="1" applyProtection="1">
      <alignment horizontal="left" vertical="center" indent="1"/>
      <protection locked="0"/>
    </xf>
    <xf numFmtId="180" fontId="12" fillId="0" borderId="19" xfId="12" applyNumberFormat="1" applyFont="1" applyBorder="1" applyAlignment="1" applyProtection="1">
      <alignment horizontal="left" vertical="center"/>
      <protection locked="0"/>
    </xf>
    <xf numFmtId="0" fontId="12" fillId="0" borderId="19" xfId="12" applyNumberFormat="1" applyFont="1" applyBorder="1" applyAlignment="1" applyProtection="1">
      <alignment horizontal="left" vertical="center"/>
      <protection locked="0"/>
    </xf>
    <xf numFmtId="0" fontId="12" fillId="0" borderId="20" xfId="0" applyNumberFormat="1"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43" fillId="0" borderId="19" xfId="2" applyNumberFormat="1" applyFont="1" applyBorder="1" applyAlignment="1" applyProtection="1">
      <alignment horizontal="left" vertical="center"/>
      <protection locked="0"/>
    </xf>
    <xf numFmtId="0" fontId="43" fillId="0" borderId="20" xfId="2" applyNumberFormat="1" applyFont="1" applyBorder="1" applyAlignment="1" applyProtection="1">
      <alignment horizontal="left" vertical="center"/>
      <protection locked="0"/>
    </xf>
    <xf numFmtId="0" fontId="43" fillId="0" borderId="20" xfId="2" applyFont="1" applyBorder="1" applyAlignment="1" applyProtection="1">
      <alignment horizontal="left" vertical="center"/>
      <protection locked="0"/>
    </xf>
    <xf numFmtId="0" fontId="43" fillId="0" borderId="11" xfId="2" applyFont="1" applyBorder="1" applyAlignment="1" applyProtection="1">
      <alignment horizontal="left" vertical="center"/>
      <protection locked="0"/>
    </xf>
    <xf numFmtId="14" fontId="12" fillId="0" borderId="125" xfId="12" applyNumberFormat="1" applyFont="1" applyBorder="1" applyAlignment="1" applyProtection="1">
      <alignment horizontal="left" vertical="center" indent="1"/>
      <protection locked="0"/>
    </xf>
    <xf numFmtId="0" fontId="12" fillId="0" borderId="128" xfId="12" applyNumberFormat="1" applyFont="1" applyBorder="1" applyAlignment="1" applyProtection="1">
      <alignment horizontal="left" vertical="center" indent="1"/>
      <protection locked="0"/>
    </xf>
    <xf numFmtId="0" fontId="12" fillId="0" borderId="126" xfId="12" applyNumberFormat="1" applyFont="1" applyBorder="1" applyAlignment="1" applyProtection="1">
      <alignment horizontal="left" vertical="center" indent="1"/>
      <protection locked="0"/>
    </xf>
    <xf numFmtId="180" fontId="12" fillId="0" borderId="125" xfId="12" applyNumberFormat="1" applyFont="1" applyBorder="1" applyAlignment="1" applyProtection="1">
      <alignment horizontal="left" vertical="center" indent="1"/>
      <protection locked="0"/>
    </xf>
    <xf numFmtId="180" fontId="12" fillId="0" borderId="128" xfId="12" applyNumberFormat="1" applyFont="1" applyBorder="1" applyAlignment="1" applyProtection="1">
      <alignment horizontal="left" vertical="center" indent="1"/>
      <protection locked="0"/>
    </xf>
    <xf numFmtId="180" fontId="12" fillId="0" borderId="126" xfId="12" applyNumberFormat="1" applyFont="1" applyBorder="1" applyAlignment="1" applyProtection="1">
      <alignment horizontal="left" vertical="center" indent="1"/>
      <protection locked="0"/>
    </xf>
    <xf numFmtId="0" fontId="32" fillId="0" borderId="125" xfId="2" applyBorder="1" applyAlignment="1" applyProtection="1">
      <protection locked="0"/>
    </xf>
    <xf numFmtId="0" fontId="15" fillId="0" borderId="128" xfId="0" applyFont="1" applyBorder="1" applyProtection="1">
      <protection locked="0"/>
    </xf>
    <xf numFmtId="0" fontId="15" fillId="0" borderId="126" xfId="0" applyFont="1" applyBorder="1" applyProtection="1">
      <protection locked="0"/>
    </xf>
    <xf numFmtId="0" fontId="33"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3" fillId="0" borderId="17" xfId="12" applyNumberFormat="1" applyFont="1" applyBorder="1" applyAlignment="1" applyProtection="1">
      <alignment horizontal="center" vertical="center"/>
    </xf>
    <xf numFmtId="0" fontId="12" fillId="0" borderId="0" xfId="0" applyFont="1" applyBorder="1" applyAlignment="1">
      <alignment horizontal="center" vertical="center"/>
    </xf>
    <xf numFmtId="0" fontId="12" fillId="0" borderId="18" xfId="0" applyFont="1" applyBorder="1" applyAlignment="1">
      <alignment horizontal="center" vertical="center"/>
    </xf>
    <xf numFmtId="0" fontId="38" fillId="0" borderId="19" xfId="0" applyFont="1" applyBorder="1" applyAlignment="1">
      <alignment horizontal="center" vertical="top"/>
    </xf>
    <xf numFmtId="0" fontId="38" fillId="0" borderId="20" xfId="0" applyFont="1" applyBorder="1" applyAlignment="1">
      <alignment horizontal="center" vertical="top"/>
    </xf>
    <xf numFmtId="0" fontId="38" fillId="0" borderId="11" xfId="0" applyFont="1" applyBorder="1" applyAlignment="1">
      <alignment horizontal="center" vertical="top"/>
    </xf>
    <xf numFmtId="0" fontId="12" fillId="0" borderId="125" xfId="12" applyNumberFormat="1" applyFont="1" applyBorder="1" applyAlignment="1" applyProtection="1">
      <alignment horizontal="left" vertical="center" indent="1"/>
      <protection locked="0"/>
    </xf>
    <xf numFmtId="0" fontId="12" fillId="0" borderId="128" xfId="0" applyNumberFormat="1" applyFont="1" applyBorder="1" applyAlignment="1" applyProtection="1">
      <alignment horizontal="left" vertical="center" indent="1"/>
      <protection locked="0"/>
    </xf>
    <xf numFmtId="0" fontId="12" fillId="0" borderId="0" xfId="0" applyNumberFormat="1" applyFont="1" applyBorder="1" applyAlignment="1" applyProtection="1">
      <alignment horizontal="left" vertical="center" indent="1"/>
      <protection locked="0"/>
    </xf>
    <xf numFmtId="0" fontId="12" fillId="0" borderId="18" xfId="0" applyFont="1" applyBorder="1" applyAlignment="1" applyProtection="1">
      <alignment horizontal="left" vertical="center" indent="1"/>
      <protection locked="0"/>
    </xf>
    <xf numFmtId="174" fontId="12" fillId="0" borderId="17" xfId="12" applyNumberFormat="1" applyFont="1" applyBorder="1" applyAlignment="1" applyProtection="1">
      <alignment horizontal="left" vertical="center" indent="1"/>
      <protection locked="0"/>
    </xf>
    <xf numFmtId="174" fontId="12" fillId="0" borderId="0" xfId="0" applyNumberFormat="1" applyFont="1" applyBorder="1" applyAlignment="1" applyProtection="1">
      <alignment horizontal="left" vertical="center" indent="1"/>
      <protection locked="0"/>
    </xf>
    <xf numFmtId="174" fontId="12" fillId="0" borderId="18" xfId="0" applyNumberFormat="1" applyFont="1" applyBorder="1" applyAlignment="1" applyProtection="1">
      <alignment horizontal="left" vertical="center" indent="1"/>
      <protection locked="0"/>
    </xf>
    <xf numFmtId="0" fontId="12" fillId="0" borderId="125" xfId="12" applyNumberFormat="1" applyFont="1" applyBorder="1" applyAlignment="1" applyProtection="1">
      <alignment horizontal="left" vertical="center" readingOrder="1"/>
      <protection locked="0"/>
    </xf>
    <xf numFmtId="0" fontId="12" fillId="0" borderId="128" xfId="0" applyNumberFormat="1" applyFont="1" applyBorder="1" applyAlignment="1" applyProtection="1">
      <alignment horizontal="left" vertical="center" readingOrder="1"/>
      <protection locked="0"/>
    </xf>
    <xf numFmtId="0" fontId="9" fillId="0" borderId="128" xfId="0" applyFont="1" applyBorder="1" applyAlignment="1" applyProtection="1">
      <alignment vertical="center" readingOrder="1"/>
      <protection locked="0"/>
    </xf>
    <xf numFmtId="0" fontId="9" fillId="0" borderId="126" xfId="0" applyFont="1" applyBorder="1" applyAlignment="1" applyProtection="1">
      <alignment vertical="center" readingOrder="1"/>
      <protection locked="0"/>
    </xf>
    <xf numFmtId="0" fontId="12" fillId="0" borderId="19" xfId="12" applyNumberFormat="1" applyFont="1" applyBorder="1" applyAlignment="1" applyProtection="1">
      <alignment horizontal="left" vertical="center" wrapText="1"/>
      <protection locked="0"/>
    </xf>
    <xf numFmtId="0" fontId="13" fillId="0" borderId="20" xfId="0" applyFont="1" applyBorder="1" applyAlignment="1" applyProtection="1">
      <alignment vertical="center"/>
      <protection locked="0"/>
    </xf>
    <xf numFmtId="0" fontId="13" fillId="0" borderId="11" xfId="0" applyFont="1" applyBorder="1" applyAlignment="1" applyProtection="1">
      <alignment vertical="center"/>
      <protection locked="0"/>
    </xf>
    <xf numFmtId="0" fontId="12" fillId="0" borderId="136" xfId="12" applyFont="1" applyBorder="1" applyAlignment="1" applyProtection="1">
      <alignment horizontal="left" vertical="center" indent="1"/>
      <protection locked="0"/>
    </xf>
    <xf numFmtId="0" fontId="12" fillId="0" borderId="125" xfId="0" applyFont="1" applyBorder="1" applyAlignment="1" applyProtection="1">
      <alignment horizontal="left" vertical="center" indent="1"/>
      <protection locked="0"/>
    </xf>
    <xf numFmtId="0" fontId="19" fillId="0" borderId="125" xfId="12" applyNumberFormat="1" applyFont="1" applyBorder="1" applyAlignment="1" applyProtection="1">
      <alignment horizontal="left" vertical="center"/>
      <protection locked="0"/>
    </xf>
    <xf numFmtId="0" fontId="0" fillId="0" borderId="128" xfId="0" applyBorder="1" applyAlignment="1" applyProtection="1">
      <alignment horizontal="left" vertical="center"/>
      <protection locked="0"/>
    </xf>
    <xf numFmtId="0" fontId="0" fillId="0" borderId="126" xfId="0" applyBorder="1" applyAlignment="1" applyProtection="1">
      <alignment horizontal="left" vertical="center"/>
      <protection locked="0"/>
    </xf>
    <xf numFmtId="49" fontId="15" fillId="0" borderId="0" xfId="12" applyNumberFormat="1" applyFont="1" applyBorder="1" applyAlignment="1" applyProtection="1">
      <alignment horizontal="center" vertical="center"/>
    </xf>
    <xf numFmtId="0" fontId="15" fillId="0" borderId="0" xfId="0" applyFont="1" applyBorder="1" applyAlignment="1">
      <alignment horizontal="center" vertical="center"/>
    </xf>
    <xf numFmtId="0" fontId="15" fillId="0" borderId="0" xfId="12" applyFont="1" applyBorder="1" applyAlignment="1" applyProtection="1">
      <alignment horizontal="center" vertical="center"/>
    </xf>
    <xf numFmtId="171" fontId="12"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3" fillId="0" borderId="12" xfId="12" applyFont="1" applyBorder="1" applyAlignment="1" applyProtection="1">
      <alignment horizontal="center"/>
    </xf>
    <xf numFmtId="0" fontId="13" fillId="0" borderId="16" xfId="0" applyFont="1" applyBorder="1" applyAlignment="1">
      <alignment horizontal="center"/>
    </xf>
    <xf numFmtId="0" fontId="13" fillId="0" borderId="10" xfId="0" applyFont="1" applyBorder="1" applyAlignment="1">
      <alignment horizontal="center"/>
    </xf>
    <xf numFmtId="0" fontId="12" fillId="0" borderId="0" xfId="12" applyFont="1" applyBorder="1" applyAlignment="1" applyProtection="1">
      <alignment horizontal="center" vertical="center"/>
    </xf>
    <xf numFmtId="49" fontId="12" fillId="0" borderId="0" xfId="12" applyNumberFormat="1" applyFont="1" applyBorder="1" applyAlignment="1" applyProtection="1">
      <alignment horizontal="center" vertical="center"/>
    </xf>
    <xf numFmtId="0" fontId="13" fillId="0" borderId="19" xfId="12" applyFont="1" applyBorder="1" applyAlignment="1" applyProtection="1">
      <alignment vertical="center"/>
    </xf>
    <xf numFmtId="0" fontId="13"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12" fillId="0" borderId="0" xfId="12" applyFont="1" applyBorder="1" applyAlignment="1" applyProtection="1">
      <alignment vertical="center"/>
      <protection locked="0"/>
    </xf>
    <xf numFmtId="0" fontId="13"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0" fillId="0" borderId="12" xfId="12" applyNumberFormat="1" applyFont="1" applyBorder="1" applyAlignment="1" applyProtection="1">
      <alignment horizontal="left" vertical="center"/>
    </xf>
    <xf numFmtId="0" fontId="13" fillId="0" borderId="16" xfId="0" applyNumberFormat="1" applyFont="1" applyBorder="1" applyAlignment="1">
      <alignment horizontal="left" vertical="center"/>
    </xf>
    <xf numFmtId="180" fontId="12" fillId="0" borderId="128" xfId="0" applyNumberFormat="1" applyFont="1" applyBorder="1" applyAlignment="1" applyProtection="1">
      <alignment horizontal="left" vertical="center" indent="1"/>
      <protection locked="0"/>
    </xf>
    <xf numFmtId="180" fontId="12" fillId="0" borderId="126" xfId="0" applyNumberFormat="1" applyFont="1" applyBorder="1" applyAlignment="1" applyProtection="1">
      <alignment horizontal="left" vertical="center" indent="1"/>
      <protection locked="0"/>
    </xf>
    <xf numFmtId="180" fontId="12" fillId="0" borderId="125" xfId="0" applyNumberFormat="1" applyFont="1" applyBorder="1" applyAlignment="1" applyProtection="1">
      <alignment horizontal="left" vertical="center" indent="1"/>
      <protection locked="0"/>
    </xf>
    <xf numFmtId="0" fontId="12" fillId="0" borderId="128" xfId="0" applyNumberFormat="1" applyFont="1" applyBorder="1" applyAlignment="1" applyProtection="1">
      <alignment horizontal="left" vertical="center"/>
      <protection locked="0"/>
    </xf>
    <xf numFmtId="0" fontId="12" fillId="0" borderId="128" xfId="0" applyFont="1" applyBorder="1" applyAlignment="1" applyProtection="1">
      <alignment horizontal="left" vertical="center"/>
      <protection locked="0"/>
    </xf>
    <xf numFmtId="0" fontId="12" fillId="0" borderId="126" xfId="0" applyFont="1" applyBorder="1" applyAlignment="1" applyProtection="1">
      <alignment horizontal="left" vertical="center"/>
      <protection locked="0"/>
    </xf>
    <xf numFmtId="180" fontId="12" fillId="0" borderId="125" xfId="0" applyNumberFormat="1" applyFont="1" applyBorder="1" applyAlignment="1" applyProtection="1">
      <alignment horizontal="left" vertical="center"/>
      <protection locked="0"/>
    </xf>
    <xf numFmtId="180" fontId="12" fillId="0" borderId="128" xfId="0" applyNumberFormat="1" applyFont="1" applyBorder="1" applyAlignment="1" applyProtection="1">
      <alignment horizontal="left" vertical="center"/>
      <protection locked="0"/>
    </xf>
    <xf numFmtId="180" fontId="12" fillId="0" borderId="126" xfId="0" applyNumberFormat="1" applyFont="1" applyBorder="1" applyAlignment="1" applyProtection="1">
      <alignment horizontal="left" vertical="center"/>
      <protection locked="0"/>
    </xf>
    <xf numFmtId="180" fontId="12" fillId="0" borderId="125" xfId="12" applyNumberFormat="1" applyFont="1" applyBorder="1" applyAlignment="1" applyProtection="1">
      <alignment horizontal="left" vertical="center"/>
      <protection locked="0"/>
    </xf>
    <xf numFmtId="0" fontId="33" fillId="0" borderId="17" xfId="12" applyNumberFormat="1" applyFont="1" applyBorder="1" applyAlignment="1" applyProtection="1">
      <alignment horizontal="center"/>
    </xf>
    <xf numFmtId="0" fontId="12" fillId="0" borderId="20" xfId="0" applyNumberFormat="1" applyFont="1" applyBorder="1" applyAlignment="1" applyProtection="1">
      <alignment horizontal="left" vertical="center" indent="1"/>
      <protection locked="0"/>
    </xf>
    <xf numFmtId="0" fontId="12" fillId="0" borderId="20" xfId="0" applyFont="1" applyBorder="1" applyAlignment="1" applyProtection="1">
      <alignment horizontal="left" vertical="center" indent="1"/>
      <protection locked="0"/>
    </xf>
    <xf numFmtId="0" fontId="134" fillId="0" borderId="0" xfId="12" applyFont="1" applyBorder="1" applyAlignment="1" applyProtection="1">
      <alignment horizontal="center" vertical="center" wrapText="1"/>
    </xf>
    <xf numFmtId="0" fontId="134" fillId="0" borderId="18" xfId="12" applyFont="1" applyBorder="1" applyAlignment="1" applyProtection="1">
      <alignment horizontal="center" vertical="center" wrapText="1"/>
    </xf>
    <xf numFmtId="0" fontId="134" fillId="0" borderId="128" xfId="12" applyFont="1" applyBorder="1" applyAlignment="1" applyProtection="1">
      <alignment horizontal="center" vertical="center" wrapText="1"/>
    </xf>
    <xf numFmtId="0" fontId="134" fillId="0" borderId="126" xfId="12" applyFont="1" applyBorder="1" applyAlignment="1" applyProtection="1">
      <alignment horizontal="center" vertical="center" wrapText="1"/>
    </xf>
    <xf numFmtId="0" fontId="32" fillId="0" borderId="125" xfId="2" applyNumberFormat="1" applyBorder="1" applyAlignment="1" applyProtection="1">
      <alignment horizontal="left" vertical="center" indent="1"/>
      <protection locked="0"/>
    </xf>
    <xf numFmtId="0" fontId="43" fillId="0" borderId="128" xfId="2" applyNumberFormat="1" applyFont="1" applyBorder="1" applyAlignment="1" applyProtection="1">
      <alignment horizontal="left" vertical="center" indent="1"/>
      <protection locked="0"/>
    </xf>
    <xf numFmtId="0" fontId="43" fillId="0" borderId="128" xfId="2" applyFont="1" applyBorder="1" applyAlignment="1" applyProtection="1">
      <alignment horizontal="left" vertical="center" indent="1"/>
      <protection locked="0"/>
    </xf>
    <xf numFmtId="0" fontId="19" fillId="0" borderId="128" xfId="0" applyFont="1" applyBorder="1" applyAlignment="1" applyProtection="1">
      <alignment horizontal="left" vertical="center" indent="1"/>
      <protection locked="0"/>
    </xf>
    <xf numFmtId="0" fontId="19" fillId="0" borderId="126" xfId="0" applyFont="1" applyBorder="1" applyAlignment="1" applyProtection="1">
      <alignment horizontal="left" vertical="center" indent="1"/>
      <protection locked="0"/>
    </xf>
    <xf numFmtId="0" fontId="53" fillId="0" borderId="0" xfId="0" applyFont="1" applyBorder="1" applyAlignment="1">
      <alignment horizontal="center" vertical="center"/>
    </xf>
    <xf numFmtId="0" fontId="53" fillId="0" borderId="0" xfId="0" applyFont="1" applyBorder="1" applyAlignment="1">
      <alignment horizontal="center"/>
    </xf>
    <xf numFmtId="0" fontId="57" fillId="0" borderId="0" xfId="2" applyFont="1" applyBorder="1" applyAlignment="1" applyProtection="1">
      <alignment horizontal="center"/>
    </xf>
    <xf numFmtId="0" fontId="53" fillId="0" borderId="48" xfId="0" applyFont="1" applyBorder="1" applyAlignment="1">
      <alignment horizontal="center"/>
    </xf>
    <xf numFmtId="0" fontId="65" fillId="0" borderId="0" xfId="0" applyFont="1" applyBorder="1" applyAlignment="1" applyProtection="1">
      <alignment horizontal="center" vertical="center"/>
    </xf>
    <xf numFmtId="0" fontId="54" fillId="0" borderId="12" xfId="3" applyFont="1" applyBorder="1" applyAlignment="1" applyProtection="1">
      <alignment horizontal="left" vertical="top"/>
      <protection locked="0"/>
    </xf>
    <xf numFmtId="0" fontId="54" fillId="0" borderId="16" xfId="3" applyFont="1" applyBorder="1" applyAlignment="1" applyProtection="1">
      <alignment horizontal="left" vertical="top"/>
      <protection locked="0"/>
    </xf>
    <xf numFmtId="0" fontId="54" fillId="0" borderId="10" xfId="3" applyFont="1" applyBorder="1" applyAlignment="1" applyProtection="1">
      <alignment horizontal="left" vertical="top"/>
      <protection locked="0"/>
    </xf>
    <xf numFmtId="0" fontId="54" fillId="0" borderId="17" xfId="3" applyFont="1" applyBorder="1" applyAlignment="1" applyProtection="1">
      <alignment horizontal="left" vertical="top"/>
      <protection locked="0"/>
    </xf>
    <xf numFmtId="0" fontId="54" fillId="0" borderId="0" xfId="3" applyFont="1" applyBorder="1" applyAlignment="1" applyProtection="1">
      <alignment horizontal="left" vertical="top"/>
      <protection locked="0"/>
    </xf>
    <xf numFmtId="0" fontId="54" fillId="0" borderId="18" xfId="3" applyFont="1" applyBorder="1" applyAlignment="1" applyProtection="1">
      <alignment horizontal="left" vertical="top"/>
      <protection locked="0"/>
    </xf>
    <xf numFmtId="0" fontId="54" fillId="0" borderId="125" xfId="3" applyFont="1" applyBorder="1" applyAlignment="1" applyProtection="1">
      <alignment horizontal="left" vertical="top"/>
      <protection locked="0"/>
    </xf>
    <xf numFmtId="0" fontId="54" fillId="0" borderId="128" xfId="3" applyFont="1" applyBorder="1" applyAlignment="1" applyProtection="1">
      <alignment horizontal="left" vertical="top"/>
      <protection locked="0"/>
    </xf>
    <xf numFmtId="0" fontId="54" fillId="0" borderId="126" xfId="3" applyFont="1" applyBorder="1" applyAlignment="1" applyProtection="1">
      <alignment horizontal="left" vertical="top"/>
      <protection locked="0"/>
    </xf>
    <xf numFmtId="0" fontId="53" fillId="0" borderId="134" xfId="3" applyFont="1" applyBorder="1" applyAlignment="1" applyProtection="1">
      <alignment horizontal="center"/>
      <protection locked="0"/>
    </xf>
    <xf numFmtId="0" fontId="72" fillId="0" borderId="0" xfId="3" applyFont="1" applyBorder="1" applyAlignment="1">
      <alignment horizontal="left" vertical="top" wrapText="1"/>
    </xf>
    <xf numFmtId="0" fontId="79" fillId="0" borderId="0" xfId="3" applyFont="1" applyBorder="1" applyAlignment="1">
      <alignment horizontal="left" vertical="top" wrapText="1"/>
    </xf>
    <xf numFmtId="0" fontId="79" fillId="0" borderId="0" xfId="3" applyFont="1" applyAlignment="1">
      <alignment horizontal="left" vertical="top" wrapText="1"/>
    </xf>
    <xf numFmtId="0" fontId="65" fillId="0" borderId="0" xfId="0" applyFont="1" applyBorder="1" applyAlignment="1" applyProtection="1">
      <alignment horizontal="left" vertical="center"/>
    </xf>
    <xf numFmtId="0" fontId="65" fillId="0" borderId="0" xfId="0" applyFont="1" applyAlignment="1">
      <alignment horizontal="left" vertical="center"/>
    </xf>
    <xf numFmtId="0" fontId="64" fillId="0" borderId="0" xfId="0" applyFont="1" applyAlignment="1">
      <alignment horizontal="left" vertical="center"/>
    </xf>
    <xf numFmtId="0" fontId="74" fillId="0" borderId="0" xfId="0" applyFont="1" applyAlignment="1">
      <alignment horizontal="left" vertical="center"/>
    </xf>
    <xf numFmtId="0" fontId="56" fillId="0" borderId="0" xfId="0" applyFont="1" applyAlignment="1">
      <alignment horizontal="left" vertical="center"/>
    </xf>
    <xf numFmtId="0" fontId="53" fillId="18" borderId="0" xfId="0" applyFont="1" applyFill="1" applyBorder="1" applyAlignment="1" applyProtection="1">
      <alignment horizontal="center" vertical="center"/>
    </xf>
    <xf numFmtId="0" fontId="53" fillId="18" borderId="104" xfId="0" applyFont="1" applyFill="1" applyBorder="1" applyAlignment="1" applyProtection="1">
      <alignment horizontal="center" vertical="center"/>
    </xf>
    <xf numFmtId="0" fontId="54" fillId="0" borderId="12" xfId="0" applyFont="1" applyBorder="1" applyAlignment="1" applyProtection="1">
      <alignment horizontal="left" vertical="top" wrapText="1"/>
      <protection locked="0"/>
    </xf>
    <xf numFmtId="0" fontId="54" fillId="0" borderId="16" xfId="0" applyFont="1" applyBorder="1" applyAlignment="1" applyProtection="1">
      <alignment horizontal="left" vertical="top" wrapText="1"/>
      <protection locked="0"/>
    </xf>
    <xf numFmtId="0" fontId="54" fillId="0" borderId="10" xfId="0" applyFont="1" applyBorder="1" applyAlignment="1" applyProtection="1">
      <alignment horizontal="left" vertical="top" wrapText="1"/>
      <protection locked="0"/>
    </xf>
    <xf numFmtId="0" fontId="54" fillId="0" borderId="17" xfId="0" applyFont="1" applyBorder="1" applyAlignment="1" applyProtection="1">
      <alignment horizontal="left" vertical="top" wrapText="1"/>
      <protection locked="0"/>
    </xf>
    <xf numFmtId="0" fontId="54" fillId="0" borderId="0" xfId="0" applyFont="1" applyBorder="1" applyAlignment="1" applyProtection="1">
      <alignment horizontal="left" vertical="top" wrapText="1"/>
      <protection locked="0"/>
    </xf>
    <xf numFmtId="0" fontId="54" fillId="0" borderId="18" xfId="0" applyFont="1" applyBorder="1" applyAlignment="1" applyProtection="1">
      <alignment horizontal="left" vertical="top" wrapText="1"/>
      <protection locked="0"/>
    </xf>
    <xf numFmtId="0" fontId="54" fillId="0" borderId="125" xfId="0" applyFont="1" applyBorder="1" applyAlignment="1" applyProtection="1">
      <alignment horizontal="left" vertical="top" wrapText="1"/>
      <protection locked="0"/>
    </xf>
    <xf numFmtId="0" fontId="54" fillId="0" borderId="128" xfId="0" applyFont="1" applyBorder="1" applyAlignment="1" applyProtection="1">
      <alignment horizontal="left" vertical="top" wrapText="1"/>
      <protection locked="0"/>
    </xf>
    <xf numFmtId="0" fontId="54" fillId="0" borderId="126" xfId="0" applyFont="1" applyBorder="1" applyAlignment="1" applyProtection="1">
      <alignment horizontal="left" vertical="top" wrapText="1"/>
      <protection locked="0"/>
    </xf>
    <xf numFmtId="0" fontId="59" fillId="0" borderId="0" xfId="0" applyFont="1" applyBorder="1" applyAlignment="1" applyProtection="1">
      <alignment horizontal="center" vertical="center"/>
    </xf>
    <xf numFmtId="38" fontId="53" fillId="0" borderId="79" xfId="0" applyNumberFormat="1" applyFont="1" applyBorder="1" applyAlignment="1" applyProtection="1">
      <alignment horizontal="left" vertical="top" wrapText="1"/>
      <protection locked="0"/>
    </xf>
    <xf numFmtId="0" fontId="53" fillId="0" borderId="80" xfId="0" applyFont="1" applyBorder="1" applyAlignment="1" applyProtection="1">
      <alignment wrapText="1"/>
      <protection locked="0"/>
    </xf>
    <xf numFmtId="0" fontId="53" fillId="0" borderId="81" xfId="0" applyFont="1" applyBorder="1" applyAlignment="1" applyProtection="1">
      <alignment wrapText="1"/>
      <protection locked="0"/>
    </xf>
    <xf numFmtId="0" fontId="53" fillId="0" borderId="82" xfId="0" applyFont="1" applyBorder="1" applyAlignment="1" applyProtection="1">
      <alignment wrapText="1"/>
      <protection locked="0"/>
    </xf>
    <xf numFmtId="0" fontId="53" fillId="0" borderId="0" xfId="0" applyFont="1" applyAlignment="1" applyProtection="1">
      <alignment wrapText="1"/>
      <protection locked="0"/>
    </xf>
    <xf numFmtId="0" fontId="53" fillId="0" borderId="83" xfId="0" applyFont="1" applyBorder="1" applyAlignment="1" applyProtection="1">
      <alignment wrapText="1"/>
      <protection locked="0"/>
    </xf>
    <xf numFmtId="0" fontId="53" fillId="0" borderId="84" xfId="0" applyFont="1" applyBorder="1" applyAlignment="1" applyProtection="1">
      <alignment wrapText="1"/>
      <protection locked="0"/>
    </xf>
    <xf numFmtId="0" fontId="53" fillId="0" borderId="85" xfId="0" applyFont="1" applyBorder="1" applyAlignment="1" applyProtection="1">
      <alignment wrapText="1"/>
      <protection locked="0"/>
    </xf>
    <xf numFmtId="0" fontId="53" fillId="0" borderId="86" xfId="0" applyFont="1" applyBorder="1" applyAlignment="1" applyProtection="1">
      <alignment wrapText="1"/>
      <protection locked="0"/>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166" fontId="61" fillId="0" borderId="0" xfId="0" applyNumberFormat="1" applyFont="1" applyBorder="1" applyAlignment="1" applyProtection="1">
      <alignment horizontal="left" vertical="center"/>
    </xf>
    <xf numFmtId="166" fontId="56" fillId="0" borderId="0" xfId="0" applyNumberFormat="1" applyFont="1" applyAlignment="1">
      <alignment horizontal="left" vertical="center"/>
    </xf>
    <xf numFmtId="0" fontId="61" fillId="0" borderId="0" xfId="0" applyFont="1" applyBorder="1" applyAlignment="1" applyProtection="1">
      <alignment wrapText="1"/>
    </xf>
    <xf numFmtId="0" fontId="61" fillId="0" borderId="0" xfId="0" applyFont="1" applyAlignment="1" applyProtection="1">
      <alignment horizontal="left" vertical="center"/>
    </xf>
    <xf numFmtId="0" fontId="61" fillId="0" borderId="0" xfId="0" applyFont="1" applyAlignment="1">
      <alignment horizontal="left" vertical="center"/>
    </xf>
    <xf numFmtId="0" fontId="61" fillId="0" borderId="0" xfId="0" applyFont="1" applyBorder="1" applyAlignment="1" applyProtection="1">
      <alignment vertical="top" wrapText="1"/>
    </xf>
    <xf numFmtId="0" fontId="61" fillId="0" borderId="0" xfId="0" applyFont="1" applyAlignment="1">
      <alignment wrapText="1"/>
    </xf>
    <xf numFmtId="0" fontId="71" fillId="0" borderId="0" xfId="0" applyFont="1" applyAlignment="1">
      <alignment horizontal="center" vertical="center"/>
    </xf>
    <xf numFmtId="0" fontId="56" fillId="0" borderId="0" xfId="0" applyFont="1" applyAlignment="1">
      <alignment horizontal="center" vertical="center"/>
    </xf>
    <xf numFmtId="0" fontId="55" fillId="0" borderId="0" xfId="2" applyFont="1" applyAlignment="1" applyProtection="1">
      <alignment horizontal="center" vertical="center"/>
    </xf>
    <xf numFmtId="0" fontId="53" fillId="0" borderId="10" xfId="0" applyFont="1" applyFill="1" applyBorder="1" applyAlignment="1" applyProtection="1">
      <alignment horizontal="center" vertical="center" wrapText="1"/>
    </xf>
    <xf numFmtId="0" fontId="53" fillId="0" borderId="126" xfId="0" applyFont="1" applyFill="1" applyBorder="1" applyAlignment="1" applyProtection="1">
      <alignment horizontal="center" vertical="center" wrapText="1"/>
    </xf>
    <xf numFmtId="3" fontId="63" fillId="23" borderId="13" xfId="0" applyNumberFormat="1" applyFont="1" applyFill="1" applyBorder="1" applyAlignment="1" applyProtection="1">
      <alignment horizontal="left" vertical="center"/>
    </xf>
    <xf numFmtId="3" fontId="63" fillId="23" borderId="14" xfId="0" applyNumberFormat="1" applyFont="1" applyFill="1" applyBorder="1" applyAlignment="1" applyProtection="1">
      <alignment horizontal="left" vertical="center"/>
    </xf>
    <xf numFmtId="164" fontId="63" fillId="23" borderId="49" xfId="0" applyNumberFormat="1" applyFont="1" applyFill="1" applyBorder="1" applyAlignment="1" applyProtection="1">
      <alignment horizontal="left" vertical="center"/>
    </xf>
    <xf numFmtId="164" fontId="63" fillId="23" borderId="31" xfId="0" applyNumberFormat="1" applyFont="1" applyFill="1" applyBorder="1" applyAlignment="1" applyProtection="1">
      <alignment horizontal="left" vertical="center"/>
    </xf>
    <xf numFmtId="0" fontId="63" fillId="23" borderId="34" xfId="0" applyFont="1" applyFill="1" applyBorder="1" applyAlignment="1" applyProtection="1">
      <alignment horizontal="left" vertical="center"/>
    </xf>
    <xf numFmtId="0" fontId="63" fillId="23" borderId="31" xfId="0" applyFont="1" applyFill="1" applyBorder="1" applyAlignment="1" applyProtection="1">
      <alignment horizontal="left" vertical="center"/>
    </xf>
    <xf numFmtId="164" fontId="63" fillId="23" borderId="13" xfId="0" applyNumberFormat="1" applyFont="1" applyFill="1" applyBorder="1" applyAlignment="1" applyProtection="1">
      <alignment horizontal="left" vertical="center"/>
    </xf>
    <xf numFmtId="164" fontId="63" fillId="23" borderId="14" xfId="0" applyNumberFormat="1" applyFont="1" applyFill="1" applyBorder="1" applyAlignment="1" applyProtection="1">
      <alignment horizontal="left" vertical="center"/>
    </xf>
    <xf numFmtId="164" fontId="63" fillId="16" borderId="36" xfId="0" applyNumberFormat="1" applyFont="1" applyFill="1" applyBorder="1" applyAlignment="1" applyProtection="1">
      <alignment horizontal="left" vertical="center" wrapText="1" indent="2"/>
    </xf>
    <xf numFmtId="164" fontId="63" fillId="16" borderId="30" xfId="0" applyNumberFormat="1" applyFont="1" applyFill="1" applyBorder="1" applyAlignment="1" applyProtection="1">
      <alignment horizontal="left" vertical="center" wrapText="1" indent="2"/>
    </xf>
    <xf numFmtId="0" fontId="63" fillId="16" borderId="52" xfId="0" applyFont="1" applyFill="1" applyBorder="1" applyAlignment="1" applyProtection="1">
      <alignment horizontal="left" vertical="center" indent="2"/>
    </xf>
    <xf numFmtId="0" fontId="63" fillId="16" borderId="53" xfId="0" applyFont="1" applyFill="1" applyBorder="1" applyAlignment="1" applyProtection="1">
      <alignment horizontal="left" vertical="center" indent="2"/>
    </xf>
    <xf numFmtId="0" fontId="63" fillId="16" borderId="35" xfId="0" applyFont="1" applyFill="1" applyBorder="1" applyAlignment="1" applyProtection="1">
      <alignment horizontal="left" vertical="center" indent="2"/>
    </xf>
    <xf numFmtId="0" fontId="63" fillId="16" borderId="30" xfId="0" applyFont="1" applyFill="1" applyBorder="1" applyAlignment="1" applyProtection="1">
      <alignment horizontal="left" vertical="center" indent="2"/>
    </xf>
    <xf numFmtId="0" fontId="61" fillId="16" borderId="52" xfId="0" applyFont="1" applyFill="1" applyBorder="1" applyAlignment="1" applyProtection="1">
      <alignment horizontal="left" vertical="center" wrapText="1" indent="2"/>
    </xf>
    <xf numFmtId="0" fontId="56" fillId="16" borderId="53" xfId="0" applyFont="1" applyFill="1" applyBorder="1" applyAlignment="1">
      <alignment horizontal="left" wrapText="1" indent="2"/>
    </xf>
    <xf numFmtId="3" fontId="63" fillId="0" borderId="10" xfId="0" applyNumberFormat="1" applyFont="1" applyBorder="1" applyAlignment="1" applyProtection="1">
      <alignment horizontal="center" vertical="center" wrapText="1"/>
    </xf>
    <xf numFmtId="3" fontId="63" fillId="0" borderId="126" xfId="0" applyNumberFormat="1" applyFont="1" applyBorder="1" applyAlignment="1" applyProtection="1">
      <alignment horizontal="center" vertical="center" wrapText="1"/>
    </xf>
    <xf numFmtId="0" fontId="63" fillId="16" borderId="34" xfId="0" applyFont="1" applyFill="1" applyBorder="1" applyAlignment="1" applyProtection="1">
      <alignment horizontal="left" vertical="center" indent="1"/>
    </xf>
    <xf numFmtId="0" fontId="63" fillId="16" borderId="31" xfId="0" applyFont="1" applyFill="1" applyBorder="1" applyAlignment="1" applyProtection="1">
      <alignment horizontal="left" vertical="center" inden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left" vertical="center" indent="1"/>
    </xf>
    <xf numFmtId="164" fontId="63" fillId="25" borderId="13" xfId="0" applyNumberFormat="1" applyFont="1" applyFill="1" applyBorder="1" applyAlignment="1" applyProtection="1">
      <alignment horizontal="left" vertical="center" wrapText="1" indent="1"/>
    </xf>
    <xf numFmtId="164" fontId="63" fillId="25" borderId="14" xfId="0" applyNumberFormat="1" applyFont="1" applyFill="1" applyBorder="1" applyAlignment="1" applyProtection="1">
      <alignment horizontal="left" vertical="center" wrapText="1" indent="1"/>
    </xf>
    <xf numFmtId="164" fontId="63" fillId="14" borderId="13" xfId="0" applyNumberFormat="1" applyFont="1" applyFill="1" applyBorder="1" applyAlignment="1" applyProtection="1">
      <alignment horizontal="left" vertical="center" wrapText="1" indent="1"/>
    </xf>
    <xf numFmtId="164" fontId="63" fillId="14" borderId="14" xfId="0" applyNumberFormat="1" applyFont="1" applyFill="1" applyBorder="1" applyAlignment="1" applyProtection="1">
      <alignment horizontal="left" vertical="center" wrapText="1" indent="1"/>
    </xf>
    <xf numFmtId="164" fontId="63" fillId="17" borderId="13" xfId="0" applyNumberFormat="1" applyFont="1" applyFill="1" applyBorder="1" applyAlignment="1" applyProtection="1">
      <alignment horizontal="left" vertical="center" wrapText="1"/>
    </xf>
    <xf numFmtId="164" fontId="63" fillId="17" borderId="14" xfId="0" applyNumberFormat="1" applyFont="1" applyFill="1" applyBorder="1" applyAlignment="1" applyProtection="1">
      <alignment horizontal="left" vertical="center" wrapText="1"/>
    </xf>
    <xf numFmtId="49" fontId="63" fillId="23" borderId="13" xfId="0" applyNumberFormat="1" applyFont="1" applyFill="1" applyBorder="1" applyAlignment="1" applyProtection="1">
      <alignment horizontal="left" vertical="center"/>
    </xf>
    <xf numFmtId="49" fontId="63" fillId="23" borderId="14" xfId="0" applyNumberFormat="1" applyFont="1" applyFill="1" applyBorder="1" applyAlignment="1" applyProtection="1">
      <alignment horizontal="left" vertical="center"/>
    </xf>
    <xf numFmtId="0" fontId="63" fillId="23" borderId="13" xfId="0" applyFont="1" applyFill="1" applyBorder="1" applyAlignment="1" applyProtection="1">
      <alignment vertical="center"/>
    </xf>
    <xf numFmtId="0" fontId="63" fillId="23" borderId="14" xfId="0" applyFont="1" applyFill="1" applyBorder="1" applyAlignment="1" applyProtection="1">
      <alignment vertical="center"/>
    </xf>
    <xf numFmtId="164" fontId="63" fillId="16" borderId="13" xfId="0" applyNumberFormat="1" applyFont="1" applyFill="1" applyBorder="1" applyAlignment="1" applyProtection="1">
      <alignment horizontal="left" vertical="center" wrapText="1" indent="2"/>
    </xf>
    <xf numFmtId="164" fontId="63" fillId="16" borderId="14" xfId="0" applyNumberFormat="1" applyFont="1" applyFill="1" applyBorder="1" applyAlignment="1" applyProtection="1">
      <alignment horizontal="left" vertical="center" wrapText="1" indent="2"/>
    </xf>
    <xf numFmtId="164" fontId="63" fillId="6" borderId="13" xfId="0" applyNumberFormat="1" applyFont="1" applyFill="1" applyBorder="1" applyAlignment="1" applyProtection="1">
      <alignment horizontal="left" vertical="center" wrapText="1" indent="1"/>
    </xf>
    <xf numFmtId="164" fontId="63" fillId="6" borderId="14" xfId="0" applyNumberFormat="1" applyFont="1" applyFill="1" applyBorder="1" applyAlignment="1" applyProtection="1">
      <alignment horizontal="left" vertical="center" wrapText="1" indent="1"/>
    </xf>
    <xf numFmtId="0" fontId="63" fillId="16" borderId="24" xfId="0" applyFont="1" applyFill="1" applyBorder="1" applyAlignment="1" applyProtection="1">
      <alignment horizontal="left" vertical="center" indent="1"/>
    </xf>
    <xf numFmtId="0" fontId="56" fillId="16" borderId="51" xfId="0" applyFont="1" applyFill="1" applyBorder="1" applyAlignment="1">
      <alignment horizontal="left" vertical="center" indent="1"/>
    </xf>
    <xf numFmtId="0" fontId="63" fillId="17" borderId="21" xfId="0" applyFont="1" applyFill="1" applyBorder="1" applyAlignment="1">
      <alignment horizontal="left" vertical="center" wrapText="1"/>
    </xf>
    <xf numFmtId="0" fontId="56" fillId="17" borderId="14" xfId="0" applyFont="1" applyFill="1" applyBorder="1" applyAlignment="1">
      <alignment horizontal="left" vertical="center" wrapText="1"/>
    </xf>
    <xf numFmtId="0" fontId="63" fillId="17" borderId="34" xfId="0" applyFont="1" applyFill="1" applyBorder="1" applyAlignment="1">
      <alignment vertical="top" wrapText="1"/>
    </xf>
    <xf numFmtId="0" fontId="56" fillId="17" borderId="31" xfId="0" applyFont="1" applyFill="1" applyBorder="1" applyAlignment="1">
      <alignment vertical="top" wrapText="1"/>
    </xf>
    <xf numFmtId="0" fontId="63" fillId="16" borderId="35" xfId="0" applyFont="1" applyFill="1" applyBorder="1" applyAlignment="1" applyProtection="1">
      <alignment horizontal="left" vertical="top" wrapText="1" indent="1"/>
    </xf>
    <xf numFmtId="0" fontId="56" fillId="16" borderId="30" xfId="0" applyFont="1" applyFill="1" applyBorder="1" applyAlignment="1">
      <alignment horizontal="left" vertical="top" wrapText="1" indent="1"/>
    </xf>
    <xf numFmtId="0" fontId="63" fillId="16" borderId="35" xfId="0" applyFont="1" applyFill="1" applyBorder="1" applyAlignment="1" applyProtection="1">
      <alignment horizontal="left" vertical="top" indent="1"/>
    </xf>
    <xf numFmtId="0" fontId="56" fillId="16" borderId="30" xfId="0" applyFont="1" applyFill="1" applyBorder="1" applyAlignment="1">
      <alignment horizontal="left" vertical="top" indent="1"/>
    </xf>
    <xf numFmtId="0" fontId="63" fillId="17" borderId="34" xfId="0" applyFont="1" applyFill="1" applyBorder="1" applyAlignment="1">
      <alignment vertical="center" wrapText="1"/>
    </xf>
    <xf numFmtId="0" fontId="56" fillId="17" borderId="31" xfId="0" applyFont="1" applyFill="1" applyBorder="1" applyAlignment="1">
      <alignment vertical="center" wrapText="1"/>
    </xf>
    <xf numFmtId="3" fontId="63" fillId="0" borderId="18" xfId="0" applyNumberFormat="1" applyFont="1" applyBorder="1" applyAlignment="1" applyProtection="1">
      <alignment horizontal="center" vertical="center" wrapText="1"/>
    </xf>
    <xf numFmtId="0" fontId="64" fillId="23" borderId="19" xfId="0" applyFont="1" applyFill="1" applyBorder="1" applyAlignment="1">
      <alignment horizontal="center" vertical="center"/>
    </xf>
    <xf numFmtId="0" fontId="56" fillId="23" borderId="11" xfId="0" applyFont="1" applyFill="1" applyBorder="1" applyAlignment="1">
      <alignment horizontal="center" vertical="center"/>
    </xf>
    <xf numFmtId="0" fontId="64" fillId="24" borderId="20" xfId="0" applyFont="1" applyFill="1" applyBorder="1" applyAlignment="1">
      <alignment horizontal="center" vertical="center"/>
    </xf>
    <xf numFmtId="0" fontId="64" fillId="24" borderId="11" xfId="0" applyFont="1" applyFill="1" applyBorder="1" applyAlignment="1">
      <alignment horizontal="center" vertical="center"/>
    </xf>
    <xf numFmtId="0" fontId="56" fillId="24" borderId="11" xfId="0" applyFont="1" applyFill="1" applyBorder="1" applyAlignment="1">
      <alignment horizontal="center" vertical="center"/>
    </xf>
    <xf numFmtId="0" fontId="64" fillId="23" borderId="107" xfId="0" applyFont="1" applyFill="1" applyBorder="1" applyAlignment="1">
      <alignment horizontal="center" vertical="center"/>
    </xf>
    <xf numFmtId="0" fontId="56" fillId="23" borderId="131" xfId="0" applyFont="1" applyFill="1" applyBorder="1" applyAlignment="1">
      <alignment horizontal="center" vertical="center"/>
    </xf>
    <xf numFmtId="0" fontId="64" fillId="23" borderId="20" xfId="0" applyFont="1" applyFill="1" applyBorder="1" applyAlignment="1">
      <alignment horizontal="center" vertical="center"/>
    </xf>
    <xf numFmtId="3" fontId="63" fillId="16" borderId="34" xfId="0" applyNumberFormat="1" applyFont="1" applyFill="1" applyBorder="1" applyAlignment="1">
      <alignment horizontal="left" vertical="top" wrapText="1" indent="1"/>
    </xf>
    <xf numFmtId="0" fontId="56" fillId="16" borderId="31" xfId="0" applyFont="1" applyFill="1" applyBorder="1" applyAlignment="1">
      <alignment horizontal="left" vertical="top" wrapText="1"/>
    </xf>
    <xf numFmtId="3" fontId="63" fillId="16" borderId="23" xfId="0" applyNumberFormat="1" applyFont="1" applyFill="1" applyBorder="1" applyAlignment="1">
      <alignment horizontal="left" vertical="top" wrapText="1" indent="1"/>
    </xf>
    <xf numFmtId="0" fontId="56" fillId="16" borderId="38" xfId="0" applyFont="1" applyFill="1" applyBorder="1" applyAlignment="1">
      <alignment horizontal="left" vertical="top" wrapText="1" indent="1"/>
    </xf>
    <xf numFmtId="3" fontId="63" fillId="16" borderId="24" xfId="0" applyNumberFormat="1" applyFont="1" applyFill="1" applyBorder="1" applyAlignment="1">
      <alignment horizontal="left" vertical="top" wrapText="1" indent="1"/>
    </xf>
    <xf numFmtId="0" fontId="61" fillId="16" borderId="51" xfId="0" applyFont="1" applyFill="1" applyBorder="1" applyAlignment="1">
      <alignment horizontal="left" vertical="top" wrapText="1" indent="1"/>
    </xf>
    <xf numFmtId="3" fontId="63" fillId="16" borderId="35" xfId="0" applyNumberFormat="1" applyFont="1" applyFill="1" applyBorder="1" applyAlignment="1">
      <alignment horizontal="left" vertical="top" wrapText="1" indent="1"/>
    </xf>
    <xf numFmtId="3" fontId="63" fillId="16" borderId="35" xfId="0" applyNumberFormat="1" applyFont="1" applyFill="1" applyBorder="1" applyAlignment="1">
      <alignment horizontal="left" vertical="top" indent="1"/>
    </xf>
    <xf numFmtId="0" fontId="61" fillId="16" borderId="30" xfId="0" applyFont="1" applyFill="1" applyBorder="1" applyAlignment="1">
      <alignment horizontal="left" vertical="top" indent="1"/>
    </xf>
    <xf numFmtId="3" fontId="63" fillId="0" borderId="23" xfId="0" applyNumberFormat="1" applyFont="1" applyBorder="1" applyAlignment="1">
      <alignment horizontal="left" vertical="top" wrapText="1" indent="1"/>
    </xf>
    <xf numFmtId="0" fontId="56" fillId="0" borderId="38" xfId="0" applyFont="1" applyBorder="1" applyAlignment="1">
      <alignment horizontal="left" vertical="top" wrapText="1" indent="1"/>
    </xf>
    <xf numFmtId="0" fontId="64" fillId="23" borderId="20" xfId="0" applyFont="1" applyFill="1" applyBorder="1" applyAlignment="1">
      <alignment horizontal="center" vertical="center" wrapText="1"/>
    </xf>
    <xf numFmtId="0" fontId="56" fillId="23" borderId="11" xfId="0" applyFont="1" applyFill="1" applyBorder="1" applyAlignment="1">
      <alignment horizontal="center" vertical="center" wrapText="1"/>
    </xf>
    <xf numFmtId="3" fontId="64" fillId="23" borderId="13" xfId="0" applyNumberFormat="1" applyFont="1" applyFill="1" applyBorder="1" applyAlignment="1">
      <alignment horizontal="center" vertical="center"/>
    </xf>
    <xf numFmtId="0" fontId="56" fillId="23" borderId="14" xfId="0" applyFont="1" applyFill="1" applyBorder="1" applyAlignment="1">
      <alignment horizontal="center" vertical="center"/>
    </xf>
    <xf numFmtId="0" fontId="64" fillId="23" borderId="21" xfId="0" applyFont="1" applyFill="1" applyBorder="1" applyAlignment="1">
      <alignment horizontal="center" vertical="center"/>
    </xf>
    <xf numFmtId="3" fontId="63" fillId="16" borderId="49" xfId="0" applyNumberFormat="1" applyFont="1" applyFill="1" applyBorder="1" applyAlignment="1">
      <alignment horizontal="left" vertical="top" indent="1"/>
    </xf>
    <xf numFmtId="3" fontId="63" fillId="16" borderId="31" xfId="0" applyNumberFormat="1" applyFont="1" applyFill="1" applyBorder="1" applyAlignment="1">
      <alignment horizontal="left" vertical="top" indent="1"/>
    </xf>
    <xf numFmtId="3" fontId="63" fillId="15" borderId="10" xfId="0" applyNumberFormat="1" applyFont="1" applyFill="1" applyBorder="1" applyAlignment="1" applyProtection="1">
      <alignment horizontal="center" vertical="center" wrapText="1"/>
    </xf>
    <xf numFmtId="3" fontId="63" fillId="15" borderId="126" xfId="0" applyNumberFormat="1" applyFont="1" applyFill="1" applyBorder="1" applyAlignment="1" applyProtection="1">
      <alignment horizontal="center" vertical="center" wrapText="1"/>
    </xf>
    <xf numFmtId="0" fontId="63" fillId="6" borderId="13" xfId="0" applyFont="1" applyFill="1" applyBorder="1" applyAlignment="1" applyProtection="1">
      <alignment horizontal="left" vertical="center" wrapText="1"/>
    </xf>
    <xf numFmtId="0" fontId="56" fillId="6" borderId="14" xfId="0" applyFont="1" applyFill="1" applyBorder="1" applyAlignment="1">
      <alignment horizontal="left" vertical="center" wrapText="1"/>
    </xf>
    <xf numFmtId="49" fontId="63" fillId="16" borderId="13" xfId="0" applyNumberFormat="1" applyFont="1" applyFill="1" applyBorder="1" applyAlignment="1" applyProtection="1">
      <alignment horizontal="left" vertical="center" wrapText="1" indent="1"/>
    </xf>
    <xf numFmtId="0" fontId="56" fillId="16" borderId="14" xfId="0" applyFont="1" applyFill="1" applyBorder="1" applyAlignment="1">
      <alignment horizontal="left" vertical="center" wrapText="1" indent="1"/>
    </xf>
    <xf numFmtId="49" fontId="64" fillId="12" borderId="13" xfId="0" applyNumberFormat="1" applyFont="1" applyFill="1" applyBorder="1" applyAlignment="1" applyProtection="1">
      <alignment horizontal="center" vertical="center"/>
    </xf>
    <xf numFmtId="0" fontId="56" fillId="12" borderId="14" xfId="0" applyFont="1" applyFill="1" applyBorder="1" applyAlignment="1">
      <alignment horizontal="center" vertical="center"/>
    </xf>
    <xf numFmtId="49" fontId="72" fillId="6" borderId="19" xfId="0" applyNumberFormat="1" applyFont="1" applyFill="1" applyBorder="1" applyAlignment="1" applyProtection="1">
      <alignment horizontal="left" vertical="center" wrapText="1"/>
    </xf>
    <xf numFmtId="0" fontId="56" fillId="0" borderId="20" xfId="0" applyFont="1" applyBorder="1" applyAlignment="1">
      <alignment horizontal="left" vertical="center" wrapText="1"/>
    </xf>
    <xf numFmtId="0" fontId="56" fillId="0" borderId="11" xfId="0" applyFont="1" applyBorder="1" applyAlignment="1">
      <alignment horizontal="left" vertical="center" wrapText="1"/>
    </xf>
    <xf numFmtId="49" fontId="82" fillId="6" borderId="19" xfId="0" applyNumberFormat="1" applyFont="1" applyFill="1" applyBorder="1" applyAlignment="1" applyProtection="1">
      <alignment horizontal="left" vertical="center" wrapText="1"/>
    </xf>
    <xf numFmtId="0" fontId="54" fillId="0" borderId="20" xfId="0" applyFont="1" applyBorder="1" applyAlignment="1">
      <alignment horizontal="left" vertical="center" wrapText="1"/>
    </xf>
    <xf numFmtId="0" fontId="54" fillId="0" borderId="11" xfId="0" applyFont="1" applyBorder="1" applyAlignment="1">
      <alignment horizontal="left" vertical="center" wrapText="1"/>
    </xf>
    <xf numFmtId="164" fontId="63" fillId="6" borderId="13" xfId="0" applyNumberFormat="1" applyFont="1" applyFill="1" applyBorder="1" applyAlignment="1" applyProtection="1">
      <alignment horizontal="left" vertical="center" wrapText="1"/>
    </xf>
    <xf numFmtId="49" fontId="63" fillId="0" borderId="13" xfId="0" applyNumberFormat="1" applyFont="1" applyBorder="1" applyAlignment="1" applyProtection="1">
      <alignment horizontal="center" vertical="center" wrapText="1"/>
    </xf>
    <xf numFmtId="49" fontId="63" fillId="0" borderId="14" xfId="0" applyNumberFormat="1" applyFont="1" applyBorder="1" applyAlignment="1" applyProtection="1">
      <alignment horizontal="center" vertical="center" wrapText="1"/>
    </xf>
    <xf numFmtId="49" fontId="63" fillId="16" borderId="13" xfId="0" applyNumberFormat="1" applyFont="1" applyFill="1" applyBorder="1" applyAlignment="1" applyProtection="1">
      <alignment horizontal="left" vertical="center" indent="1"/>
    </xf>
    <xf numFmtId="0" fontId="56" fillId="16" borderId="14" xfId="0" applyFont="1" applyFill="1" applyBorder="1" applyAlignment="1">
      <alignment horizontal="left" vertical="center" indent="1"/>
    </xf>
    <xf numFmtId="49" fontId="63" fillId="6" borderId="13" xfId="0" applyNumberFormat="1" applyFont="1" applyFill="1" applyBorder="1" applyAlignment="1" applyProtection="1">
      <alignment horizontal="left" vertical="center"/>
    </xf>
    <xf numFmtId="49" fontId="63" fillId="6" borderId="14" xfId="0" applyNumberFormat="1" applyFont="1" applyFill="1" applyBorder="1" applyAlignment="1" applyProtection="1">
      <alignment horizontal="left" vertical="center"/>
    </xf>
    <xf numFmtId="0" fontId="61" fillId="0" borderId="0" xfId="9" applyFont="1" applyFill="1" applyAlignment="1">
      <alignment wrapText="1"/>
    </xf>
    <xf numFmtId="0" fontId="56" fillId="0" borderId="0" xfId="0" applyFont="1" applyAlignment="1">
      <alignment wrapText="1"/>
    </xf>
    <xf numFmtId="0" fontId="54" fillId="0" borderId="9" xfId="9" applyFont="1" applyFill="1" applyBorder="1" applyAlignment="1" applyProtection="1">
      <protection locked="0"/>
    </xf>
    <xf numFmtId="0" fontId="54" fillId="0" borderId="9" xfId="0" applyFont="1" applyBorder="1" applyAlignment="1"/>
    <xf numFmtId="0" fontId="54" fillId="0" borderId="6" xfId="9" applyFont="1" applyFill="1" applyBorder="1" applyAlignment="1" applyProtection="1">
      <protection locked="0"/>
    </xf>
    <xf numFmtId="0" fontId="54" fillId="0" borderId="6" xfId="0" applyFont="1" applyBorder="1" applyAlignment="1"/>
    <xf numFmtId="49" fontId="61" fillId="0" borderId="13" xfId="0" applyNumberFormat="1" applyFont="1" applyBorder="1" applyAlignment="1" applyProtection="1">
      <alignment horizontal="left" vertical="center" wrapText="1" indent="1"/>
    </xf>
    <xf numFmtId="0" fontId="56" fillId="0" borderId="14" xfId="0" applyFont="1" applyBorder="1" applyAlignment="1">
      <alignment horizontal="left" vertical="center" wrapText="1" indent="1"/>
    </xf>
    <xf numFmtId="49" fontId="63" fillId="6" borderId="13" xfId="0" applyNumberFormat="1" applyFont="1" applyFill="1" applyBorder="1" applyAlignment="1" applyProtection="1">
      <alignment horizontal="left" vertical="center" wrapText="1"/>
    </xf>
    <xf numFmtId="0" fontId="64" fillId="12" borderId="13" xfId="9" applyFont="1" applyFill="1" applyBorder="1" applyAlignment="1">
      <alignment horizontal="center" vertical="center"/>
    </xf>
    <xf numFmtId="0" fontId="61" fillId="0" borderId="6" xfId="0" applyFont="1" applyBorder="1" applyAlignment="1" applyProtection="1">
      <alignment horizontal="left" vertical="center" wrapText="1" indent="1"/>
    </xf>
    <xf numFmtId="0" fontId="56" fillId="0" borderId="6" xfId="0" applyFont="1" applyBorder="1" applyAlignment="1" applyProtection="1">
      <alignment horizontal="left" vertical="center" wrapText="1" indent="1"/>
    </xf>
    <xf numFmtId="0" fontId="56" fillId="0" borderId="7" xfId="0" applyFont="1" applyBorder="1" applyAlignment="1" applyProtection="1">
      <alignment horizontal="left" vertical="center" wrapText="1" indent="1"/>
    </xf>
    <xf numFmtId="49" fontId="63" fillId="0" borderId="66" xfId="0" applyNumberFormat="1" applyFont="1" applyFill="1" applyBorder="1" applyAlignment="1" applyProtection="1">
      <alignment horizontal="center" vertical="center" wrapText="1"/>
    </xf>
    <xf numFmtId="49" fontId="63" fillId="0" borderId="15" xfId="0" applyNumberFormat="1" applyFont="1" applyFill="1" applyBorder="1" applyAlignment="1" applyProtection="1">
      <alignment horizontal="center" vertical="center" wrapText="1"/>
    </xf>
    <xf numFmtId="0" fontId="56" fillId="0" borderId="67" xfId="0" applyFont="1" applyFill="1" applyBorder="1" applyAlignment="1">
      <alignment wrapText="1"/>
    </xf>
    <xf numFmtId="0" fontId="63" fillId="0" borderId="46" xfId="0" applyFont="1" applyBorder="1" applyAlignment="1" applyProtection="1">
      <alignment horizontal="left" vertical="center" wrapText="1"/>
    </xf>
    <xf numFmtId="0" fontId="63" fillId="0" borderId="6" xfId="0" applyFont="1" applyBorder="1" applyAlignment="1" applyProtection="1">
      <alignment horizontal="left" vertical="center" wrapText="1"/>
    </xf>
    <xf numFmtId="0" fontId="56" fillId="0" borderId="6" xfId="0" applyFont="1" applyBorder="1" applyAlignment="1">
      <alignment wrapText="1"/>
    </xf>
    <xf numFmtId="0" fontId="63" fillId="6" borderId="5" xfId="0" applyFont="1" applyFill="1" applyBorder="1" applyAlignment="1" applyProtection="1">
      <alignment horizontal="left" vertical="center" wrapText="1"/>
    </xf>
    <xf numFmtId="0" fontId="63" fillId="6" borderId="0" xfId="0" applyFont="1" applyFill="1" applyBorder="1" applyAlignment="1" applyProtection="1">
      <alignment horizontal="left" vertical="center" wrapText="1"/>
    </xf>
    <xf numFmtId="0" fontId="63" fillId="6" borderId="87" xfId="0" applyFont="1" applyFill="1" applyBorder="1" applyAlignment="1" applyProtection="1">
      <alignment horizontal="left" vertical="center" wrapText="1"/>
    </xf>
    <xf numFmtId="0" fontId="63" fillId="6" borderId="88" xfId="0" applyFont="1" applyFill="1" applyBorder="1" applyAlignment="1" applyProtection="1">
      <alignment horizontal="left" vertical="center" wrapText="1"/>
    </xf>
    <xf numFmtId="0" fontId="56" fillId="0" borderId="88" xfId="0" applyFont="1" applyBorder="1" applyAlignment="1">
      <alignment wrapText="1"/>
    </xf>
    <xf numFmtId="0" fontId="61" fillId="0" borderId="6" xfId="0" applyFont="1" applyBorder="1" applyAlignment="1" applyProtection="1">
      <alignment horizontal="left" vertical="center" indent="1"/>
    </xf>
    <xf numFmtId="0" fontId="56" fillId="0" borderId="6" xfId="0" applyFont="1" applyBorder="1" applyAlignment="1">
      <alignment horizontal="left" indent="1"/>
    </xf>
    <xf numFmtId="0" fontId="56" fillId="0" borderId="7" xfId="0" applyFont="1" applyBorder="1" applyAlignment="1">
      <alignment horizontal="left" indent="1"/>
    </xf>
    <xf numFmtId="0" fontId="63" fillId="16" borderId="54" xfId="0" applyFont="1" applyFill="1" applyBorder="1" applyAlignment="1" applyProtection="1">
      <alignment horizontal="left" vertical="center" indent="1"/>
    </xf>
    <xf numFmtId="0" fontId="63" fillId="16" borderId="57" xfId="0" applyFont="1" applyFill="1" applyBorder="1" applyAlignment="1" applyProtection="1">
      <alignment horizontal="left" vertical="center" indent="1"/>
    </xf>
    <xf numFmtId="0" fontId="63" fillId="16" borderId="61" xfId="0" applyFont="1" applyFill="1" applyBorder="1" applyAlignment="1" applyProtection="1">
      <alignment horizontal="left" vertical="center" indent="1"/>
    </xf>
    <xf numFmtId="0" fontId="63" fillId="16" borderId="147" xfId="0" applyFont="1" applyFill="1" applyBorder="1" applyAlignment="1" applyProtection="1">
      <alignment horizontal="left" vertical="center" indent="1"/>
    </xf>
    <xf numFmtId="0" fontId="63" fillId="16" borderId="146" xfId="0" applyFont="1" applyFill="1" applyBorder="1" applyAlignment="1" applyProtection="1">
      <alignment horizontal="left" vertical="center" indent="1"/>
    </xf>
    <xf numFmtId="0" fontId="63" fillId="3" borderId="147" xfId="0" applyFont="1" applyFill="1" applyBorder="1" applyAlignment="1" applyProtection="1">
      <alignment horizontal="left" vertical="center"/>
    </xf>
    <xf numFmtId="0" fontId="63" fillId="3" borderId="148" xfId="0" applyFont="1" applyFill="1" applyBorder="1" applyAlignment="1" applyProtection="1">
      <alignment horizontal="left" vertical="center"/>
    </xf>
    <xf numFmtId="0" fontId="64" fillId="12" borderId="46" xfId="0" applyFont="1" applyFill="1" applyBorder="1" applyAlignment="1" applyProtection="1">
      <alignment horizontal="left" vertical="center" wrapText="1"/>
    </xf>
    <xf numFmtId="0" fontId="56" fillId="12" borderId="6" xfId="0" applyFont="1" applyFill="1" applyBorder="1" applyAlignment="1">
      <alignment horizontal="left" wrapText="1"/>
    </xf>
    <xf numFmtId="0" fontId="56" fillId="12" borderId="7" xfId="0" applyFont="1" applyFill="1" applyBorder="1" applyAlignment="1">
      <alignment horizontal="left" wrapText="1"/>
    </xf>
    <xf numFmtId="0" fontId="61" fillId="0" borderId="46" xfId="0" applyFont="1" applyBorder="1" applyAlignment="1" applyProtection="1">
      <alignment horizontal="left" vertical="center" wrapText="1" indent="1"/>
    </xf>
    <xf numFmtId="0" fontId="56" fillId="0" borderId="7" xfId="0" applyFont="1" applyBorder="1" applyAlignment="1">
      <alignment horizontal="left" wrapText="1" indent="1"/>
    </xf>
    <xf numFmtId="0" fontId="61" fillId="0" borderId="7" xfId="0" applyFont="1" applyBorder="1" applyAlignment="1">
      <alignment horizontal="left" wrapText="1" indent="1"/>
    </xf>
    <xf numFmtId="0" fontId="93" fillId="0" borderId="5" xfId="0" applyFont="1" applyBorder="1" applyAlignment="1" applyProtection="1">
      <alignment horizontal="left" wrapText="1" indent="2"/>
    </xf>
    <xf numFmtId="0" fontId="61" fillId="0" borderId="0" xfId="0" applyFont="1" applyAlignment="1">
      <alignment horizontal="left" wrapText="1"/>
    </xf>
    <xf numFmtId="0" fontId="61" fillId="0" borderId="5" xfId="0" applyFont="1" applyBorder="1" applyAlignment="1">
      <alignment horizontal="left" wrapText="1"/>
    </xf>
    <xf numFmtId="0" fontId="61" fillId="0" borderId="9" xfId="0" applyFont="1" applyBorder="1" applyAlignment="1" applyProtection="1">
      <alignment horizontal="left" vertical="center" wrapText="1" indent="1"/>
    </xf>
    <xf numFmtId="0" fontId="56" fillId="0" borderId="59" xfId="0" applyFont="1" applyBorder="1" applyAlignment="1">
      <alignment horizontal="left" wrapText="1" indent="1"/>
    </xf>
    <xf numFmtId="0" fontId="61" fillId="0" borderId="147" xfId="0" applyFont="1" applyBorder="1" applyAlignment="1" applyProtection="1">
      <alignment horizontal="left" vertical="center" wrapText="1" indent="1"/>
    </xf>
    <xf numFmtId="0" fontId="61" fillId="0" borderId="148" xfId="0" applyFont="1" applyBorder="1" applyAlignment="1" applyProtection="1">
      <alignment horizontal="left" vertical="center" wrapText="1" indent="1"/>
    </xf>
    <xf numFmtId="0" fontId="96" fillId="0" borderId="9" xfId="0" applyFont="1" applyBorder="1" applyAlignment="1">
      <alignment horizontal="left" vertical="center" wrapText="1" indent="1"/>
    </xf>
    <xf numFmtId="0" fontId="56" fillId="0" borderId="9" xfId="0" applyFont="1" applyBorder="1" applyAlignment="1">
      <alignment horizontal="left" vertical="center" wrapText="1" indent="1"/>
    </xf>
    <xf numFmtId="0" fontId="64" fillId="23" borderId="146" xfId="0" applyFont="1" applyFill="1" applyBorder="1" applyAlignment="1" applyProtection="1">
      <alignment horizontal="left" vertical="center" indent="1"/>
    </xf>
    <xf numFmtId="0" fontId="64" fillId="23" borderId="147" xfId="0" applyFont="1" applyFill="1" applyBorder="1" applyAlignment="1" applyProtection="1">
      <alignment horizontal="left" vertical="center" indent="1"/>
    </xf>
    <xf numFmtId="0" fontId="64" fillId="23" borderId="148" xfId="0" applyFont="1" applyFill="1" applyBorder="1" applyAlignment="1" applyProtection="1">
      <alignment horizontal="left" vertical="center" indent="1"/>
    </xf>
    <xf numFmtId="0" fontId="67" fillId="6" borderId="89" xfId="10" applyFont="1" applyFill="1" applyBorder="1" applyAlignment="1">
      <alignment horizontal="center" vertical="center"/>
    </xf>
    <xf numFmtId="0" fontId="97" fillId="0" borderId="90" xfId="0" applyFont="1" applyBorder="1" applyAlignment="1">
      <alignment horizontal="center" vertical="center"/>
    </xf>
    <xf numFmtId="0" fontId="97" fillId="0" borderId="91" xfId="0" applyFont="1" applyBorder="1" applyAlignment="1">
      <alignment horizontal="center" vertical="center"/>
    </xf>
    <xf numFmtId="0" fontId="64" fillId="23" borderId="92" xfId="10" applyFont="1" applyFill="1" applyBorder="1" applyAlignment="1">
      <alignment horizontal="center" vertical="center" wrapText="1"/>
    </xf>
    <xf numFmtId="0" fontId="64" fillId="23" borderId="25" xfId="0" applyFont="1" applyFill="1" applyBorder="1" applyAlignment="1">
      <alignment horizontal="center" vertical="center" wrapText="1"/>
    </xf>
    <xf numFmtId="0" fontId="64" fillId="23" borderId="93" xfId="0" applyFont="1" applyFill="1" applyBorder="1" applyAlignment="1">
      <alignment horizontal="center" vertical="center" wrapText="1"/>
    </xf>
    <xf numFmtId="0" fontId="129" fillId="23" borderId="94" xfId="10" applyFont="1" applyFill="1" applyBorder="1" applyAlignment="1">
      <alignment horizontal="center" vertical="center"/>
    </xf>
    <xf numFmtId="0" fontId="54" fillId="23" borderId="47" xfId="0" applyFont="1" applyFill="1" applyBorder="1" applyAlignment="1">
      <alignment horizontal="center" vertical="center"/>
    </xf>
    <xf numFmtId="0" fontId="54" fillId="23" borderId="95" xfId="0" applyFont="1" applyFill="1" applyBorder="1" applyAlignment="1">
      <alignment horizontal="center" vertical="center"/>
    </xf>
    <xf numFmtId="0" fontId="79" fillId="0" borderId="74" xfId="10" applyFont="1" applyBorder="1" applyAlignment="1">
      <alignment horizontal="center"/>
    </xf>
    <xf numFmtId="0" fontId="56" fillId="0" borderId="74" xfId="0" applyFont="1" applyBorder="1" applyAlignment="1">
      <alignment horizontal="center"/>
    </xf>
    <xf numFmtId="0" fontId="126" fillId="0" borderId="96" xfId="17" applyFont="1" applyBorder="1" applyAlignment="1">
      <alignment horizontal="left" vertical="top" wrapText="1"/>
    </xf>
    <xf numFmtId="0" fontId="126" fillId="0" borderId="0" xfId="17" applyFont="1" applyBorder="1" applyAlignment="1">
      <alignment horizontal="left" vertical="top" wrapText="1"/>
    </xf>
    <xf numFmtId="0" fontId="126" fillId="0" borderId="97" xfId="17" applyFont="1" applyBorder="1" applyAlignment="1">
      <alignment horizontal="left" vertical="top" wrapText="1"/>
    </xf>
    <xf numFmtId="0" fontId="125" fillId="23" borderId="140" xfId="17" applyFont="1" applyFill="1" applyBorder="1" applyAlignment="1">
      <alignment horizontal="center" vertical="center"/>
    </xf>
    <xf numFmtId="0" fontId="125" fillId="23" borderId="141" xfId="17" applyFont="1" applyFill="1" applyBorder="1" applyAlignment="1">
      <alignment horizontal="center" vertical="center"/>
    </xf>
    <xf numFmtId="0" fontId="125" fillId="23" borderId="142" xfId="17" applyFont="1" applyFill="1" applyBorder="1" applyAlignment="1">
      <alignment horizontal="center" vertical="center"/>
    </xf>
    <xf numFmtId="0" fontId="125" fillId="23" borderId="98" xfId="17" applyFont="1" applyFill="1" applyBorder="1" applyAlignment="1">
      <alignment horizontal="center" vertical="center"/>
    </xf>
    <xf numFmtId="0" fontId="125" fillId="23" borderId="78" xfId="17" applyFont="1" applyFill="1" applyBorder="1" applyAlignment="1">
      <alignment horizontal="center" vertical="center"/>
    </xf>
    <xf numFmtId="0" fontId="125" fillId="23" borderId="99" xfId="17" applyFont="1" applyFill="1" applyBorder="1" applyAlignment="1">
      <alignment horizontal="center" vertical="center"/>
    </xf>
    <xf numFmtId="0" fontId="126" fillId="0" borderId="96" xfId="17" applyFont="1" applyBorder="1" applyAlignment="1">
      <alignment vertical="top" wrapText="1"/>
    </xf>
    <xf numFmtId="0" fontId="126" fillId="0" borderId="0" xfId="17" applyFont="1" applyBorder="1" applyAlignment="1">
      <alignment vertical="top" wrapText="1"/>
    </xf>
    <xf numFmtId="0" fontId="126" fillId="0" borderId="97" xfId="17" applyFont="1" applyBorder="1" applyAlignment="1">
      <alignment vertical="top" wrapText="1"/>
    </xf>
    <xf numFmtId="0" fontId="126" fillId="0" borderId="96" xfId="17" applyFont="1" applyBorder="1" applyAlignment="1">
      <alignment vertical="top"/>
    </xf>
    <xf numFmtId="0" fontId="126" fillId="0" borderId="0" xfId="17" applyFont="1" applyBorder="1" applyAlignment="1">
      <alignment vertical="top"/>
    </xf>
    <xf numFmtId="0" fontId="126" fillId="0" borderId="97" xfId="17" applyFont="1" applyBorder="1" applyAlignment="1">
      <alignment vertical="top"/>
    </xf>
    <xf numFmtId="0" fontId="63" fillId="0" borderId="12" xfId="0" applyFont="1" applyFill="1" applyBorder="1" applyAlignment="1" applyProtection="1">
      <alignment horizontal="left" vertical="center" wrapText="1"/>
    </xf>
    <xf numFmtId="0" fontId="56" fillId="0" borderId="16" xfId="0" applyFont="1" applyBorder="1" applyAlignment="1">
      <alignment horizontal="left" vertical="center" wrapText="1"/>
    </xf>
    <xf numFmtId="0" fontId="56" fillId="0" borderId="10" xfId="0" applyFont="1" applyBorder="1" applyAlignment="1">
      <alignment horizontal="left" vertical="center" wrapText="1"/>
    </xf>
    <xf numFmtId="0" fontId="63" fillId="0" borderId="20" xfId="0" applyFont="1" applyBorder="1" applyAlignment="1">
      <alignment horizontal="center" vertical="center"/>
    </xf>
    <xf numFmtId="0" fontId="61" fillId="0" borderId="11" xfId="0" applyFont="1" applyBorder="1" applyAlignment="1">
      <alignment horizontal="center" vertical="center"/>
    </xf>
    <xf numFmtId="0" fontId="61" fillId="19" borderId="13" xfId="0" applyFont="1" applyFill="1" applyBorder="1" applyAlignment="1" applyProtection="1">
      <alignment horizontal="left" vertical="center" wrapText="1" indent="1"/>
    </xf>
    <xf numFmtId="0" fontId="56" fillId="19" borderId="21" xfId="0" applyFont="1" applyFill="1" applyBorder="1" applyAlignment="1">
      <alignment horizontal="left" vertical="center" wrapText="1" indent="1"/>
    </xf>
    <xf numFmtId="0" fontId="56" fillId="19" borderId="14" xfId="0" applyFont="1" applyFill="1" applyBorder="1" applyAlignment="1">
      <alignment horizontal="left" vertical="center" wrapText="1" indent="1"/>
    </xf>
    <xf numFmtId="0" fontId="3" fillId="0" borderId="96" xfId="18" applyFont="1" applyBorder="1" applyAlignment="1" applyProtection="1">
      <alignment vertical="top" wrapText="1"/>
      <protection locked="0"/>
    </xf>
    <xf numFmtId="0" fontId="3" fillId="0" borderId="0" xfId="18" applyFont="1" applyBorder="1" applyAlignment="1" applyProtection="1">
      <alignment vertical="top" wrapText="1"/>
      <protection locked="0"/>
    </xf>
    <xf numFmtId="0" fontId="3" fillId="0" borderId="97" xfId="18" applyFont="1" applyBorder="1" applyAlignment="1" applyProtection="1">
      <alignment vertical="top" wrapText="1"/>
      <protection locked="0"/>
    </xf>
    <xf numFmtId="0" fontId="100" fillId="23" borderId="0" xfId="18" applyFont="1" applyFill="1" applyAlignment="1">
      <alignment horizontal="center" vertical="center"/>
    </xf>
    <xf numFmtId="0" fontId="72" fillId="0" borderId="137" xfId="18" applyFont="1" applyFill="1" applyBorder="1" applyAlignment="1">
      <alignment horizontal="left" vertical="top" wrapText="1"/>
    </xf>
    <xf numFmtId="0" fontId="72" fillId="0" borderId="0" xfId="18" applyFont="1" applyFill="1" applyBorder="1" applyAlignment="1">
      <alignment horizontal="left" vertical="top" wrapText="1"/>
    </xf>
    <xf numFmtId="0" fontId="106" fillId="0" borderId="0" xfId="18" applyFont="1" applyAlignment="1">
      <alignment wrapText="1"/>
    </xf>
    <xf numFmtId="0" fontId="50" fillId="0" borderId="0" xfId="18" applyFont="1" applyAlignment="1">
      <alignment horizontal="center" vertical="center" wrapText="1"/>
    </xf>
    <xf numFmtId="174" fontId="50" fillId="0" borderId="78" xfId="18" applyNumberFormat="1" applyFont="1" applyBorder="1" applyAlignment="1">
      <alignment horizontal="center" vertical="center" wrapText="1"/>
    </xf>
    <xf numFmtId="0" fontId="3" fillId="0" borderId="141" xfId="18" applyFont="1" applyBorder="1" applyAlignment="1" applyProtection="1">
      <alignment horizontal="center" vertical="top" wrapText="1"/>
      <protection locked="0"/>
    </xf>
    <xf numFmtId="0" fontId="3" fillId="0" borderId="142" xfId="18" applyFont="1" applyBorder="1" applyAlignment="1" applyProtection="1">
      <alignment horizontal="center" vertical="top" wrapText="1"/>
      <protection locked="0"/>
    </xf>
    <xf numFmtId="0" fontId="48" fillId="0" borderId="98" xfId="18" applyFont="1" applyBorder="1" applyAlignment="1" applyProtection="1">
      <alignment vertical="top" wrapText="1"/>
      <protection locked="0"/>
    </xf>
    <xf numFmtId="0" fontId="48" fillId="0" borderId="78" xfId="18" applyFont="1" applyBorder="1" applyAlignment="1" applyProtection="1">
      <alignment vertical="top" wrapText="1"/>
      <protection locked="0"/>
    </xf>
    <xf numFmtId="0" fontId="48" fillId="0" borderId="99" xfId="18" applyFont="1" applyBorder="1" applyAlignment="1" applyProtection="1">
      <alignment vertical="top" wrapText="1"/>
      <protection locked="0"/>
    </xf>
    <xf numFmtId="0" fontId="3" fillId="0" borderId="98" xfId="18" applyFont="1" applyBorder="1" applyAlignment="1" applyProtection="1">
      <alignment vertical="top" wrapText="1"/>
      <protection locked="0"/>
    </xf>
    <xf numFmtId="0" fontId="3" fillId="0" borderId="78" xfId="18" applyFont="1" applyBorder="1" applyAlignment="1" applyProtection="1">
      <alignment vertical="top" wrapText="1"/>
      <protection locked="0"/>
    </xf>
    <xf numFmtId="0" fontId="3" fillId="0" borderId="99" xfId="18" applyFont="1" applyBorder="1" applyAlignment="1" applyProtection="1">
      <alignment vertical="top" wrapText="1"/>
      <protection locked="0"/>
    </xf>
    <xf numFmtId="0" fontId="48" fillId="0" borderId="141" xfId="18" applyFont="1" applyBorder="1" applyAlignment="1" applyProtection="1">
      <alignment horizontal="center" vertical="top" wrapText="1"/>
      <protection locked="0"/>
    </xf>
    <xf numFmtId="0" fontId="48" fillId="0" borderId="142" xfId="18" applyFont="1" applyBorder="1" applyAlignment="1" applyProtection="1">
      <alignment horizontal="center" vertical="top" wrapText="1"/>
      <protection locked="0"/>
    </xf>
    <xf numFmtId="0" fontId="48" fillId="0" borderId="96" xfId="18" applyFont="1" applyBorder="1" applyAlignment="1" applyProtection="1">
      <alignment vertical="top" wrapText="1"/>
      <protection locked="0"/>
    </xf>
    <xf numFmtId="0" fontId="48" fillId="0" borderId="0" xfId="18" applyFont="1" applyBorder="1" applyAlignment="1" applyProtection="1">
      <alignment vertical="top" wrapText="1"/>
      <protection locked="0"/>
    </xf>
    <xf numFmtId="0" fontId="48" fillId="0" borderId="97" xfId="18" applyFont="1" applyBorder="1" applyAlignment="1" applyProtection="1">
      <alignment vertical="top" wrapText="1"/>
      <protection locked="0"/>
    </xf>
    <xf numFmtId="0" fontId="61" fillId="0" borderId="5" xfId="3" quotePrefix="1" applyNumberFormat="1" applyFont="1" applyBorder="1" applyAlignment="1">
      <alignment horizontal="left" vertical="top" wrapText="1" indent="2"/>
    </xf>
    <xf numFmtId="0" fontId="61" fillId="0" borderId="0" xfId="3" quotePrefix="1" applyNumberFormat="1" applyFont="1" applyBorder="1" applyAlignment="1">
      <alignment horizontal="left" vertical="top" wrapText="1" indent="2"/>
    </xf>
    <xf numFmtId="0" fontId="61" fillId="0" borderId="0" xfId="3" applyNumberFormat="1" applyFont="1" applyBorder="1" applyAlignment="1">
      <alignment horizontal="left" vertical="top" wrapText="1" indent="2"/>
    </xf>
    <xf numFmtId="0" fontId="56" fillId="0" borderId="0" xfId="3" applyFont="1" applyAlignment="1">
      <alignment horizontal="left" vertical="top" wrapText="1" indent="2"/>
    </xf>
    <xf numFmtId="0" fontId="61" fillId="0" borderId="0" xfId="3" applyNumberFormat="1" applyFont="1" applyAlignment="1">
      <alignment horizontal="left" vertical="top" wrapText="1" indent="2"/>
    </xf>
    <xf numFmtId="0" fontId="54" fillId="0" borderId="20" xfId="3" applyNumberFormat="1" applyFont="1" applyBorder="1" applyAlignment="1">
      <alignment horizontal="left" vertical="center" indent="1"/>
    </xf>
    <xf numFmtId="0" fontId="54" fillId="0" borderId="20" xfId="3" applyNumberFormat="1" applyFont="1" applyBorder="1" applyAlignment="1">
      <alignment horizontal="left" vertical="center"/>
    </xf>
    <xf numFmtId="0" fontId="54" fillId="23" borderId="17" xfId="3" applyNumberFormat="1" applyFont="1" applyFill="1" applyBorder="1" applyAlignment="1">
      <alignment horizontal="left" vertical="top" wrapText="1"/>
    </xf>
    <xf numFmtId="0" fontId="54" fillId="23" borderId="0" xfId="3" applyFont="1" applyFill="1" applyBorder="1" applyAlignment="1">
      <alignment vertical="top"/>
    </xf>
    <xf numFmtId="0" fontId="54" fillId="23" borderId="18" xfId="3" applyFont="1" applyFill="1" applyBorder="1" applyAlignment="1">
      <alignment vertical="top"/>
    </xf>
    <xf numFmtId="166" fontId="54" fillId="0" borderId="21" xfId="3" applyNumberFormat="1" applyFont="1" applyBorder="1" applyAlignment="1">
      <alignment horizontal="left" vertical="center" indent="1"/>
    </xf>
    <xf numFmtId="0" fontId="63" fillId="0" borderId="19" xfId="3" applyNumberFormat="1" applyFont="1" applyBorder="1" applyAlignment="1">
      <alignment horizontal="center" vertical="center"/>
    </xf>
    <xf numFmtId="0" fontId="56" fillId="0" borderId="20" xfId="3" applyFont="1" applyBorder="1" applyAlignment="1">
      <alignment horizontal="center" vertical="center"/>
    </xf>
    <xf numFmtId="0" fontId="56" fillId="0" borderId="11" xfId="3" applyFont="1" applyBorder="1" applyAlignment="1">
      <alignment horizontal="center" vertical="center"/>
    </xf>
    <xf numFmtId="0" fontId="61" fillId="0" borderId="21" xfId="3" applyNumberFormat="1" applyFont="1" applyBorder="1" applyAlignment="1">
      <alignment horizontal="left" vertical="center" wrapText="1"/>
    </xf>
    <xf numFmtId="0" fontId="56" fillId="0" borderId="21" xfId="3" applyFont="1" applyBorder="1" applyAlignment="1">
      <alignment horizontal="left" vertical="center" wrapText="1"/>
    </xf>
    <xf numFmtId="0" fontId="56" fillId="0" borderId="14" xfId="3" applyFont="1" applyBorder="1" applyAlignment="1">
      <alignment horizontal="left" vertical="center" wrapText="1"/>
    </xf>
    <xf numFmtId="0" fontId="63" fillId="0" borderId="21" xfId="3" applyNumberFormat="1" applyFont="1" applyBorder="1" applyAlignment="1">
      <alignment vertical="center"/>
    </xf>
    <xf numFmtId="0" fontId="63" fillId="0" borderId="14" xfId="3" applyNumberFormat="1" applyFont="1" applyBorder="1" applyAlignment="1">
      <alignment vertical="center"/>
    </xf>
    <xf numFmtId="0" fontId="72" fillId="0" borderId="133" xfId="3" applyFont="1" applyBorder="1" applyAlignment="1">
      <alignment horizontal="center" vertical="center" wrapText="1"/>
    </xf>
    <xf numFmtId="0" fontId="72" fillId="0" borderId="133" xfId="3" applyNumberFormat="1" applyFont="1" applyBorder="1" applyAlignment="1">
      <alignment horizontal="center"/>
    </xf>
    <xf numFmtId="0" fontId="56" fillId="0" borderId="134" xfId="3" applyNumberFormat="1" applyFont="1" applyBorder="1" applyAlignment="1" applyProtection="1">
      <alignment horizontal="center"/>
      <protection locked="0"/>
    </xf>
    <xf numFmtId="171" fontId="56" fillId="0" borderId="134" xfId="3" applyNumberFormat="1" applyFont="1" applyBorder="1" applyAlignment="1" applyProtection="1">
      <alignment horizontal="center"/>
      <protection locked="0"/>
    </xf>
    <xf numFmtId="0" fontId="56" fillId="0" borderId="134" xfId="3" applyNumberFormat="1" applyFont="1" applyBorder="1" applyAlignment="1" applyProtection="1">
      <alignment horizontal="center" vertical="center"/>
      <protection locked="0"/>
    </xf>
    <xf numFmtId="0" fontId="82" fillId="0" borderId="0" xfId="0" applyFont="1" applyAlignment="1">
      <alignment vertical="top" wrapText="1"/>
    </xf>
    <xf numFmtId="0" fontId="64" fillId="12" borderId="13" xfId="3" applyFont="1" applyFill="1" applyBorder="1" applyAlignment="1">
      <alignment horizontal="center" vertical="center" wrapText="1"/>
    </xf>
    <xf numFmtId="0" fontId="64" fillId="12" borderId="21" xfId="3" applyFont="1" applyFill="1" applyBorder="1" applyAlignment="1">
      <alignment horizontal="center" vertical="center" wrapText="1"/>
    </xf>
    <xf numFmtId="0" fontId="64" fillId="12" borderId="14" xfId="3" applyFont="1" applyFill="1" applyBorder="1" applyAlignment="1">
      <alignment horizontal="center" vertical="center" wrapText="1"/>
    </xf>
    <xf numFmtId="0" fontId="56" fillId="0" borderId="0" xfId="3" applyFont="1" applyBorder="1" applyAlignment="1">
      <alignment wrapText="1"/>
    </xf>
    <xf numFmtId="0" fontId="108" fillId="0" borderId="112" xfId="3" applyFont="1" applyBorder="1" applyAlignment="1">
      <alignment horizontal="center" vertical="center" wrapText="1"/>
    </xf>
    <xf numFmtId="0" fontId="108" fillId="0" borderId="0" xfId="3" applyFont="1" applyBorder="1" applyAlignment="1">
      <alignment horizontal="center" vertical="center" wrapText="1"/>
    </xf>
    <xf numFmtId="0" fontId="108" fillId="0" borderId="113" xfId="3" applyFont="1" applyBorder="1" applyAlignment="1">
      <alignment horizontal="center" vertical="center" wrapText="1"/>
    </xf>
    <xf numFmtId="0" fontId="108" fillId="0" borderId="114" xfId="3" applyFont="1" applyBorder="1" applyAlignment="1">
      <alignment horizontal="center" vertical="center" wrapText="1"/>
    </xf>
    <xf numFmtId="0" fontId="108" fillId="0" borderId="115" xfId="3" applyFont="1" applyBorder="1" applyAlignment="1">
      <alignment horizontal="center" vertical="center" wrapText="1"/>
    </xf>
    <xf numFmtId="0" fontId="108" fillId="0" borderId="116" xfId="3" applyFont="1" applyBorder="1" applyAlignment="1">
      <alignment horizontal="center" vertical="center" wrapText="1"/>
    </xf>
    <xf numFmtId="0" fontId="109" fillId="0" borderId="13" xfId="3" applyNumberFormat="1" applyFont="1" applyBorder="1" applyAlignment="1">
      <alignment vertical="top" wrapText="1"/>
    </xf>
    <xf numFmtId="0" fontId="109" fillId="0" borderId="21" xfId="3" applyNumberFormat="1" applyFont="1" applyBorder="1" applyAlignment="1">
      <alignment vertical="top" wrapText="1"/>
    </xf>
    <xf numFmtId="0" fontId="109" fillId="0" borderId="14" xfId="3" applyNumberFormat="1" applyFont="1" applyBorder="1" applyAlignment="1">
      <alignment vertical="top" wrapText="1"/>
    </xf>
    <xf numFmtId="0" fontId="54" fillId="0" borderId="12" xfId="3" applyFont="1" applyBorder="1" applyAlignment="1">
      <alignment vertical="top" wrapText="1"/>
    </xf>
    <xf numFmtId="0" fontId="54" fillId="0" borderId="16" xfId="3" applyFont="1" applyBorder="1" applyAlignment="1">
      <alignment vertical="top" wrapText="1"/>
    </xf>
    <xf numFmtId="0" fontId="54" fillId="0" borderId="10" xfId="3" applyFont="1" applyBorder="1" applyAlignment="1">
      <alignment vertical="top" wrapText="1"/>
    </xf>
    <xf numFmtId="0" fontId="64" fillId="0" borderId="46" xfId="3" applyFont="1" applyBorder="1" applyAlignment="1">
      <alignment horizontal="center" vertical="center" wrapText="1"/>
    </xf>
    <xf numFmtId="0" fontId="64" fillId="0" borderId="6" xfId="3" applyFont="1" applyBorder="1" applyAlignment="1">
      <alignment horizontal="center" vertical="center" wrapText="1"/>
    </xf>
    <xf numFmtId="0" fontId="64" fillId="0" borderId="7" xfId="3" applyFont="1" applyBorder="1" applyAlignment="1">
      <alignment horizontal="center" vertical="center" wrapText="1"/>
    </xf>
    <xf numFmtId="0" fontId="82" fillId="0" borderId="5" xfId="3" applyFont="1" applyBorder="1" applyAlignment="1">
      <alignment vertical="top"/>
    </xf>
    <xf numFmtId="0" fontId="82" fillId="0" borderId="0" xfId="3" applyFont="1" applyBorder="1" applyAlignment="1">
      <alignment vertical="top"/>
    </xf>
    <xf numFmtId="0" fontId="82" fillId="0" borderId="40" xfId="3" applyFont="1" applyBorder="1" applyAlignment="1">
      <alignment vertical="top"/>
    </xf>
    <xf numFmtId="0" fontId="82" fillId="0" borderId="50" xfId="3" applyFont="1" applyBorder="1" applyAlignment="1">
      <alignment vertical="top"/>
    </xf>
    <xf numFmtId="0" fontId="82" fillId="0" borderId="9" xfId="3" applyFont="1" applyBorder="1" applyAlignment="1">
      <alignment vertical="top"/>
    </xf>
    <xf numFmtId="0" fontId="82" fillId="0" borderId="59" xfId="3" applyFont="1" applyBorder="1" applyAlignment="1">
      <alignment vertical="top"/>
    </xf>
    <xf numFmtId="0" fontId="111" fillId="12" borderId="125" xfId="0" applyFont="1" applyFill="1" applyBorder="1" applyAlignment="1">
      <alignment horizontal="center" vertical="center"/>
    </xf>
    <xf numFmtId="0" fontId="111" fillId="12" borderId="128" xfId="0" applyFont="1" applyFill="1" applyBorder="1" applyAlignment="1">
      <alignment horizontal="center" vertical="center"/>
    </xf>
    <xf numFmtId="0" fontId="111" fillId="12" borderId="153" xfId="0" applyFont="1" applyFill="1" applyBorder="1" applyAlignment="1">
      <alignment horizontal="center" vertical="center"/>
    </xf>
    <xf numFmtId="164" fontId="111" fillId="12" borderId="17" xfId="0" applyNumberFormat="1" applyFont="1" applyFill="1" applyBorder="1" applyAlignment="1">
      <alignment horizontal="center" vertical="center"/>
    </xf>
    <xf numFmtId="164" fontId="111" fillId="12" borderId="0" xfId="0" applyNumberFormat="1" applyFont="1" applyFill="1" applyBorder="1" applyAlignment="1">
      <alignment horizontal="center" vertical="center"/>
    </xf>
    <xf numFmtId="164" fontId="111" fillId="12" borderId="63" xfId="0" applyNumberFormat="1" applyFont="1" applyFill="1" applyBorder="1" applyAlignment="1">
      <alignment horizontal="center" vertical="center"/>
    </xf>
    <xf numFmtId="164" fontId="60" fillId="12" borderId="125" xfId="0" applyNumberFormat="1" applyFont="1" applyFill="1" applyBorder="1" applyAlignment="1">
      <alignment horizontal="center" vertical="top"/>
    </xf>
    <xf numFmtId="164" fontId="112" fillId="12" borderId="128" xfId="0" applyNumberFormat="1" applyFont="1" applyFill="1" applyBorder="1" applyAlignment="1">
      <alignment horizontal="center" vertical="top"/>
    </xf>
    <xf numFmtId="164" fontId="112" fillId="12" borderId="153" xfId="0" applyNumberFormat="1" applyFont="1" applyFill="1" applyBorder="1" applyAlignment="1">
      <alignment horizontal="center" vertical="top"/>
    </xf>
    <xf numFmtId="0" fontId="112" fillId="0" borderId="21" xfId="0" applyFont="1" applyBorder="1" applyAlignment="1">
      <alignment horizontal="left" vertical="top" wrapText="1"/>
    </xf>
    <xf numFmtId="0" fontId="54" fillId="0" borderId="14" xfId="0" applyFont="1" applyBorder="1" applyAlignment="1">
      <alignment horizontal="left" vertical="top" wrapText="1"/>
    </xf>
    <xf numFmtId="0" fontId="54" fillId="0" borderId="21" xfId="0" applyFont="1" applyBorder="1" applyAlignment="1">
      <alignment vertical="top" wrapText="1"/>
    </xf>
    <xf numFmtId="0" fontId="56" fillId="0" borderId="14" xfId="0" applyFont="1" applyBorder="1" applyAlignment="1">
      <alignment wrapText="1"/>
    </xf>
    <xf numFmtId="0" fontId="112" fillId="0" borderId="128" xfId="0" applyNumberFormat="1" applyFont="1" applyBorder="1" applyAlignment="1">
      <alignment horizontal="left" vertical="center" wrapText="1"/>
    </xf>
    <xf numFmtId="0" fontId="56" fillId="0" borderId="126" xfId="0" applyFont="1" applyBorder="1" applyAlignment="1">
      <alignment horizontal="left" vertical="center" wrapText="1"/>
    </xf>
    <xf numFmtId="0" fontId="112" fillId="0" borderId="0" xfId="0" applyNumberFormat="1" applyFont="1" applyBorder="1" applyAlignment="1">
      <alignment horizontal="left" vertical="center" wrapText="1"/>
    </xf>
    <xf numFmtId="0" fontId="54" fillId="0" borderId="18" xfId="0" applyFont="1" applyBorder="1" applyAlignment="1">
      <alignment vertical="center" wrapText="1"/>
    </xf>
    <xf numFmtId="0" fontId="112" fillId="0" borderId="21" xfId="0" applyNumberFormat="1" applyFont="1" applyBorder="1" applyAlignment="1">
      <alignment horizontal="left" vertical="center" wrapText="1"/>
    </xf>
    <xf numFmtId="0" fontId="54" fillId="0" borderId="14" xfId="0" applyFont="1" applyBorder="1" applyAlignment="1"/>
    <xf numFmtId="0" fontId="64" fillId="0" borderId="0" xfId="3" applyNumberFormat="1" applyFont="1" applyAlignment="1" applyProtection="1">
      <alignment horizontal="center" vertical="center"/>
    </xf>
    <xf numFmtId="0" fontId="54" fillId="0" borderId="146" xfId="3" applyNumberFormat="1" applyFont="1" applyBorder="1" applyProtection="1"/>
    <xf numFmtId="0" fontId="54" fillId="0" borderId="147" xfId="3" applyNumberFormat="1" applyFont="1" applyBorder="1" applyProtection="1"/>
    <xf numFmtId="0" fontId="64" fillId="0" borderId="5"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vertical="center" indent="1"/>
    </xf>
    <xf numFmtId="0" fontId="64" fillId="0" borderId="40" xfId="3" applyNumberFormat="1" applyFont="1" applyBorder="1" applyAlignment="1" applyProtection="1">
      <alignment horizontal="left" vertical="center" indent="1"/>
    </xf>
    <xf numFmtId="0" fontId="64" fillId="0" borderId="5" xfId="3" applyNumberFormat="1" applyFont="1" applyBorder="1" applyAlignment="1" applyProtection="1">
      <alignment horizontal="left" indent="1"/>
    </xf>
    <xf numFmtId="0" fontId="64" fillId="0" borderId="0" xfId="3" applyNumberFormat="1" applyFont="1" applyBorder="1" applyAlignment="1" applyProtection="1">
      <alignment horizontal="left" indent="1"/>
    </xf>
    <xf numFmtId="0" fontId="64" fillId="0" borderId="40" xfId="3" applyNumberFormat="1" applyFont="1" applyBorder="1" applyAlignment="1" applyProtection="1">
      <alignment horizontal="left" indent="1"/>
    </xf>
    <xf numFmtId="0" fontId="56" fillId="0" borderId="50" xfId="3" applyNumberFormat="1" applyFont="1" applyBorder="1" applyProtection="1"/>
    <xf numFmtId="0" fontId="56" fillId="0" borderId="9" xfId="3" applyNumberFormat="1" applyFont="1" applyBorder="1" applyProtection="1"/>
    <xf numFmtId="0" fontId="56" fillId="0" borderId="59" xfId="3" applyNumberFormat="1" applyFont="1" applyBorder="1" applyProtection="1"/>
    <xf numFmtId="0" fontId="64" fillId="0" borderId="50" xfId="3" applyNumberFormat="1" applyFont="1" applyBorder="1" applyAlignment="1" applyProtection="1"/>
    <xf numFmtId="0" fontId="64" fillId="0" borderId="9" xfId="3" applyFont="1" applyBorder="1" applyAlignment="1" applyProtection="1"/>
    <xf numFmtId="0" fontId="64" fillId="0" borderId="59" xfId="3" applyFont="1" applyBorder="1" applyAlignment="1" applyProtection="1"/>
    <xf numFmtId="0" fontId="82" fillId="0" borderId="5" xfId="3" applyNumberFormat="1" applyFont="1" applyBorder="1" applyAlignment="1" applyProtection="1"/>
    <xf numFmtId="0" fontId="82" fillId="0" borderId="0" xfId="3" applyFont="1" applyBorder="1" applyAlignment="1" applyProtection="1"/>
    <xf numFmtId="0" fontId="82" fillId="0" borderId="40" xfId="3" applyFont="1" applyBorder="1" applyAlignment="1" applyProtection="1"/>
    <xf numFmtId="0" fontId="64" fillId="0" borderId="147" xfId="3" applyNumberFormat="1" applyFont="1" applyBorder="1" applyAlignment="1" applyProtection="1">
      <alignment horizontal="left" indent="1"/>
      <protection locked="0"/>
    </xf>
    <xf numFmtId="0" fontId="64" fillId="0" borderId="147" xfId="3" applyFont="1" applyBorder="1" applyAlignment="1" applyProtection="1">
      <alignment horizontal="left" indent="1"/>
      <protection locked="0"/>
    </xf>
    <xf numFmtId="0" fontId="64" fillId="0" borderId="148" xfId="3" applyFont="1" applyBorder="1" applyAlignment="1" applyProtection="1">
      <alignment horizontal="left" indent="1"/>
      <protection locked="0"/>
    </xf>
    <xf numFmtId="0" fontId="56" fillId="0" borderId="0" xfId="3" applyFont="1" applyAlignment="1">
      <alignment horizontal="center" vertical="center"/>
    </xf>
    <xf numFmtId="0" fontId="64" fillId="0" borderId="50" xfId="3" applyNumberFormat="1" applyFont="1" applyBorder="1" applyAlignment="1" applyProtection="1">
      <alignment horizontal="left" indent="1"/>
    </xf>
    <xf numFmtId="0" fontId="64" fillId="0" borderId="9" xfId="3" applyFont="1" applyBorder="1" applyAlignment="1" applyProtection="1">
      <alignment horizontal="left" indent="1"/>
    </xf>
    <xf numFmtId="0" fontId="64" fillId="0" borderId="59" xfId="3" applyFont="1" applyBorder="1" applyAlignment="1" applyProtection="1">
      <alignment horizontal="left" indent="1"/>
    </xf>
    <xf numFmtId="165" fontId="64" fillId="0" borderId="50" xfId="3" applyNumberFormat="1" applyFont="1" applyBorder="1" applyAlignment="1" applyProtection="1">
      <alignment horizontal="left" indent="1"/>
    </xf>
    <xf numFmtId="165" fontId="64" fillId="0" borderId="59" xfId="3" applyNumberFormat="1" applyFont="1" applyBorder="1" applyAlignment="1" applyProtection="1">
      <alignment horizontal="left" indent="1"/>
    </xf>
    <xf numFmtId="0" fontId="64" fillId="0" borderId="59" xfId="3" applyNumberFormat="1" applyFont="1" applyBorder="1" applyAlignment="1" applyProtection="1">
      <alignment horizontal="left" indent="1"/>
    </xf>
    <xf numFmtId="0" fontId="64" fillId="0" borderId="5" xfId="3" applyFont="1" applyBorder="1" applyAlignment="1" applyProtection="1"/>
    <xf numFmtId="0" fontId="64" fillId="0" borderId="0" xfId="3" applyFont="1" applyBorder="1" applyAlignment="1" applyProtection="1"/>
    <xf numFmtId="0" fontId="64" fillId="0" borderId="40" xfId="3" applyFont="1" applyBorder="1" applyAlignment="1" applyProtection="1"/>
    <xf numFmtId="0" fontId="64" fillId="0" borderId="0" xfId="3" applyNumberFormat="1" applyFont="1" applyAlignment="1" applyProtection="1">
      <alignment horizontal="center"/>
    </xf>
    <xf numFmtId="0" fontId="64" fillId="0" borderId="50" xfId="3" applyNumberFormat="1" applyFont="1" applyBorder="1" applyAlignment="1" applyProtection="1">
      <alignment horizontal="left" indent="1"/>
      <protection locked="0"/>
    </xf>
    <xf numFmtId="0" fontId="64" fillId="0" borderId="9" xfId="3" applyFont="1" applyBorder="1" applyAlignment="1">
      <alignment horizontal="left" indent="1"/>
    </xf>
    <xf numFmtId="0" fontId="64" fillId="0" borderId="59" xfId="3" applyFont="1" applyBorder="1" applyAlignment="1">
      <alignment horizontal="left" indent="1"/>
    </xf>
    <xf numFmtId="0" fontId="64" fillId="0" borderId="5" xfId="3" applyNumberFormat="1" applyFont="1" applyBorder="1" applyAlignment="1" applyProtection="1">
      <alignment horizontal="left" indent="1"/>
      <protection locked="0"/>
    </xf>
    <xf numFmtId="0" fontId="64" fillId="0" borderId="0" xfId="3" applyFont="1" applyBorder="1" applyAlignment="1">
      <alignment horizontal="left" indent="1"/>
    </xf>
    <xf numFmtId="0" fontId="64" fillId="0" borderId="40" xfId="3" applyFont="1" applyBorder="1" applyAlignment="1">
      <alignment horizontal="left" indent="1"/>
    </xf>
    <xf numFmtId="0" fontId="64" fillId="0" borderId="0" xfId="3" applyFont="1" applyBorder="1" applyAlignment="1" applyProtection="1">
      <alignment horizontal="left" indent="1"/>
    </xf>
    <xf numFmtId="0" fontId="64" fillId="0" borderId="40" xfId="3" applyFont="1" applyBorder="1" applyAlignment="1" applyProtection="1">
      <alignment horizontal="left" indent="1"/>
    </xf>
    <xf numFmtId="0" fontId="56" fillId="0" borderId="50" xfId="3" applyNumberFormat="1" applyFont="1" applyBorder="1" applyAlignment="1" applyProtection="1">
      <alignment horizontal="left" vertical="center" indent="1"/>
    </xf>
    <xf numFmtId="0" fontId="56" fillId="0" borderId="9" xfId="3" applyFont="1" applyBorder="1" applyAlignment="1" applyProtection="1">
      <alignment horizontal="left" vertical="center" indent="1"/>
    </xf>
    <xf numFmtId="0" fontId="56" fillId="0" borderId="59" xfId="3" applyFont="1" applyBorder="1" applyAlignment="1" applyProtection="1">
      <alignment horizontal="left" vertical="center" indent="1"/>
    </xf>
    <xf numFmtId="0" fontId="64" fillId="0" borderId="5" xfId="3" applyNumberFormat="1" applyFont="1" applyBorder="1" applyAlignment="1" applyProtection="1"/>
    <xf numFmtId="0" fontId="56" fillId="0" borderId="69" xfId="3" applyFont="1" applyBorder="1" applyAlignment="1" applyProtection="1">
      <protection locked="0"/>
    </xf>
    <xf numFmtId="0" fontId="64" fillId="0" borderId="0" xfId="3" applyFont="1" applyAlignment="1" applyProtection="1">
      <alignment horizontal="center" vertical="center"/>
    </xf>
    <xf numFmtId="174" fontId="64" fillId="0" borderId="0" xfId="3" applyNumberFormat="1" applyFont="1" applyAlignment="1" applyProtection="1">
      <alignment horizontal="center" vertical="center"/>
    </xf>
    <xf numFmtId="0" fontId="56" fillId="0" borderId="69" xfId="3" applyFont="1" applyBorder="1" applyAlignment="1" applyProtection="1">
      <alignment horizontal="left"/>
      <protection locked="0"/>
    </xf>
    <xf numFmtId="0" fontId="64" fillId="0" borderId="0" xfId="3" quotePrefix="1" applyFont="1" applyAlignment="1" applyProtection="1">
      <alignment horizontal="center" vertical="center"/>
    </xf>
    <xf numFmtId="0" fontId="53" fillId="0" borderId="0" xfId="3" applyFont="1" applyAlignment="1">
      <alignment horizontal="center" vertical="center"/>
    </xf>
    <xf numFmtId="174" fontId="53" fillId="0" borderId="0" xfId="3" applyNumberFormat="1" applyFont="1" applyAlignment="1">
      <alignment horizontal="center" vertical="center"/>
    </xf>
    <xf numFmtId="174" fontId="56" fillId="0" borderId="0" xfId="3" applyNumberFormat="1" applyFont="1" applyAlignment="1">
      <alignment horizontal="center" vertical="center"/>
    </xf>
    <xf numFmtId="0" fontId="64" fillId="0" borderId="0" xfId="3" applyNumberFormat="1" applyFont="1" applyAlignment="1">
      <alignment horizontal="center"/>
    </xf>
    <xf numFmtId="165" fontId="64" fillId="0" borderId="0" xfId="3" applyNumberFormat="1" applyFont="1" applyAlignment="1" applyProtection="1">
      <alignment horizontal="center" vertical="center"/>
    </xf>
    <xf numFmtId="165" fontId="53" fillId="0" borderId="0" xfId="3" applyNumberFormat="1" applyFont="1" applyAlignment="1" applyProtection="1">
      <alignment horizontal="center" vertical="center"/>
    </xf>
    <xf numFmtId="0" fontId="53" fillId="0" borderId="0" xfId="3" applyNumberFormat="1" applyFont="1" applyAlignment="1" applyProtection="1">
      <alignment horizontal="center" vertical="center"/>
    </xf>
    <xf numFmtId="0" fontId="61" fillId="0" borderId="0" xfId="3" applyFont="1" applyAlignment="1" applyProtection="1">
      <alignment horizontal="left" vertical="center" wrapText="1"/>
    </xf>
    <xf numFmtId="3" fontId="54" fillId="0" borderId="77" xfId="3" applyNumberFormat="1" applyFont="1" applyBorder="1" applyAlignment="1" applyProtection="1">
      <alignment horizontal="right" indent="1"/>
      <protection locked="0"/>
    </xf>
    <xf numFmtId="0" fontId="54" fillId="0" borderId="0" xfId="3" applyFont="1" applyBorder="1" applyAlignment="1" applyProtection="1">
      <alignment vertical="center" wrapText="1"/>
      <protection locked="0"/>
    </xf>
    <xf numFmtId="5" fontId="64" fillId="0" borderId="149" xfId="3" applyNumberFormat="1" applyFont="1" applyBorder="1" applyAlignment="1" applyProtection="1">
      <protection locked="0"/>
    </xf>
    <xf numFmtId="0" fontId="64" fillId="0" borderId="150" xfId="3" applyFont="1" applyBorder="1" applyAlignment="1" applyProtection="1">
      <protection locked="0"/>
    </xf>
    <xf numFmtId="0" fontId="61" fillId="0" borderId="0" xfId="3" applyFont="1" applyBorder="1" applyAlignment="1" applyProtection="1">
      <alignment horizontal="left" vertical="top" wrapText="1"/>
    </xf>
    <xf numFmtId="0" fontId="53" fillId="0" borderId="0" xfId="3" applyFont="1" applyAlignment="1" applyProtection="1">
      <alignment horizontal="center"/>
    </xf>
    <xf numFmtId="0" fontId="53" fillId="0" borderId="78" xfId="3" applyFont="1" applyBorder="1" applyAlignment="1" applyProtection="1">
      <alignment horizontal="center"/>
    </xf>
    <xf numFmtId="0" fontId="54" fillId="0" borderId="0" xfId="3" applyFont="1" applyAlignment="1" applyProtection="1">
      <alignment horizontal="left" vertical="center" wrapText="1"/>
      <protection locked="0"/>
    </xf>
    <xf numFmtId="0" fontId="64" fillId="0" borderId="0" xfId="3" applyNumberFormat="1" applyFont="1" applyBorder="1" applyAlignment="1" applyProtection="1">
      <alignment horizontal="center"/>
    </xf>
    <xf numFmtId="0" fontId="53" fillId="0" borderId="0" xfId="3" applyFont="1" applyAlignment="1" applyProtection="1">
      <alignment horizontal="center" vertical="center" readingOrder="1"/>
    </xf>
    <xf numFmtId="0" fontId="53" fillId="0" borderId="0" xfId="3" applyFont="1" applyAlignment="1" applyProtection="1">
      <alignment horizontal="center" vertical="center"/>
    </xf>
    <xf numFmtId="0" fontId="63" fillId="0" borderId="149" xfId="3" applyFont="1" applyBorder="1" applyAlignment="1" applyProtection="1">
      <alignment horizontal="center" vertical="center"/>
      <protection locked="0"/>
    </xf>
    <xf numFmtId="0" fontId="63" fillId="0" borderId="76" xfId="3" applyFont="1" applyBorder="1" applyAlignment="1" applyProtection="1">
      <alignment horizontal="center" vertical="center"/>
      <protection locked="0"/>
    </xf>
    <xf numFmtId="0" fontId="63" fillId="0" borderId="150" xfId="3" applyFont="1" applyBorder="1" applyAlignment="1" applyProtection="1">
      <alignment horizontal="center" vertical="center"/>
      <protection locked="0"/>
    </xf>
    <xf numFmtId="6" fontId="61" fillId="0" borderId="77" xfId="3" applyNumberFormat="1" applyFont="1" applyBorder="1" applyAlignment="1" applyProtection="1">
      <alignment horizontal="right" vertical="center"/>
      <protection locked="0"/>
    </xf>
    <xf numFmtId="6" fontId="61" fillId="0" borderId="149" xfId="3" applyNumberFormat="1" applyFont="1" applyBorder="1" applyProtection="1">
      <protection locked="0"/>
    </xf>
    <xf numFmtId="6" fontId="61" fillId="0" borderId="150" xfId="3" applyNumberFormat="1" applyFont="1" applyBorder="1" applyProtection="1">
      <protection locked="0"/>
    </xf>
    <xf numFmtId="170" fontId="56" fillId="0" borderId="9" xfId="3" applyNumberFormat="1" applyFont="1" applyBorder="1" applyAlignment="1" applyProtection="1">
      <alignment horizontal="center"/>
      <protection locked="0"/>
    </xf>
    <xf numFmtId="0" fontId="61" fillId="0" borderId="149" xfId="3" applyFont="1" applyBorder="1" applyAlignment="1" applyProtection="1">
      <alignment horizontal="left" vertical="center"/>
      <protection locked="0"/>
    </xf>
    <xf numFmtId="0" fontId="61" fillId="0" borderId="76" xfId="3" applyFont="1" applyBorder="1" applyAlignment="1" applyProtection="1">
      <alignment horizontal="left" vertical="center"/>
      <protection locked="0"/>
    </xf>
    <xf numFmtId="0" fontId="61" fillId="0" borderId="150" xfId="3" applyFont="1" applyBorder="1" applyAlignment="1" applyProtection="1">
      <alignment horizontal="left" vertical="center"/>
      <protection locked="0"/>
    </xf>
    <xf numFmtId="38" fontId="61" fillId="0" borderId="77" xfId="3" applyNumberFormat="1" applyFont="1" applyBorder="1" applyAlignment="1" applyProtection="1">
      <alignment horizontal="right" vertical="center"/>
      <protection locked="0"/>
    </xf>
    <xf numFmtId="0" fontId="64" fillId="0" borderId="0" xfId="3" applyNumberFormat="1" applyFont="1" applyBorder="1" applyAlignment="1" applyProtection="1">
      <alignment horizontal="center" vertical="center" wrapText="1"/>
    </xf>
    <xf numFmtId="0" fontId="56" fillId="0" borderId="0" xfId="3" applyNumberFormat="1" applyFont="1" applyAlignment="1">
      <alignment horizontal="center" vertical="center" wrapText="1"/>
    </xf>
    <xf numFmtId="165" fontId="64" fillId="0" borderId="0" xfId="3" applyNumberFormat="1" applyFont="1" applyBorder="1" applyAlignment="1" applyProtection="1">
      <alignment horizontal="center" vertical="center" wrapText="1"/>
    </xf>
    <xf numFmtId="0" fontId="56" fillId="0" borderId="0" xfId="3" applyFont="1" applyAlignment="1">
      <alignment horizontal="center" vertical="center" wrapText="1"/>
    </xf>
    <xf numFmtId="169" fontId="53" fillId="0" borderId="0" xfId="3" applyNumberFormat="1" applyFont="1" applyAlignment="1" applyProtection="1">
      <alignment horizontal="center" vertical="center" wrapText="1"/>
    </xf>
    <xf numFmtId="0" fontId="54" fillId="0" borderId="0" xfId="3" applyFont="1" applyAlignment="1">
      <alignment horizontal="center" vertical="center" wrapText="1"/>
    </xf>
    <xf numFmtId="0" fontId="56" fillId="0" borderId="9" xfId="3" applyFont="1" applyBorder="1" applyAlignment="1" applyProtection="1">
      <alignment horizontal="center"/>
      <protection locked="0"/>
    </xf>
    <xf numFmtId="0" fontId="56" fillId="0" borderId="74" xfId="3" applyFont="1" applyBorder="1" applyAlignment="1" applyProtection="1">
      <alignment horizontal="center"/>
      <protection locked="0"/>
    </xf>
    <xf numFmtId="0" fontId="61" fillId="0" borderId="149" xfId="3" applyFont="1" applyBorder="1" applyAlignment="1" applyProtection="1">
      <alignment horizontal="center"/>
    </xf>
    <xf numFmtId="0" fontId="61" fillId="0" borderId="76" xfId="3" applyFont="1" applyBorder="1" applyAlignment="1" applyProtection="1">
      <alignment horizontal="center"/>
    </xf>
    <xf numFmtId="0" fontId="61" fillId="0" borderId="150" xfId="3" applyFont="1" applyBorder="1" applyAlignment="1" applyProtection="1">
      <alignment horizontal="center"/>
    </xf>
    <xf numFmtId="38" fontId="61" fillId="0" borderId="149" xfId="3" applyNumberFormat="1" applyFont="1" applyBorder="1" applyAlignment="1" applyProtection="1">
      <alignment horizontal="right" vertical="center"/>
      <protection locked="0"/>
    </xf>
    <xf numFmtId="38" fontId="61" fillId="0" borderId="76" xfId="3" applyNumberFormat="1" applyFont="1" applyBorder="1" applyAlignment="1" applyProtection="1">
      <alignment horizontal="right" vertical="center"/>
      <protection locked="0"/>
    </xf>
    <xf numFmtId="38" fontId="61" fillId="0" borderId="150" xfId="3" applyNumberFormat="1" applyFont="1" applyBorder="1" applyAlignment="1" applyProtection="1">
      <alignment horizontal="right" vertical="center"/>
      <protection locked="0"/>
    </xf>
    <xf numFmtId="0" fontId="56" fillId="0" borderId="0" xfId="3" applyFont="1" applyBorder="1" applyAlignment="1" applyProtection="1">
      <alignment horizontal="left" vertical="top" wrapText="1"/>
      <protection locked="0"/>
    </xf>
    <xf numFmtId="0" fontId="56" fillId="0" borderId="0" xfId="3" applyFont="1" applyAlignment="1" applyProtection="1">
      <alignment horizontal="left" vertical="top" wrapText="1"/>
      <protection locked="0"/>
    </xf>
    <xf numFmtId="0" fontId="53" fillId="0" borderId="0" xfId="3" applyFont="1" applyAlignment="1" applyProtection="1">
      <alignment horizontal="center" vertical="center" wrapText="1"/>
    </xf>
    <xf numFmtId="0" fontId="53" fillId="0" borderId="0" xfId="3" applyFont="1" applyBorder="1" applyAlignment="1" applyProtection="1">
      <alignment horizontal="center" vertical="center" wrapText="1"/>
    </xf>
    <xf numFmtId="0" fontId="56" fillId="0" borderId="0" xfId="3" applyFont="1" applyBorder="1" applyAlignment="1">
      <alignment horizontal="center" vertical="center" wrapText="1"/>
    </xf>
    <xf numFmtId="8" fontId="56" fillId="0" borderId="0" xfId="3" applyNumberFormat="1" applyFont="1" applyAlignment="1" applyProtection="1">
      <alignment horizontal="left" vertical="top" wrapText="1"/>
      <protection locked="0"/>
    </xf>
    <xf numFmtId="0" fontId="64" fillId="0" borderId="74" xfId="3" applyNumberFormat="1" applyFont="1" applyBorder="1" applyAlignment="1" applyProtection="1">
      <alignment horizontal="center"/>
      <protection locked="0"/>
    </xf>
    <xf numFmtId="0" fontId="64" fillId="0" borderId="74" xfId="3" applyFont="1" applyBorder="1" applyAlignment="1" applyProtection="1">
      <alignment horizontal="center"/>
      <protection locked="0"/>
    </xf>
    <xf numFmtId="0" fontId="64" fillId="0" borderId="74" xfId="3" applyFont="1" applyBorder="1" applyAlignment="1" applyProtection="1">
      <alignment horizontal="center" vertical="center"/>
      <protection locked="0"/>
    </xf>
    <xf numFmtId="0" fontId="53" fillId="0" borderId="0" xfId="3" applyNumberFormat="1" applyFont="1" applyBorder="1" applyAlignment="1" applyProtection="1">
      <alignment horizontal="center" vertical="center" wrapText="1"/>
    </xf>
    <xf numFmtId="165" fontId="53" fillId="0" borderId="0" xfId="3" applyNumberFormat="1" applyFont="1" applyBorder="1" applyAlignment="1" applyProtection="1">
      <alignment horizontal="center" vertical="center" wrapText="1"/>
    </xf>
    <xf numFmtId="0" fontId="53" fillId="0" borderId="144" xfId="3" applyFont="1" applyBorder="1" applyAlignment="1" applyProtection="1">
      <alignment horizontal="center" vertical="center" wrapText="1"/>
    </xf>
    <xf numFmtId="0" fontId="53" fillId="0" borderId="0" xfId="3" applyNumberFormat="1" applyFont="1" applyAlignment="1" applyProtection="1">
      <alignment horizontal="center" vertical="center" wrapText="1"/>
    </xf>
  </cellXfs>
  <cellStyles count="186">
    <cellStyle name="20% - Accent1 2" xfId="29" xr:uid="{00000000-0005-0000-0000-000000000000}"/>
    <cellStyle name="20% - Accent1 2 2" xfId="30" xr:uid="{00000000-0005-0000-0000-000001000000}"/>
    <cellStyle name="20% - Accent1 3" xfId="31" xr:uid="{00000000-0005-0000-0000-000002000000}"/>
    <cellStyle name="20% - Accent1 3 2" xfId="32" xr:uid="{00000000-0005-0000-0000-000003000000}"/>
    <cellStyle name="20% - Accent1 4" xfId="33" xr:uid="{00000000-0005-0000-0000-000004000000}"/>
    <cellStyle name="20% - Accent2 2" xfId="34" xr:uid="{00000000-0005-0000-0000-000005000000}"/>
    <cellStyle name="20% - Accent2 2 2" xfId="35" xr:uid="{00000000-0005-0000-0000-000006000000}"/>
    <cellStyle name="20% - Accent2 3" xfId="36" xr:uid="{00000000-0005-0000-0000-000007000000}"/>
    <cellStyle name="20% - Accent2 3 2" xfId="37" xr:uid="{00000000-0005-0000-0000-000008000000}"/>
    <cellStyle name="20% - Accent2 4" xfId="38" xr:uid="{00000000-0005-0000-0000-000009000000}"/>
    <cellStyle name="20% - Accent3 2" xfId="39" xr:uid="{00000000-0005-0000-0000-00000A000000}"/>
    <cellStyle name="20% - Accent3 2 2" xfId="40" xr:uid="{00000000-0005-0000-0000-00000B000000}"/>
    <cellStyle name="20% - Accent3 3" xfId="41" xr:uid="{00000000-0005-0000-0000-00000C000000}"/>
    <cellStyle name="20% - Accent3 3 2" xfId="42" xr:uid="{00000000-0005-0000-0000-00000D000000}"/>
    <cellStyle name="20% - Accent3 4" xfId="43" xr:uid="{00000000-0005-0000-0000-00000E000000}"/>
    <cellStyle name="20% - Accent4 2" xfId="44" xr:uid="{00000000-0005-0000-0000-00000F000000}"/>
    <cellStyle name="20% - Accent4 2 2" xfId="45" xr:uid="{00000000-0005-0000-0000-000010000000}"/>
    <cellStyle name="20% - Accent4 3" xfId="46" xr:uid="{00000000-0005-0000-0000-000011000000}"/>
    <cellStyle name="20% - Accent4 3 2" xfId="47" xr:uid="{00000000-0005-0000-0000-000012000000}"/>
    <cellStyle name="20% - Accent4 4" xfId="48" xr:uid="{00000000-0005-0000-0000-000013000000}"/>
    <cellStyle name="20% - Accent5 2" xfId="49" xr:uid="{00000000-0005-0000-0000-000014000000}"/>
    <cellStyle name="20% - Accent5 2 2" xfId="50" xr:uid="{00000000-0005-0000-0000-000015000000}"/>
    <cellStyle name="20% - Accent5 3" xfId="51" xr:uid="{00000000-0005-0000-0000-000016000000}"/>
    <cellStyle name="20% - Accent5 3 2" xfId="52" xr:uid="{00000000-0005-0000-0000-000017000000}"/>
    <cellStyle name="20% - Accent5 4" xfId="53" xr:uid="{00000000-0005-0000-0000-000018000000}"/>
    <cellStyle name="20% - Accent6 2" xfId="54" xr:uid="{00000000-0005-0000-0000-000019000000}"/>
    <cellStyle name="20% - Accent6 2 2" xfId="55" xr:uid="{00000000-0005-0000-0000-00001A000000}"/>
    <cellStyle name="20% - Accent6 3" xfId="56" xr:uid="{00000000-0005-0000-0000-00001B000000}"/>
    <cellStyle name="20% - Accent6 3 2" xfId="57" xr:uid="{00000000-0005-0000-0000-00001C000000}"/>
    <cellStyle name="20% - Accent6 4" xfId="58" xr:uid="{00000000-0005-0000-0000-00001D000000}"/>
    <cellStyle name="40% - Accent1 2" xfId="59" xr:uid="{00000000-0005-0000-0000-00001E000000}"/>
    <cellStyle name="40% - Accent1 2 2" xfId="60" xr:uid="{00000000-0005-0000-0000-00001F000000}"/>
    <cellStyle name="40% - Accent1 3" xfId="61" xr:uid="{00000000-0005-0000-0000-000020000000}"/>
    <cellStyle name="40% - Accent1 3 2" xfId="62" xr:uid="{00000000-0005-0000-0000-000021000000}"/>
    <cellStyle name="40% - Accent1 4" xfId="63" xr:uid="{00000000-0005-0000-0000-000022000000}"/>
    <cellStyle name="40% - Accent2 2" xfId="64" xr:uid="{00000000-0005-0000-0000-000023000000}"/>
    <cellStyle name="40% - Accent2 2 2" xfId="65" xr:uid="{00000000-0005-0000-0000-000024000000}"/>
    <cellStyle name="40% - Accent2 3" xfId="66" xr:uid="{00000000-0005-0000-0000-000025000000}"/>
    <cellStyle name="40% - Accent2 3 2" xfId="67" xr:uid="{00000000-0005-0000-0000-000026000000}"/>
    <cellStyle name="40% - Accent2 4" xfId="68" xr:uid="{00000000-0005-0000-0000-000027000000}"/>
    <cellStyle name="40% - Accent3 2" xfId="69" xr:uid="{00000000-0005-0000-0000-000028000000}"/>
    <cellStyle name="40% - Accent3 2 2" xfId="70" xr:uid="{00000000-0005-0000-0000-000029000000}"/>
    <cellStyle name="40% - Accent3 3" xfId="71" xr:uid="{00000000-0005-0000-0000-00002A000000}"/>
    <cellStyle name="40% - Accent3 3 2" xfId="72" xr:uid="{00000000-0005-0000-0000-00002B000000}"/>
    <cellStyle name="40% - Accent3 4" xfId="73" xr:uid="{00000000-0005-0000-0000-00002C000000}"/>
    <cellStyle name="40% - Accent4 2" xfId="74" xr:uid="{00000000-0005-0000-0000-00002D000000}"/>
    <cellStyle name="40% - Accent4 2 2" xfId="75" xr:uid="{00000000-0005-0000-0000-00002E000000}"/>
    <cellStyle name="40% - Accent4 3" xfId="76" xr:uid="{00000000-0005-0000-0000-00002F000000}"/>
    <cellStyle name="40% - Accent4 3 2" xfId="77" xr:uid="{00000000-0005-0000-0000-000030000000}"/>
    <cellStyle name="40% - Accent4 4" xfId="78" xr:uid="{00000000-0005-0000-0000-000031000000}"/>
    <cellStyle name="40% - Accent5 2" xfId="79" xr:uid="{00000000-0005-0000-0000-000032000000}"/>
    <cellStyle name="40% - Accent5 2 2" xfId="80" xr:uid="{00000000-0005-0000-0000-000033000000}"/>
    <cellStyle name="40% - Accent5 3" xfId="81" xr:uid="{00000000-0005-0000-0000-000034000000}"/>
    <cellStyle name="40% - Accent5 3 2" xfId="82" xr:uid="{00000000-0005-0000-0000-000035000000}"/>
    <cellStyle name="40% - Accent5 4" xfId="83" xr:uid="{00000000-0005-0000-0000-000036000000}"/>
    <cellStyle name="40% - Accent6 2" xfId="84" xr:uid="{00000000-0005-0000-0000-000037000000}"/>
    <cellStyle name="40% - Accent6 2 2" xfId="85" xr:uid="{00000000-0005-0000-0000-000038000000}"/>
    <cellStyle name="40% - Accent6 3" xfId="86" xr:uid="{00000000-0005-0000-0000-000039000000}"/>
    <cellStyle name="40% - Accent6 3 2" xfId="87" xr:uid="{00000000-0005-0000-0000-00003A000000}"/>
    <cellStyle name="40% - Accent6 4" xfId="88" xr:uid="{00000000-0005-0000-0000-00003B000000}"/>
    <cellStyle name="60% - Accent1 2" xfId="89" xr:uid="{00000000-0005-0000-0000-00003C000000}"/>
    <cellStyle name="60% - Accent1 3" xfId="90" xr:uid="{00000000-0005-0000-0000-00003D000000}"/>
    <cellStyle name="60% - Accent2 2" xfId="91" xr:uid="{00000000-0005-0000-0000-00003E000000}"/>
    <cellStyle name="60% - Accent2 3" xfId="92" xr:uid="{00000000-0005-0000-0000-00003F000000}"/>
    <cellStyle name="60% - Accent3 2" xfId="93" xr:uid="{00000000-0005-0000-0000-000040000000}"/>
    <cellStyle name="60% - Accent3 3" xfId="94" xr:uid="{00000000-0005-0000-0000-000041000000}"/>
    <cellStyle name="60% - Accent4 2" xfId="95" xr:uid="{00000000-0005-0000-0000-000042000000}"/>
    <cellStyle name="60% - Accent4 3" xfId="96" xr:uid="{00000000-0005-0000-0000-000043000000}"/>
    <cellStyle name="60% - Accent5 2" xfId="97" xr:uid="{00000000-0005-0000-0000-000044000000}"/>
    <cellStyle name="60% - Accent5 3" xfId="98" xr:uid="{00000000-0005-0000-0000-000045000000}"/>
    <cellStyle name="60% - Accent6 2" xfId="99" xr:uid="{00000000-0005-0000-0000-000046000000}"/>
    <cellStyle name="60% - Accent6 3" xfId="100" xr:uid="{00000000-0005-0000-0000-000047000000}"/>
    <cellStyle name="Accent1 2" xfId="101" xr:uid="{00000000-0005-0000-0000-000048000000}"/>
    <cellStyle name="Accent1 3" xfId="102" xr:uid="{00000000-0005-0000-0000-000049000000}"/>
    <cellStyle name="Accent2 2" xfId="103" xr:uid="{00000000-0005-0000-0000-00004A000000}"/>
    <cellStyle name="Accent2 3" xfId="104" xr:uid="{00000000-0005-0000-0000-00004B000000}"/>
    <cellStyle name="Accent3 2" xfId="105" xr:uid="{00000000-0005-0000-0000-00004C000000}"/>
    <cellStyle name="Accent3 3" xfId="106" xr:uid="{00000000-0005-0000-0000-00004D000000}"/>
    <cellStyle name="Accent4 2" xfId="107" xr:uid="{00000000-0005-0000-0000-00004E000000}"/>
    <cellStyle name="Accent4 3" xfId="108" xr:uid="{00000000-0005-0000-0000-00004F000000}"/>
    <cellStyle name="Accent5 2" xfId="109" xr:uid="{00000000-0005-0000-0000-000050000000}"/>
    <cellStyle name="Accent5 3" xfId="110" xr:uid="{00000000-0005-0000-0000-000051000000}"/>
    <cellStyle name="Accent6 2" xfId="111" xr:uid="{00000000-0005-0000-0000-000052000000}"/>
    <cellStyle name="Accent6 3" xfId="112" xr:uid="{00000000-0005-0000-0000-000053000000}"/>
    <cellStyle name="Bad 2" xfId="113" xr:uid="{00000000-0005-0000-0000-000054000000}"/>
    <cellStyle name="Bad 3" xfId="114" xr:uid="{00000000-0005-0000-0000-000055000000}"/>
    <cellStyle name="Calculation 2" xfId="115" xr:uid="{00000000-0005-0000-0000-000056000000}"/>
    <cellStyle name="Calculation 3" xfId="116" xr:uid="{00000000-0005-0000-0000-000057000000}"/>
    <cellStyle name="Check Cell 2" xfId="117" xr:uid="{00000000-0005-0000-0000-000058000000}"/>
    <cellStyle name="Check Cell 3" xfId="118" xr:uid="{00000000-0005-0000-0000-000059000000}"/>
    <cellStyle name="Comma" xfId="1" builtinId="3"/>
    <cellStyle name="Comma 2" xfId="120" xr:uid="{00000000-0005-0000-0000-00005B000000}"/>
    <cellStyle name="Comma 2 2" xfId="121" xr:uid="{00000000-0005-0000-0000-00005C000000}"/>
    <cellStyle name="Comma 3" xfId="122" xr:uid="{00000000-0005-0000-0000-00005D000000}"/>
    <cellStyle name="Comma 4" xfId="123" xr:uid="{00000000-0005-0000-0000-00005E000000}"/>
    <cellStyle name="Comma 5" xfId="124" xr:uid="{00000000-0005-0000-0000-00005F000000}"/>
    <cellStyle name="Comma 5 2" xfId="125" xr:uid="{00000000-0005-0000-0000-000060000000}"/>
    <cellStyle name="Comma 6" xfId="126" xr:uid="{00000000-0005-0000-0000-000061000000}"/>
    <cellStyle name="Comma 7" xfId="127" xr:uid="{00000000-0005-0000-0000-000062000000}"/>
    <cellStyle name="Comma 8" xfId="119" xr:uid="{00000000-0005-0000-0000-000063000000}"/>
    <cellStyle name="Comma 9" xfId="181" xr:uid="{00000000-0005-0000-0000-000064000000}"/>
    <cellStyle name="Currency 2" xfId="128" xr:uid="{00000000-0005-0000-0000-000065000000}"/>
    <cellStyle name="Currency 2 2" xfId="129" xr:uid="{00000000-0005-0000-0000-000066000000}"/>
    <cellStyle name="Currency 3" xfId="130" xr:uid="{00000000-0005-0000-0000-000067000000}"/>
    <cellStyle name="Currency 4" xfId="131" xr:uid="{00000000-0005-0000-0000-000068000000}"/>
    <cellStyle name="Currency 4 2" xfId="132" xr:uid="{00000000-0005-0000-0000-000069000000}"/>
    <cellStyle name="Currency 5" xfId="133" xr:uid="{00000000-0005-0000-0000-00006A000000}"/>
    <cellStyle name="Currency 6" xfId="134" xr:uid="{00000000-0005-0000-0000-00006B000000}"/>
    <cellStyle name="Explanatory Text 2" xfId="135" xr:uid="{00000000-0005-0000-0000-00006C000000}"/>
    <cellStyle name="Explanatory Text 3" xfId="136" xr:uid="{00000000-0005-0000-0000-00006D000000}"/>
    <cellStyle name="Good 2" xfId="137" xr:uid="{00000000-0005-0000-0000-00006E000000}"/>
    <cellStyle name="Good 3" xfId="138" xr:uid="{00000000-0005-0000-0000-00006F000000}"/>
    <cellStyle name="Heading 1 2" xfId="139" xr:uid="{00000000-0005-0000-0000-000070000000}"/>
    <cellStyle name="Heading 1 3" xfId="140" xr:uid="{00000000-0005-0000-0000-000071000000}"/>
    <cellStyle name="Heading 2 2" xfId="141" xr:uid="{00000000-0005-0000-0000-000072000000}"/>
    <cellStyle name="Heading 2 3" xfId="142" xr:uid="{00000000-0005-0000-0000-000073000000}"/>
    <cellStyle name="Heading 3 2" xfId="143" xr:uid="{00000000-0005-0000-0000-000074000000}"/>
    <cellStyle name="Heading 3 3" xfId="144" xr:uid="{00000000-0005-0000-0000-000075000000}"/>
    <cellStyle name="Heading 4 2" xfId="145" xr:uid="{00000000-0005-0000-0000-000076000000}"/>
    <cellStyle name="Heading 4 3" xfId="146" xr:uid="{00000000-0005-0000-0000-000077000000}"/>
    <cellStyle name="Hyperlink" xfId="2" builtinId="8"/>
    <cellStyle name="Hyperlink 2" xfId="15" xr:uid="{00000000-0005-0000-0000-000079000000}"/>
    <cellStyle name="Hyperlink 2 2" xfId="147" xr:uid="{00000000-0005-0000-0000-00007A000000}"/>
    <cellStyle name="Input 2" xfId="148" xr:uid="{00000000-0005-0000-0000-00007B000000}"/>
    <cellStyle name="Input 3" xfId="149" xr:uid="{00000000-0005-0000-0000-00007C000000}"/>
    <cellStyle name="Linked Cell 2" xfId="150" xr:uid="{00000000-0005-0000-0000-00007D000000}"/>
    <cellStyle name="Linked Cell 3" xfId="151" xr:uid="{00000000-0005-0000-0000-00007E000000}"/>
    <cellStyle name="Neutral 2" xfId="152" xr:uid="{00000000-0005-0000-0000-00007F000000}"/>
    <cellStyle name="Neutral 3" xfId="153" xr:uid="{00000000-0005-0000-0000-000080000000}"/>
    <cellStyle name="Normal" xfId="0" builtinId="0"/>
    <cellStyle name="Normal 2" xfId="3" xr:uid="{00000000-0005-0000-0000-000082000000}"/>
    <cellStyle name="Normal 2 2" xfId="154" xr:uid="{00000000-0005-0000-0000-000083000000}"/>
    <cellStyle name="Normal 2 2 2" xfId="155" xr:uid="{00000000-0005-0000-0000-000084000000}"/>
    <cellStyle name="Normal 2 3" xfId="156" xr:uid="{00000000-0005-0000-0000-000085000000}"/>
    <cellStyle name="Normal 3" xfId="4" xr:uid="{00000000-0005-0000-0000-000086000000}"/>
    <cellStyle name="Normal 3 2" xfId="14" xr:uid="{00000000-0005-0000-0000-000087000000}"/>
    <cellStyle name="Normal 3 2 2" xfId="18" xr:uid="{00000000-0005-0000-0000-000088000000}"/>
    <cellStyle name="Normal 3 2 2 2" xfId="23" xr:uid="{00000000-0005-0000-0000-000089000000}"/>
    <cellStyle name="Normal 3 2 2 2 2" xfId="157" xr:uid="{00000000-0005-0000-0000-00008A000000}"/>
    <cellStyle name="Normal 3 2 3" xfId="20" xr:uid="{00000000-0005-0000-0000-00008B000000}"/>
    <cellStyle name="Normal 3 3" xfId="19" xr:uid="{00000000-0005-0000-0000-00008C000000}"/>
    <cellStyle name="Normal 3 4" xfId="158" xr:uid="{00000000-0005-0000-0000-00008D000000}"/>
    <cellStyle name="Normal 3 5" xfId="27" xr:uid="{00000000-0005-0000-0000-00008E000000}"/>
    <cellStyle name="Normal 4" xfId="16" xr:uid="{00000000-0005-0000-0000-00008F000000}"/>
    <cellStyle name="Normal 4 2" xfId="21" xr:uid="{00000000-0005-0000-0000-000090000000}"/>
    <cellStyle name="Normal 4 2 2" xfId="160" xr:uid="{00000000-0005-0000-0000-000091000000}"/>
    <cellStyle name="Normal 4 3" xfId="161" xr:uid="{00000000-0005-0000-0000-000092000000}"/>
    <cellStyle name="Normal 4 4" xfId="159" xr:uid="{00000000-0005-0000-0000-000093000000}"/>
    <cellStyle name="Normal 4 5" xfId="25" xr:uid="{00000000-0005-0000-0000-000094000000}"/>
    <cellStyle name="Normal 5" xfId="17" xr:uid="{00000000-0005-0000-0000-000095000000}"/>
    <cellStyle name="Normal 5 2" xfId="22" xr:uid="{00000000-0005-0000-0000-000096000000}"/>
    <cellStyle name="Normal 5 2 2" xfId="162" xr:uid="{00000000-0005-0000-0000-000097000000}"/>
    <cellStyle name="Normal 5 3" xfId="185" xr:uid="{00000000-0005-0000-0000-000098000000}"/>
    <cellStyle name="Normal 6" xfId="24" xr:uid="{00000000-0005-0000-0000-000099000000}"/>
    <cellStyle name="Normal 6 2" xfId="163" xr:uid="{00000000-0005-0000-0000-00009A000000}"/>
    <cellStyle name="Normal 7" xfId="28" xr:uid="{00000000-0005-0000-0000-00009B000000}"/>
    <cellStyle name="Normal 8" xfId="182" xr:uid="{00000000-0005-0000-0000-00009C000000}"/>
    <cellStyle name="Normal 9" xfId="184" xr:uid="{00000000-0005-0000-0000-00009D000000}"/>
    <cellStyle name="Normal_AFRPG3" xfId="5" xr:uid="{00000000-0005-0000-0000-00009E000000}"/>
    <cellStyle name="Normal_AFRPG41" xfId="6" xr:uid="{00000000-0005-0000-0000-00009F000000}"/>
    <cellStyle name="Normal_AFRPG47" xfId="7" xr:uid="{00000000-0005-0000-0000-0000A0000000}"/>
    <cellStyle name="Normal_AFRPG56" xfId="8" xr:uid="{00000000-0005-0000-0000-0000A1000000}"/>
    <cellStyle name="Normal_AFRPG59" xfId="9" xr:uid="{00000000-0005-0000-0000-0000A2000000}"/>
    <cellStyle name="Normal_AFRPG63" xfId="10" xr:uid="{00000000-0005-0000-0000-0000A3000000}"/>
    <cellStyle name="Normal_AFRPG64" xfId="11" xr:uid="{00000000-0005-0000-0000-0000A4000000}"/>
    <cellStyle name="Normal_COVER" xfId="12" xr:uid="{00000000-0005-0000-0000-0000A5000000}"/>
    <cellStyle name="Normal_THRESHOLD CALCULATOR v3" xfId="13" xr:uid="{00000000-0005-0000-0000-0000A6000000}"/>
    <cellStyle name="Note 2" xfId="164" xr:uid="{00000000-0005-0000-0000-0000A7000000}"/>
    <cellStyle name="Note 2 2" xfId="165" xr:uid="{00000000-0005-0000-0000-0000A8000000}"/>
    <cellStyle name="Note 3" xfId="166" xr:uid="{00000000-0005-0000-0000-0000A9000000}"/>
    <cellStyle name="Note 3 2" xfId="167" xr:uid="{00000000-0005-0000-0000-0000AA000000}"/>
    <cellStyle name="Note 4" xfId="168" xr:uid="{00000000-0005-0000-0000-0000AB000000}"/>
    <cellStyle name="Output 2" xfId="169" xr:uid="{00000000-0005-0000-0000-0000AC000000}"/>
    <cellStyle name="Output 3" xfId="170" xr:uid="{00000000-0005-0000-0000-0000AD000000}"/>
    <cellStyle name="Percent 2" xfId="171" xr:uid="{00000000-0005-0000-0000-0000AE000000}"/>
    <cellStyle name="Percent 2 2" xfId="172" xr:uid="{00000000-0005-0000-0000-0000AF000000}"/>
    <cellStyle name="Percent 3" xfId="173" xr:uid="{00000000-0005-0000-0000-0000B0000000}"/>
    <cellStyle name="Percent 4" xfId="174" xr:uid="{00000000-0005-0000-0000-0000B1000000}"/>
    <cellStyle name="Percent 5" xfId="175" xr:uid="{00000000-0005-0000-0000-0000B2000000}"/>
    <cellStyle name="Percent 6" xfId="176" xr:uid="{00000000-0005-0000-0000-0000B3000000}"/>
    <cellStyle name="Percent 7" xfId="183" xr:uid="{00000000-0005-0000-0000-0000B4000000}"/>
    <cellStyle name="Title 2" xfId="26" xr:uid="{00000000-0005-0000-0000-0000B5000000}"/>
    <cellStyle name="Total 2" xfId="177" xr:uid="{00000000-0005-0000-0000-0000B6000000}"/>
    <cellStyle name="Total 3" xfId="178" xr:uid="{00000000-0005-0000-0000-0000B7000000}"/>
    <cellStyle name="Warning Text 2" xfId="179" xr:uid="{00000000-0005-0000-0000-0000B8000000}"/>
    <cellStyle name="Warning Text 3" xfId="180" xr:uid="{00000000-0005-0000-0000-0000B9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drawings/_rels/vmlDrawing5.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10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10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10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10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10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1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0</xdr:row>
          <xdr:rowOff>0</xdr:rowOff>
        </xdr:from>
        <xdr:to>
          <xdr:col>1</xdr:col>
          <xdr:colOff>914400</xdr:colOff>
          <xdr:row>4</xdr:row>
          <xdr:rowOff>38100</xdr:rowOff>
        </xdr:to>
        <xdr:sp macro="" textlink="">
          <xdr:nvSpPr>
            <xdr:cNvPr id="35841" name="Object 1" hidden="1">
              <a:extLst>
                <a:ext uri="{63B3BB69-23CF-44E3-9099-C40C66FF867C}">
                  <a14:compatExt spid="_x0000_s35841"/>
                </a:ext>
                <a:ext uri="{FF2B5EF4-FFF2-40B4-BE49-F238E27FC236}">
                  <a16:creationId xmlns:a16="http://schemas.microsoft.com/office/drawing/2014/main" id="{00000000-0008-0000-1500-000001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1066800</xdr:colOff>
          <xdr:row>0</xdr:row>
          <xdr:rowOff>38100</xdr:rowOff>
        </xdr:from>
        <xdr:to>
          <xdr:col>1</xdr:col>
          <xdr:colOff>1981200</xdr:colOff>
          <xdr:row>4</xdr:row>
          <xdr:rowOff>76200</xdr:rowOff>
        </xdr:to>
        <xdr:sp macro="" textlink="">
          <xdr:nvSpPr>
            <xdr:cNvPr id="35842" name="Object 2" hidden="1">
              <a:extLst>
                <a:ext uri="{63B3BB69-23CF-44E3-9099-C40C66FF867C}">
                  <a14:compatExt spid="_x0000_s35842"/>
                </a:ext>
                <a:ext uri="{FF2B5EF4-FFF2-40B4-BE49-F238E27FC236}">
                  <a16:creationId xmlns:a16="http://schemas.microsoft.com/office/drawing/2014/main" id="{00000000-0008-0000-1500-000002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2105025</xdr:colOff>
          <xdr:row>0</xdr:row>
          <xdr:rowOff>47625</xdr:rowOff>
        </xdr:from>
        <xdr:to>
          <xdr:col>1</xdr:col>
          <xdr:colOff>3019425</xdr:colOff>
          <xdr:row>4</xdr:row>
          <xdr:rowOff>85725</xdr:rowOff>
        </xdr:to>
        <xdr:sp macro="" textlink="">
          <xdr:nvSpPr>
            <xdr:cNvPr id="35843" name="Object 3" hidden="1">
              <a:extLst>
                <a:ext uri="{63B3BB69-23CF-44E3-9099-C40C66FF867C}">
                  <a14:compatExt spid="_x0000_s35843"/>
                </a:ext>
                <a:ext uri="{FF2B5EF4-FFF2-40B4-BE49-F238E27FC236}">
                  <a16:creationId xmlns:a16="http://schemas.microsoft.com/office/drawing/2014/main" id="{00000000-0008-0000-1500-000003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1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1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ieldwork\Rosemont%20School%20District%2078%20AUD%206-30-19%20(Sync)\Rosemont%20AFR%20201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OC"/>
      <sheetName val="Aud Quest 2"/>
      <sheetName val="FP Info 3"/>
      <sheetName val="Fin Profile 4"/>
      <sheetName val="Assets-Liab 5-6"/>
      <sheetName val="Acct Summary 7-8"/>
      <sheetName val="Revenues 9-14"/>
      <sheetName val="Expenditures 15-22"/>
      <sheetName val="Tax Sched 23"/>
      <sheetName val="Short-Term Long-Term Debt 24"/>
      <sheetName val="Rest Tax Levies-Tort Im 25"/>
      <sheetName val="Cap Outlay Deprec 26"/>
      <sheetName val="PCTC-OEPP 27-28"/>
      <sheetName val="Contracts Paid in CY 29"/>
      <sheetName val="ICR Computation 30"/>
      <sheetName val="Shared Outsourced Services 31"/>
      <sheetName val="AC32"/>
      <sheetName val="Itemization 33"/>
      <sheetName val="REF 34"/>
      <sheetName val="Opinion-Notes 35"/>
      <sheetName val="DeficitAFRSum Calc 36"/>
      <sheetName val="AUDITCHECK"/>
      <sheetName val="AFR19"/>
      <sheetName val="Single Audit Cover"/>
      <sheetName val="Single Audit Checklist"/>
      <sheetName val="SEFA Reconcile"/>
      <sheetName val=" SEFA"/>
      <sheetName val="SEFA NOTES"/>
      <sheetName val="SF&amp;QC Sec-1"/>
      <sheetName val="SF&amp;QC Sec-2"/>
      <sheetName val="SF&amp;QC Sec-3"/>
      <sheetName val="SSPAF"/>
    </sheetNames>
    <sheetDataSet>
      <sheetData sheetId="0" refreshError="1"/>
      <sheetData sheetId="1" refreshError="1"/>
      <sheetData sheetId="2" refreshError="1"/>
      <sheetData sheetId="3" refreshError="1"/>
      <sheetData sheetId="4" refreshError="1"/>
      <sheetData sheetId="5" refreshError="1"/>
      <sheetData sheetId="6" refreshError="1">
        <row r="81">
          <cell r="E81">
            <v>45372</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2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7.bin"/><Relationship Id="rId4" Type="http://schemas.openxmlformats.org/officeDocument/2006/relationships/hyperlink" Target="https://www.isbe.net/Pages/School-Nutrition-Programs-Food-Distribution.aspx" TargetMode="Externa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885"/>
  <sheetViews>
    <sheetView workbookViewId="0"/>
  </sheetViews>
  <sheetFormatPr defaultRowHeight="12.75" x14ac:dyDescent="0.2"/>
  <sheetData>
    <row r="1" spans="1:5" x14ac:dyDescent="0.2">
      <c r="A1" t="s">
        <v>2146</v>
      </c>
      <c r="B1" t="s">
        <v>2159</v>
      </c>
      <c r="C1" t="s">
        <v>2480</v>
      </c>
      <c r="D1" t="s">
        <v>2709</v>
      </c>
      <c r="E1" t="s">
        <v>4203</v>
      </c>
    </row>
    <row r="2" spans="1:5" x14ac:dyDescent="0.2">
      <c r="A2">
        <v>6</v>
      </c>
      <c r="B2">
        <v>160</v>
      </c>
      <c r="C2">
        <v>126</v>
      </c>
      <c r="D2">
        <v>783</v>
      </c>
      <c r="E2">
        <v>961</v>
      </c>
    </row>
    <row r="3" spans="1:5" x14ac:dyDescent="0.2">
      <c r="A3" t="s">
        <v>2147</v>
      </c>
      <c r="B3" t="s">
        <v>2160</v>
      </c>
      <c r="C3" t="s">
        <v>2250</v>
      </c>
      <c r="D3" t="s">
        <v>2178</v>
      </c>
      <c r="E3" t="s">
        <v>2178</v>
      </c>
    </row>
    <row r="4" spans="1:5" x14ac:dyDescent="0.2">
      <c r="A4">
        <v>601093002</v>
      </c>
      <c r="B4">
        <v>2000</v>
      </c>
      <c r="C4">
        <v>1744765</v>
      </c>
      <c r="D4">
        <v>5153421</v>
      </c>
      <c r="E4">
        <v>2566262</v>
      </c>
    </row>
    <row r="5" spans="1:5" x14ac:dyDescent="0.2">
      <c r="A5" t="s">
        <v>2148</v>
      </c>
      <c r="B5" t="s">
        <v>2161</v>
      </c>
      <c r="C5" t="s">
        <v>2481</v>
      </c>
      <c r="D5" t="s">
        <v>2710</v>
      </c>
      <c r="E5" t="s">
        <v>4204</v>
      </c>
    </row>
    <row r="6" spans="1:5" x14ac:dyDescent="0.2">
      <c r="A6" t="s">
        <v>2149</v>
      </c>
      <c r="B6" t="s">
        <v>2162</v>
      </c>
      <c r="C6" t="s">
        <v>2322</v>
      </c>
      <c r="D6" t="s">
        <v>2180</v>
      </c>
      <c r="E6" t="s">
        <v>2180</v>
      </c>
    </row>
    <row r="7" spans="1:5" x14ac:dyDescent="0.2">
      <c r="A7" t="s">
        <v>2142</v>
      </c>
      <c r="B7">
        <v>500</v>
      </c>
      <c r="C7">
        <v>0</v>
      </c>
      <c r="D7">
        <v>912665</v>
      </c>
      <c r="E7">
        <v>384044</v>
      </c>
    </row>
    <row r="8" spans="1:5" x14ac:dyDescent="0.2">
      <c r="A8" t="s">
        <v>2150</v>
      </c>
      <c r="B8" t="s">
        <v>2163</v>
      </c>
      <c r="C8" t="s">
        <v>2482</v>
      </c>
      <c r="D8" t="s">
        <v>2711</v>
      </c>
      <c r="E8" t="s">
        <v>4205</v>
      </c>
    </row>
    <row r="9" spans="1:5" x14ac:dyDescent="0.2">
      <c r="A9" t="s">
        <v>2151</v>
      </c>
      <c r="B9" t="s">
        <v>2164</v>
      </c>
      <c r="C9" t="s">
        <v>2324</v>
      </c>
      <c r="D9" t="s">
        <v>2182</v>
      </c>
      <c r="E9" t="s">
        <v>2182</v>
      </c>
    </row>
    <row r="10" spans="1:5" x14ac:dyDescent="0.2">
      <c r="A10" t="s">
        <v>2143</v>
      </c>
      <c r="B10">
        <v>0</v>
      </c>
      <c r="C10">
        <v>0</v>
      </c>
      <c r="D10">
        <v>222480</v>
      </c>
      <c r="E10">
        <v>7313</v>
      </c>
    </row>
    <row r="11" spans="1:5" x14ac:dyDescent="0.2">
      <c r="A11" t="s">
        <v>2152</v>
      </c>
      <c r="B11" t="s">
        <v>2165</v>
      </c>
      <c r="C11" t="s">
        <v>2483</v>
      </c>
      <c r="D11" t="s">
        <v>2712</v>
      </c>
      <c r="E11" t="s">
        <v>4206</v>
      </c>
    </row>
    <row r="12" spans="1:5" x14ac:dyDescent="0.2">
      <c r="A12" t="s">
        <v>2153</v>
      </c>
      <c r="B12" t="s">
        <v>2166</v>
      </c>
      <c r="C12" t="s">
        <v>2326</v>
      </c>
      <c r="D12" t="s">
        <v>2184</v>
      </c>
      <c r="E12" t="s">
        <v>2184</v>
      </c>
    </row>
    <row r="13" spans="1:5" x14ac:dyDescent="0.2">
      <c r="A13" t="s">
        <v>2144</v>
      </c>
      <c r="B13">
        <v>0</v>
      </c>
      <c r="C13">
        <v>0</v>
      </c>
      <c r="D13">
        <v>407693</v>
      </c>
      <c r="E13">
        <v>56004</v>
      </c>
    </row>
    <row r="14" spans="1:5" x14ac:dyDescent="0.2">
      <c r="A14" t="s">
        <v>2154</v>
      </c>
      <c r="B14" t="s">
        <v>2167</v>
      </c>
      <c r="C14" t="s">
        <v>2484</v>
      </c>
      <c r="D14" t="s">
        <v>2713</v>
      </c>
      <c r="E14" t="s">
        <v>4207</v>
      </c>
    </row>
    <row r="15" spans="1:5" x14ac:dyDescent="0.2">
      <c r="A15" t="s">
        <v>2155</v>
      </c>
      <c r="B15" t="s">
        <v>2168</v>
      </c>
      <c r="C15" t="s">
        <v>2328</v>
      </c>
      <c r="D15" t="s">
        <v>2186</v>
      </c>
      <c r="E15" t="s">
        <v>2186</v>
      </c>
    </row>
    <row r="16" spans="1:5" x14ac:dyDescent="0.2">
      <c r="A16" t="s">
        <v>2145</v>
      </c>
      <c r="B16">
        <v>0</v>
      </c>
      <c r="C16">
        <v>0</v>
      </c>
      <c r="D16">
        <v>108973</v>
      </c>
      <c r="E16">
        <v>2100</v>
      </c>
    </row>
    <row r="17" spans="1:5" x14ac:dyDescent="0.2">
      <c r="A17" t="s">
        <v>2156</v>
      </c>
      <c r="B17" t="s">
        <v>2169</v>
      </c>
      <c r="C17" t="s">
        <v>2485</v>
      </c>
      <c r="D17" t="s">
        <v>2714</v>
      </c>
      <c r="E17" t="s">
        <v>4208</v>
      </c>
    </row>
    <row r="18" spans="1:5" x14ac:dyDescent="0.2">
      <c r="A18" t="s">
        <v>2157</v>
      </c>
      <c r="B18" t="s">
        <v>2170</v>
      </c>
      <c r="C18" t="s">
        <v>2330</v>
      </c>
      <c r="D18" t="s">
        <v>2188</v>
      </c>
      <c r="E18" t="s">
        <v>2188</v>
      </c>
    </row>
    <row r="19" spans="1:5" x14ac:dyDescent="0.2">
      <c r="A19">
        <v>60162</v>
      </c>
      <c r="B19">
        <v>0</v>
      </c>
      <c r="C19">
        <v>0</v>
      </c>
      <c r="D19">
        <v>0</v>
      </c>
      <c r="E19">
        <v>2100</v>
      </c>
    </row>
    <row r="20" spans="1:5" x14ac:dyDescent="0.2">
      <c r="A20" t="s">
        <v>2158</v>
      </c>
      <c r="B20" t="s">
        <v>2171</v>
      </c>
      <c r="C20" t="s">
        <v>2486</v>
      </c>
      <c r="D20" t="s">
        <v>2715</v>
      </c>
      <c r="E20" t="s">
        <v>4209</v>
      </c>
    </row>
    <row r="21" spans="1:5" x14ac:dyDescent="0.2">
      <c r="B21" t="s">
        <v>2172</v>
      </c>
      <c r="C21" t="s">
        <v>2332</v>
      </c>
      <c r="D21" t="s">
        <v>2190</v>
      </c>
      <c r="E21" t="s">
        <v>2190</v>
      </c>
    </row>
    <row r="22" spans="1:5" x14ac:dyDescent="0.2">
      <c r="B22">
        <v>0</v>
      </c>
      <c r="C22">
        <v>0</v>
      </c>
      <c r="D22">
        <v>99379</v>
      </c>
      <c r="E22">
        <v>4234</v>
      </c>
    </row>
    <row r="23" spans="1:5" x14ac:dyDescent="0.2">
      <c r="B23" t="s">
        <v>2173</v>
      </c>
      <c r="C23" t="s">
        <v>2487</v>
      </c>
      <c r="D23" t="s">
        <v>2716</v>
      </c>
      <c r="E23" t="s">
        <v>4210</v>
      </c>
    </row>
    <row r="24" spans="1:5" x14ac:dyDescent="0.2">
      <c r="B24" t="s">
        <v>2174</v>
      </c>
      <c r="C24" t="s">
        <v>2334</v>
      </c>
      <c r="D24" t="s">
        <v>2192</v>
      </c>
      <c r="E24" t="s">
        <v>2192</v>
      </c>
    </row>
    <row r="25" spans="1:5" x14ac:dyDescent="0.2">
      <c r="B25">
        <v>0</v>
      </c>
      <c r="C25">
        <v>0</v>
      </c>
      <c r="D25">
        <v>0</v>
      </c>
      <c r="E25">
        <v>0</v>
      </c>
    </row>
    <row r="26" spans="1:5" x14ac:dyDescent="0.2">
      <c r="B26" t="s">
        <v>2175</v>
      </c>
      <c r="C26" t="s">
        <v>2488</v>
      </c>
      <c r="D26" t="s">
        <v>2717</v>
      </c>
      <c r="E26" t="s">
        <v>4211</v>
      </c>
    </row>
    <row r="27" spans="1:5" x14ac:dyDescent="0.2">
      <c r="B27" t="s">
        <v>2176</v>
      </c>
      <c r="C27" t="s">
        <v>2336</v>
      </c>
      <c r="D27" t="s">
        <v>2194</v>
      </c>
      <c r="E27" t="s">
        <v>4212</v>
      </c>
    </row>
    <row r="28" spans="1:5" x14ac:dyDescent="0.2">
      <c r="B28">
        <v>0</v>
      </c>
      <c r="C28">
        <v>0</v>
      </c>
      <c r="D28">
        <v>0</v>
      </c>
      <c r="E28">
        <v>3180850</v>
      </c>
    </row>
    <row r="29" spans="1:5" x14ac:dyDescent="0.2">
      <c r="B29" t="s">
        <v>2177</v>
      </c>
      <c r="C29" t="s">
        <v>2489</v>
      </c>
      <c r="D29" t="s">
        <v>2718</v>
      </c>
      <c r="E29" t="s">
        <v>4213</v>
      </c>
    </row>
    <row r="30" spans="1:5" x14ac:dyDescent="0.2">
      <c r="B30" t="s">
        <v>2178</v>
      </c>
      <c r="C30" t="s">
        <v>2490</v>
      </c>
      <c r="D30" t="s">
        <v>2196</v>
      </c>
      <c r="E30" t="s">
        <v>2200</v>
      </c>
    </row>
    <row r="31" spans="1:5" x14ac:dyDescent="0.2">
      <c r="B31">
        <v>6733260</v>
      </c>
      <c r="C31">
        <v>39544</v>
      </c>
      <c r="D31">
        <v>0</v>
      </c>
      <c r="E31">
        <v>0</v>
      </c>
    </row>
    <row r="32" spans="1:5" x14ac:dyDescent="0.2">
      <c r="B32" t="s">
        <v>2179</v>
      </c>
      <c r="C32" t="s">
        <v>2491</v>
      </c>
      <c r="D32" t="s">
        <v>2719</v>
      </c>
      <c r="E32" t="s">
        <v>4214</v>
      </c>
    </row>
    <row r="33" spans="2:5" x14ac:dyDescent="0.2">
      <c r="B33" t="s">
        <v>2180</v>
      </c>
      <c r="C33" t="s">
        <v>2492</v>
      </c>
      <c r="D33" t="s">
        <v>2198</v>
      </c>
      <c r="E33" t="s">
        <v>4215</v>
      </c>
    </row>
    <row r="34" spans="2:5" x14ac:dyDescent="0.2">
      <c r="B34">
        <v>950059</v>
      </c>
      <c r="C34">
        <v>0</v>
      </c>
      <c r="D34">
        <v>0</v>
      </c>
      <c r="E34">
        <v>0</v>
      </c>
    </row>
    <row r="35" spans="2:5" x14ac:dyDescent="0.2">
      <c r="B35" t="s">
        <v>2181</v>
      </c>
      <c r="C35" t="s">
        <v>2493</v>
      </c>
      <c r="D35" t="s">
        <v>2720</v>
      </c>
      <c r="E35" t="s">
        <v>4216</v>
      </c>
    </row>
    <row r="36" spans="2:5" x14ac:dyDescent="0.2">
      <c r="B36" t="s">
        <v>2182</v>
      </c>
      <c r="C36" t="s">
        <v>2494</v>
      </c>
      <c r="D36" t="s">
        <v>2214</v>
      </c>
      <c r="E36" t="s">
        <v>2214</v>
      </c>
    </row>
    <row r="37" spans="2:5" x14ac:dyDescent="0.2">
      <c r="B37">
        <v>242360</v>
      </c>
      <c r="C37">
        <v>0</v>
      </c>
      <c r="D37">
        <v>0</v>
      </c>
      <c r="E37">
        <v>0</v>
      </c>
    </row>
    <row r="38" spans="2:5" x14ac:dyDescent="0.2">
      <c r="B38" t="s">
        <v>2183</v>
      </c>
      <c r="C38" t="s">
        <v>2495</v>
      </c>
      <c r="D38" t="s">
        <v>2721</v>
      </c>
      <c r="E38" t="s">
        <v>4217</v>
      </c>
    </row>
    <row r="39" spans="2:5" x14ac:dyDescent="0.2">
      <c r="B39" t="s">
        <v>2184</v>
      </c>
      <c r="C39" t="s">
        <v>2496</v>
      </c>
      <c r="D39" t="s">
        <v>2216</v>
      </c>
      <c r="E39" t="s">
        <v>2216</v>
      </c>
    </row>
    <row r="40" spans="2:5" x14ac:dyDescent="0.2">
      <c r="B40">
        <v>455482</v>
      </c>
      <c r="C40">
        <v>0</v>
      </c>
      <c r="D40">
        <v>0</v>
      </c>
      <c r="E40">
        <v>0</v>
      </c>
    </row>
    <row r="41" spans="2:5" x14ac:dyDescent="0.2">
      <c r="B41" t="s">
        <v>2185</v>
      </c>
      <c r="C41" t="s">
        <v>2497</v>
      </c>
      <c r="D41" t="s">
        <v>2722</v>
      </c>
      <c r="E41" t="s">
        <v>4218</v>
      </c>
    </row>
    <row r="42" spans="2:5" x14ac:dyDescent="0.2">
      <c r="B42" t="s">
        <v>2186</v>
      </c>
      <c r="C42" t="s">
        <v>2498</v>
      </c>
      <c r="D42" t="s">
        <v>2220</v>
      </c>
      <c r="E42" t="s">
        <v>2218</v>
      </c>
    </row>
    <row r="43" spans="2:5" x14ac:dyDescent="0.2">
      <c r="B43">
        <v>273523</v>
      </c>
      <c r="C43">
        <v>0</v>
      </c>
      <c r="D43">
        <v>0</v>
      </c>
      <c r="E43">
        <v>0</v>
      </c>
    </row>
    <row r="44" spans="2:5" x14ac:dyDescent="0.2">
      <c r="B44" t="s">
        <v>2187</v>
      </c>
      <c r="C44" t="s">
        <v>2499</v>
      </c>
      <c r="D44" t="s">
        <v>2723</v>
      </c>
      <c r="E44" t="s">
        <v>4219</v>
      </c>
    </row>
    <row r="45" spans="2:5" x14ac:dyDescent="0.2">
      <c r="B45" t="s">
        <v>2188</v>
      </c>
      <c r="C45" t="s">
        <v>2500</v>
      </c>
      <c r="D45" t="s">
        <v>2222</v>
      </c>
      <c r="E45" t="s">
        <v>2220</v>
      </c>
    </row>
    <row r="46" spans="2:5" x14ac:dyDescent="0.2">
      <c r="B46">
        <v>336664</v>
      </c>
      <c r="C46">
        <v>0</v>
      </c>
      <c r="D46">
        <v>0</v>
      </c>
      <c r="E46">
        <v>0</v>
      </c>
    </row>
    <row r="47" spans="2:5" x14ac:dyDescent="0.2">
      <c r="B47" t="s">
        <v>2189</v>
      </c>
      <c r="C47" t="s">
        <v>2501</v>
      </c>
      <c r="D47" t="s">
        <v>2724</v>
      </c>
      <c r="E47" t="s">
        <v>4220</v>
      </c>
    </row>
    <row r="48" spans="2:5" x14ac:dyDescent="0.2">
      <c r="B48" t="s">
        <v>2190</v>
      </c>
      <c r="C48" t="s">
        <v>2502</v>
      </c>
      <c r="D48" t="s">
        <v>2224</v>
      </c>
      <c r="E48" t="s">
        <v>2222</v>
      </c>
    </row>
    <row r="49" spans="2:5" x14ac:dyDescent="0.2">
      <c r="B49">
        <v>2412013</v>
      </c>
      <c r="C49">
        <v>0</v>
      </c>
      <c r="D49">
        <v>0</v>
      </c>
      <c r="E49">
        <v>0</v>
      </c>
    </row>
    <row r="50" spans="2:5" x14ac:dyDescent="0.2">
      <c r="B50" t="s">
        <v>2191</v>
      </c>
      <c r="C50" t="s">
        <v>2503</v>
      </c>
      <c r="D50" t="s">
        <v>2725</v>
      </c>
      <c r="E50" t="s">
        <v>4221</v>
      </c>
    </row>
    <row r="51" spans="2:5" x14ac:dyDescent="0.2">
      <c r="B51" t="s">
        <v>2192</v>
      </c>
      <c r="C51" t="s">
        <v>2504</v>
      </c>
      <c r="D51" t="s">
        <v>2240</v>
      </c>
      <c r="E51" t="s">
        <v>2224</v>
      </c>
    </row>
    <row r="52" spans="2:5" x14ac:dyDescent="0.2">
      <c r="B52">
        <v>0</v>
      </c>
      <c r="C52">
        <v>0</v>
      </c>
      <c r="D52">
        <v>87433</v>
      </c>
      <c r="E52">
        <v>0</v>
      </c>
    </row>
    <row r="53" spans="2:5" x14ac:dyDescent="0.2">
      <c r="B53" t="s">
        <v>2193</v>
      </c>
      <c r="C53" t="s">
        <v>2505</v>
      </c>
      <c r="D53" t="s">
        <v>2726</v>
      </c>
      <c r="E53" t="s">
        <v>4222</v>
      </c>
    </row>
    <row r="54" spans="2:5" x14ac:dyDescent="0.2">
      <c r="B54" t="s">
        <v>2194</v>
      </c>
      <c r="C54" t="s">
        <v>2338</v>
      </c>
      <c r="D54" t="s">
        <v>2252</v>
      </c>
      <c r="E54" t="s">
        <v>2226</v>
      </c>
    </row>
    <row r="55" spans="2:5" x14ac:dyDescent="0.2">
      <c r="B55">
        <v>0</v>
      </c>
      <c r="C55">
        <v>0</v>
      </c>
      <c r="D55">
        <v>0</v>
      </c>
      <c r="E55">
        <v>0</v>
      </c>
    </row>
    <row r="56" spans="2:5" x14ac:dyDescent="0.2">
      <c r="B56" t="s">
        <v>2195</v>
      </c>
      <c r="C56" t="s">
        <v>2506</v>
      </c>
      <c r="D56" t="s">
        <v>2727</v>
      </c>
      <c r="E56" t="s">
        <v>4223</v>
      </c>
    </row>
    <row r="57" spans="2:5" x14ac:dyDescent="0.2">
      <c r="B57" t="s">
        <v>2196</v>
      </c>
      <c r="C57" t="s">
        <v>2340</v>
      </c>
      <c r="D57" t="s">
        <v>2254</v>
      </c>
      <c r="E57" t="s">
        <v>2228</v>
      </c>
    </row>
    <row r="58" spans="2:5" x14ac:dyDescent="0.2">
      <c r="B58">
        <v>2517120</v>
      </c>
      <c r="C58">
        <v>0</v>
      </c>
      <c r="D58">
        <v>0</v>
      </c>
      <c r="E58">
        <v>0</v>
      </c>
    </row>
    <row r="59" spans="2:5" x14ac:dyDescent="0.2">
      <c r="B59" t="s">
        <v>2197</v>
      </c>
      <c r="C59" t="s">
        <v>2507</v>
      </c>
      <c r="D59" t="s">
        <v>2728</v>
      </c>
      <c r="E59" t="s">
        <v>4224</v>
      </c>
    </row>
    <row r="60" spans="2:5" x14ac:dyDescent="0.2">
      <c r="B60" t="s">
        <v>2198</v>
      </c>
      <c r="C60" t="s">
        <v>2344</v>
      </c>
      <c r="D60" t="s">
        <v>2260</v>
      </c>
      <c r="E60" t="s">
        <v>4225</v>
      </c>
    </row>
    <row r="61" spans="2:5" x14ac:dyDescent="0.2">
      <c r="B61">
        <v>489298</v>
      </c>
      <c r="C61">
        <v>0</v>
      </c>
      <c r="D61">
        <v>0</v>
      </c>
      <c r="E61">
        <v>0</v>
      </c>
    </row>
    <row r="62" spans="2:5" x14ac:dyDescent="0.2">
      <c r="B62" t="s">
        <v>2199</v>
      </c>
      <c r="C62" t="s">
        <v>2508</v>
      </c>
      <c r="D62" t="s">
        <v>2729</v>
      </c>
      <c r="E62" t="s">
        <v>4226</v>
      </c>
    </row>
    <row r="63" spans="2:5" x14ac:dyDescent="0.2">
      <c r="B63" t="s">
        <v>2200</v>
      </c>
      <c r="C63" t="s">
        <v>2356</v>
      </c>
      <c r="D63" t="s">
        <v>2268</v>
      </c>
      <c r="E63" t="s">
        <v>2232</v>
      </c>
    </row>
    <row r="64" spans="2:5" x14ac:dyDescent="0.2">
      <c r="B64">
        <v>109602</v>
      </c>
      <c r="C64">
        <v>0</v>
      </c>
      <c r="D64">
        <v>0</v>
      </c>
      <c r="E64">
        <v>319030</v>
      </c>
    </row>
    <row r="65" spans="2:5" x14ac:dyDescent="0.2">
      <c r="B65" t="s">
        <v>2201</v>
      </c>
      <c r="C65" t="s">
        <v>2509</v>
      </c>
      <c r="D65" t="s">
        <v>2730</v>
      </c>
      <c r="E65" t="s">
        <v>4227</v>
      </c>
    </row>
    <row r="66" spans="2:5" x14ac:dyDescent="0.2">
      <c r="B66" t="s">
        <v>2202</v>
      </c>
      <c r="C66" t="s">
        <v>2358</v>
      </c>
      <c r="D66" t="s">
        <v>2286</v>
      </c>
      <c r="E66" t="s">
        <v>2234</v>
      </c>
    </row>
    <row r="67" spans="2:5" x14ac:dyDescent="0.2">
      <c r="B67">
        <v>220192</v>
      </c>
      <c r="C67">
        <v>4441</v>
      </c>
      <c r="D67">
        <v>0</v>
      </c>
      <c r="E67">
        <v>40533</v>
      </c>
    </row>
    <row r="68" spans="2:5" x14ac:dyDescent="0.2">
      <c r="B68" t="s">
        <v>2203</v>
      </c>
      <c r="C68" t="s">
        <v>2510</v>
      </c>
      <c r="D68" t="s">
        <v>2731</v>
      </c>
      <c r="E68" t="s">
        <v>4228</v>
      </c>
    </row>
    <row r="69" spans="2:5" x14ac:dyDescent="0.2">
      <c r="B69" t="s">
        <v>2204</v>
      </c>
      <c r="C69" t="s">
        <v>2360</v>
      </c>
      <c r="D69" t="s">
        <v>2288</v>
      </c>
      <c r="E69" t="s">
        <v>2236</v>
      </c>
    </row>
    <row r="70" spans="2:5" x14ac:dyDescent="0.2">
      <c r="B70">
        <v>97983</v>
      </c>
      <c r="C70">
        <v>0</v>
      </c>
      <c r="D70">
        <v>0</v>
      </c>
      <c r="E70">
        <v>0</v>
      </c>
    </row>
    <row r="71" spans="2:5" x14ac:dyDescent="0.2">
      <c r="B71" t="s">
        <v>2205</v>
      </c>
      <c r="C71" t="s">
        <v>2511</v>
      </c>
      <c r="D71" t="s">
        <v>2732</v>
      </c>
      <c r="E71" t="s">
        <v>4229</v>
      </c>
    </row>
    <row r="72" spans="2:5" x14ac:dyDescent="0.2">
      <c r="B72" t="s">
        <v>2206</v>
      </c>
      <c r="C72" t="s">
        <v>2362</v>
      </c>
      <c r="D72" t="s">
        <v>2290</v>
      </c>
      <c r="E72" t="s">
        <v>2238</v>
      </c>
    </row>
    <row r="73" spans="2:5" x14ac:dyDescent="0.2">
      <c r="B73">
        <v>0</v>
      </c>
      <c r="C73">
        <v>0</v>
      </c>
      <c r="D73">
        <v>0</v>
      </c>
      <c r="E73">
        <v>506</v>
      </c>
    </row>
    <row r="74" spans="2:5" x14ac:dyDescent="0.2">
      <c r="B74" t="s">
        <v>2207</v>
      </c>
      <c r="C74" t="s">
        <v>2512</v>
      </c>
      <c r="D74" t="s">
        <v>2733</v>
      </c>
      <c r="E74" t="s">
        <v>4230</v>
      </c>
    </row>
    <row r="75" spans="2:5" x14ac:dyDescent="0.2">
      <c r="B75" t="s">
        <v>2208</v>
      </c>
      <c r="C75" t="s">
        <v>2364</v>
      </c>
      <c r="D75" t="s">
        <v>2292</v>
      </c>
      <c r="E75" t="s">
        <v>2240</v>
      </c>
    </row>
    <row r="76" spans="2:5" x14ac:dyDescent="0.2">
      <c r="B76">
        <v>48914</v>
      </c>
      <c r="C76">
        <v>0</v>
      </c>
      <c r="D76">
        <v>0</v>
      </c>
      <c r="E76">
        <v>0</v>
      </c>
    </row>
    <row r="77" spans="2:5" x14ac:dyDescent="0.2">
      <c r="B77" t="s">
        <v>2209</v>
      </c>
      <c r="C77" t="s">
        <v>2513</v>
      </c>
      <c r="D77" t="s">
        <v>2734</v>
      </c>
      <c r="E77" t="s">
        <v>4231</v>
      </c>
    </row>
    <row r="78" spans="2:5" x14ac:dyDescent="0.2">
      <c r="B78" t="s">
        <v>2210</v>
      </c>
      <c r="C78" t="s">
        <v>2366</v>
      </c>
      <c r="D78" t="s">
        <v>2294</v>
      </c>
      <c r="E78" t="s">
        <v>2242</v>
      </c>
    </row>
    <row r="79" spans="2:5" x14ac:dyDescent="0.2">
      <c r="B79">
        <v>0</v>
      </c>
      <c r="C79">
        <v>0</v>
      </c>
      <c r="D79">
        <v>0</v>
      </c>
      <c r="E79">
        <v>0</v>
      </c>
    </row>
    <row r="80" spans="2:5" x14ac:dyDescent="0.2">
      <c r="B80" t="s">
        <v>2211</v>
      </c>
      <c r="C80" t="s">
        <v>2514</v>
      </c>
      <c r="D80" t="s">
        <v>2735</v>
      </c>
      <c r="E80" t="s">
        <v>4232</v>
      </c>
    </row>
    <row r="81" spans="2:5" x14ac:dyDescent="0.2">
      <c r="B81" t="s">
        <v>2212</v>
      </c>
      <c r="C81" t="s">
        <v>2368</v>
      </c>
      <c r="D81" t="s">
        <v>2296</v>
      </c>
      <c r="E81" t="s">
        <v>2244</v>
      </c>
    </row>
    <row r="82" spans="2:5" x14ac:dyDescent="0.2">
      <c r="B82">
        <v>0</v>
      </c>
      <c r="C82">
        <v>0</v>
      </c>
      <c r="D82">
        <v>0</v>
      </c>
      <c r="E82">
        <v>0</v>
      </c>
    </row>
    <row r="83" spans="2:5" x14ac:dyDescent="0.2">
      <c r="B83" t="s">
        <v>2213</v>
      </c>
      <c r="C83" t="s">
        <v>2515</v>
      </c>
      <c r="D83" t="s">
        <v>2736</v>
      </c>
      <c r="E83" t="s">
        <v>4233</v>
      </c>
    </row>
    <row r="84" spans="2:5" x14ac:dyDescent="0.2">
      <c r="B84" t="s">
        <v>2214</v>
      </c>
      <c r="C84" t="s">
        <v>2370</v>
      </c>
      <c r="D84" t="s">
        <v>2298</v>
      </c>
      <c r="E84" t="s">
        <v>2246</v>
      </c>
    </row>
    <row r="85" spans="2:5" x14ac:dyDescent="0.2">
      <c r="B85">
        <v>0</v>
      </c>
      <c r="C85">
        <v>0</v>
      </c>
      <c r="D85">
        <v>0</v>
      </c>
      <c r="E85">
        <v>0</v>
      </c>
    </row>
    <row r="86" spans="2:5" x14ac:dyDescent="0.2">
      <c r="B86" t="s">
        <v>2215</v>
      </c>
      <c r="C86" t="s">
        <v>2516</v>
      </c>
      <c r="D86" t="s">
        <v>2737</v>
      </c>
      <c r="E86" t="s">
        <v>4234</v>
      </c>
    </row>
    <row r="87" spans="2:5" x14ac:dyDescent="0.2">
      <c r="B87" t="s">
        <v>2216</v>
      </c>
      <c r="C87" t="s">
        <v>2372</v>
      </c>
      <c r="D87" t="s">
        <v>2300</v>
      </c>
      <c r="E87" t="s">
        <v>4235</v>
      </c>
    </row>
    <row r="88" spans="2:5" x14ac:dyDescent="0.2">
      <c r="B88">
        <v>0</v>
      </c>
      <c r="C88">
        <v>0</v>
      </c>
      <c r="D88">
        <v>0</v>
      </c>
      <c r="E88">
        <v>392800</v>
      </c>
    </row>
    <row r="89" spans="2:5" x14ac:dyDescent="0.2">
      <c r="B89" t="s">
        <v>2217</v>
      </c>
      <c r="C89" t="s">
        <v>2517</v>
      </c>
      <c r="D89" t="s">
        <v>2738</v>
      </c>
      <c r="E89" t="s">
        <v>4236</v>
      </c>
    </row>
    <row r="90" spans="2:5" x14ac:dyDescent="0.2">
      <c r="B90" t="s">
        <v>2218</v>
      </c>
      <c r="C90" t="s">
        <v>2376</v>
      </c>
      <c r="D90" t="s">
        <v>2302</v>
      </c>
      <c r="E90" t="s">
        <v>2250</v>
      </c>
    </row>
    <row r="91" spans="2:5" x14ac:dyDescent="0.2">
      <c r="B91">
        <v>0</v>
      </c>
      <c r="C91">
        <v>0</v>
      </c>
      <c r="D91">
        <v>0</v>
      </c>
      <c r="E91">
        <v>0</v>
      </c>
    </row>
    <row r="92" spans="2:5" x14ac:dyDescent="0.2">
      <c r="B92" t="s">
        <v>2219</v>
      </c>
      <c r="C92" t="s">
        <v>2518</v>
      </c>
      <c r="D92" t="s">
        <v>2739</v>
      </c>
      <c r="E92" t="s">
        <v>4237</v>
      </c>
    </row>
    <row r="93" spans="2:5" x14ac:dyDescent="0.2">
      <c r="B93" t="s">
        <v>2220</v>
      </c>
      <c r="C93" t="s">
        <v>2394</v>
      </c>
      <c r="D93" t="s">
        <v>2740</v>
      </c>
      <c r="E93" t="s">
        <v>2252</v>
      </c>
    </row>
    <row r="94" spans="2:5" x14ac:dyDescent="0.2">
      <c r="B94">
        <v>0</v>
      </c>
      <c r="C94">
        <v>0</v>
      </c>
      <c r="D94">
        <v>0</v>
      </c>
      <c r="E94">
        <v>0</v>
      </c>
    </row>
    <row r="95" spans="2:5" x14ac:dyDescent="0.2">
      <c r="B95" t="s">
        <v>2221</v>
      </c>
      <c r="C95" t="s">
        <v>2519</v>
      </c>
      <c r="D95" t="s">
        <v>2741</v>
      </c>
      <c r="E95" t="s">
        <v>4238</v>
      </c>
    </row>
    <row r="96" spans="2:5" x14ac:dyDescent="0.2">
      <c r="B96" t="s">
        <v>2222</v>
      </c>
      <c r="C96" t="s">
        <v>2414</v>
      </c>
      <c r="D96" t="s">
        <v>2742</v>
      </c>
      <c r="E96" t="s">
        <v>2254</v>
      </c>
    </row>
    <row r="97" spans="2:5" x14ac:dyDescent="0.2">
      <c r="B97">
        <v>0</v>
      </c>
      <c r="C97">
        <v>0</v>
      </c>
      <c r="D97">
        <v>0</v>
      </c>
      <c r="E97">
        <v>0</v>
      </c>
    </row>
    <row r="98" spans="2:5" x14ac:dyDescent="0.2">
      <c r="B98" t="s">
        <v>2223</v>
      </c>
      <c r="C98" t="s">
        <v>2520</v>
      </c>
      <c r="D98" t="s">
        <v>2743</v>
      </c>
      <c r="E98" t="s">
        <v>4239</v>
      </c>
    </row>
    <row r="99" spans="2:5" x14ac:dyDescent="0.2">
      <c r="B99" t="s">
        <v>2224</v>
      </c>
      <c r="C99" t="s">
        <v>2521</v>
      </c>
      <c r="D99" t="s">
        <v>2744</v>
      </c>
      <c r="E99" t="s">
        <v>2256</v>
      </c>
    </row>
    <row r="100" spans="2:5" x14ac:dyDescent="0.2">
      <c r="B100">
        <v>0</v>
      </c>
      <c r="C100">
        <v>0</v>
      </c>
      <c r="D100">
        <v>0</v>
      </c>
      <c r="E100">
        <v>0</v>
      </c>
    </row>
    <row r="101" spans="2:5" x14ac:dyDescent="0.2">
      <c r="B101" t="s">
        <v>2225</v>
      </c>
      <c r="C101" t="s">
        <v>2522</v>
      </c>
      <c r="D101" t="s">
        <v>2745</v>
      </c>
      <c r="E101" t="s">
        <v>4240</v>
      </c>
    </row>
    <row r="102" spans="2:5" x14ac:dyDescent="0.2">
      <c r="B102" t="s">
        <v>2226</v>
      </c>
      <c r="C102" t="s">
        <v>2523</v>
      </c>
      <c r="D102" t="s">
        <v>2746</v>
      </c>
      <c r="E102" t="s">
        <v>2258</v>
      </c>
    </row>
    <row r="103" spans="2:5" x14ac:dyDescent="0.2">
      <c r="B103">
        <v>0</v>
      </c>
      <c r="C103">
        <v>0</v>
      </c>
      <c r="D103">
        <v>0</v>
      </c>
      <c r="E103">
        <v>0</v>
      </c>
    </row>
    <row r="104" spans="2:5" x14ac:dyDescent="0.2">
      <c r="B104" t="s">
        <v>2227</v>
      </c>
      <c r="C104" t="s">
        <v>2524</v>
      </c>
      <c r="D104" t="s">
        <v>2747</v>
      </c>
      <c r="E104" t="s">
        <v>4241</v>
      </c>
    </row>
    <row r="105" spans="2:5" x14ac:dyDescent="0.2">
      <c r="B105" t="s">
        <v>2228</v>
      </c>
      <c r="C105" t="s">
        <v>2525</v>
      </c>
      <c r="D105" t="s">
        <v>2748</v>
      </c>
      <c r="E105" t="s">
        <v>2260</v>
      </c>
    </row>
    <row r="106" spans="2:5" x14ac:dyDescent="0.2">
      <c r="B106">
        <v>0</v>
      </c>
      <c r="C106">
        <v>0</v>
      </c>
      <c r="D106">
        <v>0</v>
      </c>
      <c r="E106">
        <v>0</v>
      </c>
    </row>
    <row r="107" spans="2:5" x14ac:dyDescent="0.2">
      <c r="B107" t="s">
        <v>2229</v>
      </c>
      <c r="C107" t="s">
        <v>2526</v>
      </c>
      <c r="D107" t="s">
        <v>2749</v>
      </c>
      <c r="E107" t="s">
        <v>4242</v>
      </c>
    </row>
    <row r="108" spans="2:5" x14ac:dyDescent="0.2">
      <c r="B108" t="s">
        <v>2230</v>
      </c>
      <c r="C108" t="s">
        <v>2527</v>
      </c>
      <c r="D108" t="s">
        <v>2750</v>
      </c>
      <c r="E108" t="s">
        <v>2262</v>
      </c>
    </row>
    <row r="109" spans="2:5" x14ac:dyDescent="0.2">
      <c r="B109">
        <v>0</v>
      </c>
      <c r="C109">
        <v>0</v>
      </c>
      <c r="D109">
        <v>0</v>
      </c>
      <c r="E109">
        <v>0</v>
      </c>
    </row>
    <row r="110" spans="2:5" x14ac:dyDescent="0.2">
      <c r="B110" t="s">
        <v>2231</v>
      </c>
      <c r="C110" t="s">
        <v>2528</v>
      </c>
      <c r="D110" t="s">
        <v>2751</v>
      </c>
      <c r="E110" t="s">
        <v>4243</v>
      </c>
    </row>
    <row r="111" spans="2:5" x14ac:dyDescent="0.2">
      <c r="B111" t="s">
        <v>2232</v>
      </c>
      <c r="C111" t="s">
        <v>2529</v>
      </c>
      <c r="D111" t="s">
        <v>2752</v>
      </c>
      <c r="E111" t="s">
        <v>2264</v>
      </c>
    </row>
    <row r="112" spans="2:5" x14ac:dyDescent="0.2">
      <c r="B112">
        <v>32821</v>
      </c>
      <c r="C112">
        <v>0</v>
      </c>
      <c r="D112">
        <v>0</v>
      </c>
      <c r="E112">
        <v>0</v>
      </c>
    </row>
    <row r="113" spans="2:5" x14ac:dyDescent="0.2">
      <c r="B113" t="s">
        <v>2233</v>
      </c>
      <c r="C113" t="s">
        <v>2530</v>
      </c>
      <c r="D113" t="s">
        <v>2753</v>
      </c>
      <c r="E113" t="s">
        <v>4244</v>
      </c>
    </row>
    <row r="114" spans="2:5" x14ac:dyDescent="0.2">
      <c r="B114" t="s">
        <v>2234</v>
      </c>
      <c r="C114" t="s">
        <v>2531</v>
      </c>
      <c r="D114" t="s">
        <v>2754</v>
      </c>
      <c r="E114" t="s">
        <v>4245</v>
      </c>
    </row>
    <row r="115" spans="2:5" x14ac:dyDescent="0.2">
      <c r="B115">
        <v>0</v>
      </c>
      <c r="C115">
        <v>0</v>
      </c>
      <c r="D115">
        <v>0</v>
      </c>
      <c r="E115">
        <v>0</v>
      </c>
    </row>
    <row r="116" spans="2:5" x14ac:dyDescent="0.2">
      <c r="B116" t="s">
        <v>2235</v>
      </c>
      <c r="C116" t="s">
        <v>2532</v>
      </c>
      <c r="D116" t="s">
        <v>2755</v>
      </c>
      <c r="E116" t="s">
        <v>4246</v>
      </c>
    </row>
    <row r="117" spans="2:5" x14ac:dyDescent="0.2">
      <c r="B117" t="s">
        <v>2236</v>
      </c>
      <c r="C117" t="s">
        <v>2533</v>
      </c>
      <c r="D117" t="s">
        <v>2756</v>
      </c>
      <c r="E117" t="s">
        <v>2268</v>
      </c>
    </row>
    <row r="118" spans="2:5" x14ac:dyDescent="0.2">
      <c r="B118">
        <v>0</v>
      </c>
      <c r="C118">
        <v>0</v>
      </c>
      <c r="D118">
        <v>0</v>
      </c>
      <c r="E118">
        <v>115384</v>
      </c>
    </row>
    <row r="119" spans="2:5" x14ac:dyDescent="0.2">
      <c r="B119" t="s">
        <v>2237</v>
      </c>
      <c r="C119" t="s">
        <v>2534</v>
      </c>
      <c r="D119" t="s">
        <v>2757</v>
      </c>
      <c r="E119" t="s">
        <v>4247</v>
      </c>
    </row>
    <row r="120" spans="2:5" x14ac:dyDescent="0.2">
      <c r="B120" t="s">
        <v>2238</v>
      </c>
      <c r="C120" t="s">
        <v>2535</v>
      </c>
      <c r="D120" t="s">
        <v>2758</v>
      </c>
      <c r="E120" t="s">
        <v>2270</v>
      </c>
    </row>
    <row r="121" spans="2:5" x14ac:dyDescent="0.2">
      <c r="B121">
        <v>28996</v>
      </c>
      <c r="C121">
        <v>0</v>
      </c>
      <c r="D121">
        <v>0</v>
      </c>
      <c r="E121">
        <v>9003</v>
      </c>
    </row>
    <row r="122" spans="2:5" x14ac:dyDescent="0.2">
      <c r="B122" t="s">
        <v>2239</v>
      </c>
      <c r="C122" t="s">
        <v>2536</v>
      </c>
      <c r="D122" t="s">
        <v>2759</v>
      </c>
      <c r="E122" t="s">
        <v>4248</v>
      </c>
    </row>
    <row r="123" spans="2:5" x14ac:dyDescent="0.2">
      <c r="B123" t="s">
        <v>2240</v>
      </c>
      <c r="C123" t="s">
        <v>2537</v>
      </c>
      <c r="D123" t="s">
        <v>2760</v>
      </c>
      <c r="E123" t="s">
        <v>2272</v>
      </c>
    </row>
    <row r="124" spans="2:5" x14ac:dyDescent="0.2">
      <c r="B124">
        <v>0</v>
      </c>
      <c r="C124">
        <v>0</v>
      </c>
      <c r="D124">
        <v>0</v>
      </c>
      <c r="E124">
        <v>16140</v>
      </c>
    </row>
    <row r="125" spans="2:5" x14ac:dyDescent="0.2">
      <c r="B125" t="s">
        <v>2241</v>
      </c>
      <c r="C125" t="s">
        <v>2538</v>
      </c>
      <c r="D125" t="s">
        <v>2761</v>
      </c>
      <c r="E125" t="s">
        <v>4249</v>
      </c>
    </row>
    <row r="126" spans="2:5" x14ac:dyDescent="0.2">
      <c r="B126" t="s">
        <v>2242</v>
      </c>
      <c r="C126" t="s">
        <v>2539</v>
      </c>
      <c r="D126" t="s">
        <v>2762</v>
      </c>
      <c r="E126" t="s">
        <v>2274</v>
      </c>
    </row>
    <row r="127" spans="2:5" x14ac:dyDescent="0.2">
      <c r="B127">
        <v>0</v>
      </c>
      <c r="C127">
        <v>0</v>
      </c>
      <c r="D127">
        <v>0</v>
      </c>
      <c r="E127">
        <v>31415</v>
      </c>
    </row>
    <row r="128" spans="2:5" x14ac:dyDescent="0.2">
      <c r="B128" t="s">
        <v>2243</v>
      </c>
      <c r="C128" t="s">
        <v>2540</v>
      </c>
      <c r="D128" t="s">
        <v>2763</v>
      </c>
      <c r="E128" t="s">
        <v>4250</v>
      </c>
    </row>
    <row r="129" spans="2:5" x14ac:dyDescent="0.2">
      <c r="B129" t="s">
        <v>2244</v>
      </c>
      <c r="C129" t="s">
        <v>2541</v>
      </c>
      <c r="D129" t="s">
        <v>2764</v>
      </c>
      <c r="E129" t="s">
        <v>2276</v>
      </c>
    </row>
    <row r="130" spans="2:5" x14ac:dyDescent="0.2">
      <c r="B130">
        <v>0</v>
      </c>
      <c r="C130">
        <v>0</v>
      </c>
      <c r="D130">
        <v>0</v>
      </c>
      <c r="E130">
        <v>0</v>
      </c>
    </row>
    <row r="131" spans="2:5" x14ac:dyDescent="0.2">
      <c r="B131" t="s">
        <v>2245</v>
      </c>
      <c r="C131" t="s">
        <v>2542</v>
      </c>
      <c r="D131" t="s">
        <v>2765</v>
      </c>
      <c r="E131" t="s">
        <v>4251</v>
      </c>
    </row>
    <row r="132" spans="2:5" x14ac:dyDescent="0.2">
      <c r="B132" t="s">
        <v>2246</v>
      </c>
      <c r="C132" t="s">
        <v>2543</v>
      </c>
      <c r="D132" t="s">
        <v>2766</v>
      </c>
      <c r="E132" t="s">
        <v>2278</v>
      </c>
    </row>
    <row r="133" spans="2:5" x14ac:dyDescent="0.2">
      <c r="B133">
        <v>0</v>
      </c>
      <c r="C133">
        <v>0</v>
      </c>
      <c r="D133">
        <v>0</v>
      </c>
      <c r="E133">
        <v>0</v>
      </c>
    </row>
    <row r="134" spans="2:5" x14ac:dyDescent="0.2">
      <c r="B134" t="s">
        <v>2247</v>
      </c>
      <c r="C134" t="s">
        <v>2544</v>
      </c>
      <c r="D134" t="s">
        <v>2767</v>
      </c>
      <c r="E134" t="s">
        <v>4252</v>
      </c>
    </row>
    <row r="135" spans="2:5" x14ac:dyDescent="0.2">
      <c r="B135" t="s">
        <v>2248</v>
      </c>
      <c r="C135" t="s">
        <v>2545</v>
      </c>
      <c r="D135" t="s">
        <v>2768</v>
      </c>
      <c r="E135" t="s">
        <v>2280</v>
      </c>
    </row>
    <row r="136" spans="2:5" x14ac:dyDescent="0.2">
      <c r="B136">
        <v>0</v>
      </c>
      <c r="C136">
        <v>0</v>
      </c>
      <c r="D136">
        <v>0</v>
      </c>
      <c r="E136">
        <v>0</v>
      </c>
    </row>
    <row r="137" spans="2:5" x14ac:dyDescent="0.2">
      <c r="B137" t="s">
        <v>2249</v>
      </c>
      <c r="C137" t="s">
        <v>2546</v>
      </c>
      <c r="D137" t="s">
        <v>2769</v>
      </c>
      <c r="E137" t="s">
        <v>4253</v>
      </c>
    </row>
    <row r="138" spans="2:5" x14ac:dyDescent="0.2">
      <c r="B138" t="s">
        <v>2250</v>
      </c>
      <c r="C138" t="s">
        <v>2547</v>
      </c>
      <c r="D138" t="s">
        <v>2770</v>
      </c>
      <c r="E138" t="s">
        <v>2282</v>
      </c>
    </row>
    <row r="139" spans="2:5" x14ac:dyDescent="0.2">
      <c r="B139">
        <v>29369</v>
      </c>
      <c r="C139">
        <v>0</v>
      </c>
      <c r="D139">
        <v>0</v>
      </c>
      <c r="E139">
        <v>0</v>
      </c>
    </row>
    <row r="140" spans="2:5" x14ac:dyDescent="0.2">
      <c r="B140" t="s">
        <v>2251</v>
      </c>
      <c r="C140" t="s">
        <v>2548</v>
      </c>
      <c r="D140" t="s">
        <v>2771</v>
      </c>
      <c r="E140" t="s">
        <v>4254</v>
      </c>
    </row>
    <row r="141" spans="2:5" x14ac:dyDescent="0.2">
      <c r="B141" t="s">
        <v>2252</v>
      </c>
      <c r="C141" t="s">
        <v>2549</v>
      </c>
      <c r="D141" t="s">
        <v>2772</v>
      </c>
      <c r="E141" t="s">
        <v>4255</v>
      </c>
    </row>
    <row r="142" spans="2:5" x14ac:dyDescent="0.2">
      <c r="B142">
        <v>29368</v>
      </c>
      <c r="C142">
        <v>0</v>
      </c>
      <c r="D142">
        <v>0</v>
      </c>
      <c r="E142">
        <v>158839</v>
      </c>
    </row>
    <row r="143" spans="2:5" x14ac:dyDescent="0.2">
      <c r="B143" t="s">
        <v>2253</v>
      </c>
      <c r="C143" t="s">
        <v>2550</v>
      </c>
      <c r="D143" t="s">
        <v>2773</v>
      </c>
      <c r="E143" t="s">
        <v>4256</v>
      </c>
    </row>
    <row r="144" spans="2:5" x14ac:dyDescent="0.2">
      <c r="B144" t="s">
        <v>2254</v>
      </c>
      <c r="C144" t="s">
        <v>2551</v>
      </c>
      <c r="D144" t="s">
        <v>2774</v>
      </c>
      <c r="E144" t="s">
        <v>2286</v>
      </c>
    </row>
    <row r="145" spans="2:5" x14ac:dyDescent="0.2">
      <c r="B145">
        <v>0</v>
      </c>
      <c r="C145">
        <v>0</v>
      </c>
      <c r="D145">
        <v>0</v>
      </c>
      <c r="E145">
        <v>0</v>
      </c>
    </row>
    <row r="146" spans="2:5" x14ac:dyDescent="0.2">
      <c r="B146" t="s">
        <v>2255</v>
      </c>
      <c r="C146" t="s">
        <v>2552</v>
      </c>
      <c r="D146" t="s">
        <v>2775</v>
      </c>
      <c r="E146" t="s">
        <v>4257</v>
      </c>
    </row>
    <row r="147" spans="2:5" x14ac:dyDescent="0.2">
      <c r="B147" t="s">
        <v>2256</v>
      </c>
      <c r="C147" t="s">
        <v>2553</v>
      </c>
      <c r="D147" t="s">
        <v>2776</v>
      </c>
      <c r="E147" t="s">
        <v>2288</v>
      </c>
    </row>
    <row r="148" spans="2:5" x14ac:dyDescent="0.2">
      <c r="B148">
        <v>0</v>
      </c>
      <c r="C148">
        <v>0</v>
      </c>
      <c r="D148">
        <v>157824</v>
      </c>
      <c r="E148">
        <v>0</v>
      </c>
    </row>
    <row r="149" spans="2:5" x14ac:dyDescent="0.2">
      <c r="B149" t="s">
        <v>2257</v>
      </c>
      <c r="C149" t="s">
        <v>2554</v>
      </c>
      <c r="D149" t="s">
        <v>2777</v>
      </c>
      <c r="E149" t="s">
        <v>4258</v>
      </c>
    </row>
    <row r="150" spans="2:5" x14ac:dyDescent="0.2">
      <c r="B150" t="s">
        <v>2258</v>
      </c>
      <c r="C150" t="s">
        <v>2555</v>
      </c>
      <c r="D150" t="s">
        <v>2778</v>
      </c>
      <c r="E150" t="s">
        <v>2290</v>
      </c>
    </row>
    <row r="151" spans="2:5" x14ac:dyDescent="0.2">
      <c r="B151">
        <v>0</v>
      </c>
      <c r="C151">
        <v>0</v>
      </c>
      <c r="D151">
        <v>179719</v>
      </c>
      <c r="E151">
        <v>0</v>
      </c>
    </row>
    <row r="152" spans="2:5" x14ac:dyDescent="0.2">
      <c r="B152" t="s">
        <v>2259</v>
      </c>
      <c r="C152" t="s">
        <v>2556</v>
      </c>
      <c r="D152" t="s">
        <v>2779</v>
      </c>
      <c r="E152" t="s">
        <v>4259</v>
      </c>
    </row>
    <row r="153" spans="2:5" x14ac:dyDescent="0.2">
      <c r="B153" t="s">
        <v>2260</v>
      </c>
      <c r="C153" t="s">
        <v>2557</v>
      </c>
      <c r="D153" t="s">
        <v>2780</v>
      </c>
      <c r="E153" t="s">
        <v>2292</v>
      </c>
    </row>
    <row r="154" spans="2:5" x14ac:dyDescent="0.2">
      <c r="B154">
        <v>0</v>
      </c>
      <c r="C154">
        <v>0</v>
      </c>
      <c r="D154">
        <v>0</v>
      </c>
      <c r="E154">
        <v>0</v>
      </c>
    </row>
    <row r="155" spans="2:5" x14ac:dyDescent="0.2">
      <c r="B155" t="s">
        <v>2261</v>
      </c>
      <c r="C155" t="s">
        <v>2558</v>
      </c>
      <c r="D155" t="s">
        <v>2781</v>
      </c>
      <c r="E155" t="s">
        <v>4260</v>
      </c>
    </row>
    <row r="156" spans="2:5" x14ac:dyDescent="0.2">
      <c r="B156" t="s">
        <v>2262</v>
      </c>
      <c r="C156" t="s">
        <v>2559</v>
      </c>
      <c r="D156" t="s">
        <v>2782</v>
      </c>
      <c r="E156" t="s">
        <v>2294</v>
      </c>
    </row>
    <row r="157" spans="2:5" x14ac:dyDescent="0.2">
      <c r="B157">
        <v>0</v>
      </c>
      <c r="C157">
        <v>0</v>
      </c>
      <c r="D157">
        <v>0</v>
      </c>
      <c r="E157">
        <v>0</v>
      </c>
    </row>
    <row r="158" spans="2:5" x14ac:dyDescent="0.2">
      <c r="B158" t="s">
        <v>2263</v>
      </c>
      <c r="C158" t="s">
        <v>2560</v>
      </c>
      <c r="D158" t="s">
        <v>2783</v>
      </c>
      <c r="E158" t="s">
        <v>4261</v>
      </c>
    </row>
    <row r="159" spans="2:5" x14ac:dyDescent="0.2">
      <c r="B159" t="s">
        <v>2264</v>
      </c>
      <c r="C159" t="s">
        <v>2561</v>
      </c>
      <c r="D159" t="s">
        <v>2784</v>
      </c>
      <c r="E159" t="s">
        <v>2296</v>
      </c>
    </row>
    <row r="160" spans="2:5" x14ac:dyDescent="0.2">
      <c r="B160">
        <v>0</v>
      </c>
      <c r="C160">
        <v>0</v>
      </c>
      <c r="D160">
        <v>32408</v>
      </c>
      <c r="E160">
        <v>0</v>
      </c>
    </row>
    <row r="161" spans="2:5" x14ac:dyDescent="0.2">
      <c r="B161" t="s">
        <v>2265</v>
      </c>
      <c r="C161" t="s">
        <v>2562</v>
      </c>
      <c r="D161" t="s">
        <v>2785</v>
      </c>
      <c r="E161" t="s">
        <v>4262</v>
      </c>
    </row>
    <row r="162" spans="2:5" x14ac:dyDescent="0.2">
      <c r="B162" t="s">
        <v>2266</v>
      </c>
      <c r="C162" t="s">
        <v>2563</v>
      </c>
      <c r="D162" t="s">
        <v>2786</v>
      </c>
      <c r="E162" t="s">
        <v>2298</v>
      </c>
    </row>
    <row r="163" spans="2:5" x14ac:dyDescent="0.2">
      <c r="B163">
        <v>0</v>
      </c>
      <c r="C163">
        <v>0</v>
      </c>
      <c r="D163">
        <v>0</v>
      </c>
      <c r="E163">
        <v>0</v>
      </c>
    </row>
    <row r="164" spans="2:5" x14ac:dyDescent="0.2">
      <c r="B164" t="s">
        <v>2267</v>
      </c>
      <c r="C164" t="s">
        <v>2564</v>
      </c>
      <c r="D164" t="s">
        <v>2787</v>
      </c>
      <c r="E164" t="s">
        <v>4263</v>
      </c>
    </row>
    <row r="165" spans="2:5" x14ac:dyDescent="0.2">
      <c r="B165" t="s">
        <v>2268</v>
      </c>
      <c r="C165" t="s">
        <v>2565</v>
      </c>
      <c r="D165" t="s">
        <v>2788</v>
      </c>
      <c r="E165" t="s">
        <v>2300</v>
      </c>
    </row>
    <row r="166" spans="2:5" x14ac:dyDescent="0.2">
      <c r="B166">
        <v>0</v>
      </c>
      <c r="C166">
        <v>0</v>
      </c>
      <c r="D166">
        <v>0</v>
      </c>
      <c r="E166">
        <v>0</v>
      </c>
    </row>
    <row r="167" spans="2:5" x14ac:dyDescent="0.2">
      <c r="B167" t="s">
        <v>2269</v>
      </c>
      <c r="C167" t="s">
        <v>2566</v>
      </c>
      <c r="D167" t="s">
        <v>2789</v>
      </c>
      <c r="E167" t="s">
        <v>4264</v>
      </c>
    </row>
    <row r="168" spans="2:5" x14ac:dyDescent="0.2">
      <c r="B168" t="s">
        <v>2270</v>
      </c>
      <c r="C168" t="s">
        <v>2567</v>
      </c>
      <c r="D168" t="s">
        <v>2790</v>
      </c>
      <c r="E168" t="s">
        <v>4265</v>
      </c>
    </row>
    <row r="169" spans="2:5" x14ac:dyDescent="0.2">
      <c r="B169">
        <v>0</v>
      </c>
      <c r="C169">
        <v>0</v>
      </c>
      <c r="D169">
        <v>0</v>
      </c>
      <c r="E169">
        <v>0</v>
      </c>
    </row>
    <row r="170" spans="2:5" x14ac:dyDescent="0.2">
      <c r="B170" t="s">
        <v>2271</v>
      </c>
      <c r="C170" t="s">
        <v>2568</v>
      </c>
      <c r="D170" t="s">
        <v>2791</v>
      </c>
      <c r="E170" t="s">
        <v>4266</v>
      </c>
    </row>
    <row r="171" spans="2:5" x14ac:dyDescent="0.2">
      <c r="B171" t="s">
        <v>2272</v>
      </c>
      <c r="C171" t="s">
        <v>2569</v>
      </c>
      <c r="D171" t="s">
        <v>2792</v>
      </c>
      <c r="E171" t="s">
        <v>2304</v>
      </c>
    </row>
    <row r="172" spans="2:5" x14ac:dyDescent="0.2">
      <c r="B172">
        <v>0</v>
      </c>
      <c r="C172">
        <v>0</v>
      </c>
      <c r="D172">
        <v>0</v>
      </c>
      <c r="E172">
        <v>0</v>
      </c>
    </row>
    <row r="173" spans="2:5" x14ac:dyDescent="0.2">
      <c r="B173" t="s">
        <v>2273</v>
      </c>
      <c r="C173" t="s">
        <v>2570</v>
      </c>
      <c r="D173" t="s">
        <v>2793</v>
      </c>
      <c r="E173" t="s">
        <v>4267</v>
      </c>
    </row>
    <row r="174" spans="2:5" x14ac:dyDescent="0.2">
      <c r="B174" t="s">
        <v>2274</v>
      </c>
      <c r="C174" t="s">
        <v>2571</v>
      </c>
      <c r="D174" t="s">
        <v>2794</v>
      </c>
      <c r="E174" t="s">
        <v>2306</v>
      </c>
    </row>
    <row r="175" spans="2:5" x14ac:dyDescent="0.2">
      <c r="B175">
        <v>0</v>
      </c>
      <c r="C175">
        <v>0</v>
      </c>
      <c r="D175">
        <v>0</v>
      </c>
      <c r="E175">
        <v>0</v>
      </c>
    </row>
    <row r="176" spans="2:5" x14ac:dyDescent="0.2">
      <c r="B176" t="s">
        <v>2275</v>
      </c>
      <c r="C176" t="s">
        <v>2572</v>
      </c>
      <c r="D176" t="s">
        <v>2795</v>
      </c>
      <c r="E176" t="s">
        <v>4268</v>
      </c>
    </row>
    <row r="177" spans="2:5" x14ac:dyDescent="0.2">
      <c r="B177" t="s">
        <v>2276</v>
      </c>
      <c r="C177" t="s">
        <v>2573</v>
      </c>
      <c r="D177" t="s">
        <v>2796</v>
      </c>
      <c r="E177" t="s">
        <v>2308</v>
      </c>
    </row>
    <row r="178" spans="2:5" x14ac:dyDescent="0.2">
      <c r="B178">
        <v>0</v>
      </c>
      <c r="C178">
        <v>0</v>
      </c>
      <c r="D178">
        <v>0</v>
      </c>
      <c r="E178">
        <v>0</v>
      </c>
    </row>
    <row r="179" spans="2:5" x14ac:dyDescent="0.2">
      <c r="B179" t="s">
        <v>2277</v>
      </c>
      <c r="C179" t="s">
        <v>2574</v>
      </c>
      <c r="D179" t="s">
        <v>2797</v>
      </c>
      <c r="E179" t="s">
        <v>4269</v>
      </c>
    </row>
    <row r="180" spans="2:5" x14ac:dyDescent="0.2">
      <c r="B180" t="s">
        <v>2278</v>
      </c>
      <c r="C180" t="s">
        <v>2575</v>
      </c>
      <c r="D180" t="s">
        <v>2798</v>
      </c>
      <c r="E180" t="s">
        <v>2310</v>
      </c>
    </row>
    <row r="181" spans="2:5" x14ac:dyDescent="0.2">
      <c r="B181">
        <v>0</v>
      </c>
      <c r="C181">
        <v>0</v>
      </c>
      <c r="D181">
        <v>0</v>
      </c>
      <c r="E181">
        <v>0</v>
      </c>
    </row>
    <row r="182" spans="2:5" x14ac:dyDescent="0.2">
      <c r="B182" t="s">
        <v>2279</v>
      </c>
      <c r="C182" t="s">
        <v>2576</v>
      </c>
      <c r="D182" t="s">
        <v>2799</v>
      </c>
      <c r="E182" t="s">
        <v>4270</v>
      </c>
    </row>
    <row r="183" spans="2:5" x14ac:dyDescent="0.2">
      <c r="B183" t="s">
        <v>2280</v>
      </c>
      <c r="C183" t="s">
        <v>2577</v>
      </c>
      <c r="D183" t="s">
        <v>2800</v>
      </c>
      <c r="E183" t="s">
        <v>2312</v>
      </c>
    </row>
    <row r="184" spans="2:5" x14ac:dyDescent="0.2">
      <c r="B184">
        <v>0</v>
      </c>
      <c r="C184">
        <v>0</v>
      </c>
      <c r="D184">
        <v>0</v>
      </c>
      <c r="E184">
        <v>0</v>
      </c>
    </row>
    <row r="185" spans="2:5" x14ac:dyDescent="0.2">
      <c r="B185" t="s">
        <v>2281</v>
      </c>
      <c r="C185" t="s">
        <v>2578</v>
      </c>
      <c r="D185" t="s">
        <v>2801</v>
      </c>
      <c r="E185" t="s">
        <v>4271</v>
      </c>
    </row>
    <row r="186" spans="2:5" x14ac:dyDescent="0.2">
      <c r="B186" t="s">
        <v>2282</v>
      </c>
      <c r="C186" t="s">
        <v>2579</v>
      </c>
      <c r="D186" t="s">
        <v>2802</v>
      </c>
      <c r="E186" t="s">
        <v>2314</v>
      </c>
    </row>
    <row r="187" spans="2:5" x14ac:dyDescent="0.2">
      <c r="B187">
        <v>0</v>
      </c>
      <c r="C187">
        <v>0</v>
      </c>
      <c r="D187">
        <v>0</v>
      </c>
      <c r="E187">
        <v>0</v>
      </c>
    </row>
    <row r="188" spans="2:5" x14ac:dyDescent="0.2">
      <c r="B188" t="s">
        <v>2283</v>
      </c>
      <c r="C188" t="s">
        <v>2580</v>
      </c>
      <c r="D188" t="s">
        <v>2803</v>
      </c>
      <c r="E188" t="s">
        <v>4272</v>
      </c>
    </row>
    <row r="189" spans="2:5" x14ac:dyDescent="0.2">
      <c r="B189" t="s">
        <v>2284</v>
      </c>
      <c r="C189" t="s">
        <v>2581</v>
      </c>
      <c r="D189" t="s">
        <v>2804</v>
      </c>
      <c r="E189" t="s">
        <v>2316</v>
      </c>
    </row>
    <row r="190" spans="2:5" x14ac:dyDescent="0.2">
      <c r="B190">
        <v>0</v>
      </c>
      <c r="C190">
        <v>0</v>
      </c>
      <c r="D190">
        <v>0</v>
      </c>
      <c r="E190">
        <v>0</v>
      </c>
    </row>
    <row r="191" spans="2:5" x14ac:dyDescent="0.2">
      <c r="B191" t="s">
        <v>2285</v>
      </c>
      <c r="C191" t="s">
        <v>2582</v>
      </c>
      <c r="D191" t="s">
        <v>2805</v>
      </c>
      <c r="E191" t="s">
        <v>4273</v>
      </c>
    </row>
    <row r="192" spans="2:5" x14ac:dyDescent="0.2">
      <c r="B192" t="s">
        <v>2286</v>
      </c>
      <c r="C192" t="s">
        <v>2583</v>
      </c>
      <c r="D192" t="s">
        <v>2806</v>
      </c>
      <c r="E192" t="s">
        <v>2318</v>
      </c>
    </row>
    <row r="193" spans="2:5" x14ac:dyDescent="0.2">
      <c r="B193">
        <v>0</v>
      </c>
      <c r="C193">
        <v>0</v>
      </c>
      <c r="D193">
        <v>0</v>
      </c>
      <c r="E193">
        <v>0</v>
      </c>
    </row>
    <row r="194" spans="2:5" x14ac:dyDescent="0.2">
      <c r="B194" t="s">
        <v>2287</v>
      </c>
      <c r="C194" t="s">
        <v>2584</v>
      </c>
      <c r="D194" t="s">
        <v>2807</v>
      </c>
      <c r="E194" t="s">
        <v>4274</v>
      </c>
    </row>
    <row r="195" spans="2:5" x14ac:dyDescent="0.2">
      <c r="B195" t="s">
        <v>2288</v>
      </c>
      <c r="C195" t="s">
        <v>2585</v>
      </c>
      <c r="D195" t="s">
        <v>2808</v>
      </c>
      <c r="E195" t="s">
        <v>4275</v>
      </c>
    </row>
    <row r="196" spans="2:5" x14ac:dyDescent="0.2">
      <c r="B196">
        <v>0</v>
      </c>
      <c r="C196">
        <v>0</v>
      </c>
      <c r="D196">
        <v>0</v>
      </c>
      <c r="E196">
        <v>0</v>
      </c>
    </row>
    <row r="197" spans="2:5" x14ac:dyDescent="0.2">
      <c r="B197" t="s">
        <v>2289</v>
      </c>
      <c r="C197" t="s">
        <v>2586</v>
      </c>
      <c r="D197" t="s">
        <v>2809</v>
      </c>
      <c r="E197" t="s">
        <v>4276</v>
      </c>
    </row>
    <row r="198" spans="2:5" x14ac:dyDescent="0.2">
      <c r="B198" t="s">
        <v>2290</v>
      </c>
      <c r="C198" t="s">
        <v>2587</v>
      </c>
      <c r="D198" t="s">
        <v>2810</v>
      </c>
      <c r="E198" t="s">
        <v>4277</v>
      </c>
    </row>
    <row r="199" spans="2:5" x14ac:dyDescent="0.2">
      <c r="B199">
        <v>0</v>
      </c>
      <c r="C199">
        <v>0</v>
      </c>
      <c r="D199">
        <v>0</v>
      </c>
      <c r="E199">
        <v>0</v>
      </c>
    </row>
    <row r="200" spans="2:5" x14ac:dyDescent="0.2">
      <c r="B200" t="s">
        <v>2291</v>
      </c>
      <c r="C200" t="s">
        <v>2588</v>
      </c>
      <c r="D200" t="s">
        <v>2811</v>
      </c>
      <c r="E200" t="s">
        <v>4278</v>
      </c>
    </row>
    <row r="201" spans="2:5" x14ac:dyDescent="0.2">
      <c r="B201" t="s">
        <v>2292</v>
      </c>
      <c r="C201" t="s">
        <v>2589</v>
      </c>
      <c r="D201" t="s">
        <v>2812</v>
      </c>
      <c r="E201" t="s">
        <v>4279</v>
      </c>
    </row>
    <row r="202" spans="2:5" x14ac:dyDescent="0.2">
      <c r="B202">
        <v>0</v>
      </c>
      <c r="C202">
        <v>0</v>
      </c>
      <c r="D202">
        <v>0</v>
      </c>
      <c r="E202">
        <v>0</v>
      </c>
    </row>
    <row r="203" spans="2:5" x14ac:dyDescent="0.2">
      <c r="B203" t="s">
        <v>2293</v>
      </c>
      <c r="C203" t="s">
        <v>2590</v>
      </c>
      <c r="D203" t="s">
        <v>2813</v>
      </c>
      <c r="E203" t="s">
        <v>4280</v>
      </c>
    </row>
    <row r="204" spans="2:5" x14ac:dyDescent="0.2">
      <c r="B204" t="s">
        <v>2294</v>
      </c>
      <c r="C204" t="s">
        <v>2591</v>
      </c>
      <c r="D204" t="s">
        <v>2814</v>
      </c>
      <c r="E204" t="s">
        <v>4281</v>
      </c>
    </row>
    <row r="205" spans="2:5" x14ac:dyDescent="0.2">
      <c r="B205">
        <v>0</v>
      </c>
      <c r="C205">
        <v>0</v>
      </c>
      <c r="D205">
        <v>0</v>
      </c>
      <c r="E205">
        <v>0</v>
      </c>
    </row>
    <row r="206" spans="2:5" x14ac:dyDescent="0.2">
      <c r="B206" t="s">
        <v>2295</v>
      </c>
      <c r="C206" t="s">
        <v>2592</v>
      </c>
      <c r="D206" t="s">
        <v>2815</v>
      </c>
      <c r="E206" t="s">
        <v>4282</v>
      </c>
    </row>
    <row r="207" spans="2:5" x14ac:dyDescent="0.2">
      <c r="B207" t="s">
        <v>2296</v>
      </c>
      <c r="C207" t="s">
        <v>2593</v>
      </c>
      <c r="D207" t="s">
        <v>2816</v>
      </c>
      <c r="E207" t="s">
        <v>4283</v>
      </c>
    </row>
    <row r="208" spans="2:5" x14ac:dyDescent="0.2">
      <c r="B208">
        <v>0</v>
      </c>
      <c r="C208">
        <v>0</v>
      </c>
      <c r="D208">
        <v>0</v>
      </c>
      <c r="E208">
        <v>0</v>
      </c>
    </row>
    <row r="209" spans="2:5" x14ac:dyDescent="0.2">
      <c r="B209" t="s">
        <v>2297</v>
      </c>
      <c r="C209" t="s">
        <v>2594</v>
      </c>
      <c r="D209" t="s">
        <v>2817</v>
      </c>
      <c r="E209" t="s">
        <v>4284</v>
      </c>
    </row>
    <row r="210" spans="2:5" x14ac:dyDescent="0.2">
      <c r="B210" t="s">
        <v>2298</v>
      </c>
      <c r="C210" t="s">
        <v>2595</v>
      </c>
      <c r="D210" t="s">
        <v>2818</v>
      </c>
      <c r="E210" t="s">
        <v>4285</v>
      </c>
    </row>
    <row r="211" spans="2:5" x14ac:dyDescent="0.2">
      <c r="B211">
        <v>0</v>
      </c>
      <c r="C211">
        <v>0</v>
      </c>
      <c r="D211">
        <v>0</v>
      </c>
      <c r="E211">
        <v>0</v>
      </c>
    </row>
    <row r="212" spans="2:5" x14ac:dyDescent="0.2">
      <c r="B212" t="s">
        <v>2299</v>
      </c>
      <c r="C212" t="s">
        <v>2596</v>
      </c>
      <c r="D212" t="s">
        <v>2819</v>
      </c>
      <c r="E212" t="s">
        <v>4286</v>
      </c>
    </row>
    <row r="213" spans="2:5" x14ac:dyDescent="0.2">
      <c r="B213" t="s">
        <v>2300</v>
      </c>
      <c r="C213" t="s">
        <v>2597</v>
      </c>
      <c r="D213" t="s">
        <v>2820</v>
      </c>
      <c r="E213" t="s">
        <v>4287</v>
      </c>
    </row>
    <row r="214" spans="2:5" x14ac:dyDescent="0.2">
      <c r="B214">
        <v>0</v>
      </c>
      <c r="C214">
        <v>0</v>
      </c>
      <c r="D214">
        <v>1070</v>
      </c>
      <c r="E214">
        <v>0</v>
      </c>
    </row>
    <row r="215" spans="2:5" x14ac:dyDescent="0.2">
      <c r="B215" t="s">
        <v>2301</v>
      </c>
      <c r="C215" t="s">
        <v>2598</v>
      </c>
      <c r="D215" t="s">
        <v>2821</v>
      </c>
      <c r="E215" t="s">
        <v>4288</v>
      </c>
    </row>
    <row r="216" spans="2:5" x14ac:dyDescent="0.2">
      <c r="B216" t="s">
        <v>2302</v>
      </c>
      <c r="C216" t="s">
        <v>2599</v>
      </c>
      <c r="D216" t="s">
        <v>2322</v>
      </c>
      <c r="E216" t="s">
        <v>4289</v>
      </c>
    </row>
    <row r="217" spans="2:5" x14ac:dyDescent="0.2">
      <c r="B217">
        <v>0</v>
      </c>
      <c r="C217">
        <v>0</v>
      </c>
      <c r="D217">
        <v>0</v>
      </c>
      <c r="E217">
        <v>0</v>
      </c>
    </row>
    <row r="218" spans="2:5" x14ac:dyDescent="0.2">
      <c r="B218" t="s">
        <v>2303</v>
      </c>
      <c r="C218" t="s">
        <v>2600</v>
      </c>
      <c r="D218" t="s">
        <v>2822</v>
      </c>
      <c r="E218" t="s">
        <v>4290</v>
      </c>
    </row>
    <row r="219" spans="2:5" x14ac:dyDescent="0.2">
      <c r="B219" t="s">
        <v>2304</v>
      </c>
      <c r="C219" t="s">
        <v>2601</v>
      </c>
      <c r="D219" t="s">
        <v>2490</v>
      </c>
      <c r="E219" t="s">
        <v>4291</v>
      </c>
    </row>
    <row r="220" spans="2:5" x14ac:dyDescent="0.2">
      <c r="B220">
        <v>0</v>
      </c>
      <c r="C220">
        <v>43243</v>
      </c>
      <c r="D220">
        <v>0</v>
      </c>
      <c r="E220">
        <v>0</v>
      </c>
    </row>
    <row r="221" spans="2:5" x14ac:dyDescent="0.2">
      <c r="B221" t="s">
        <v>2305</v>
      </c>
      <c r="C221" t="s">
        <v>2602</v>
      </c>
      <c r="D221" t="s">
        <v>2823</v>
      </c>
      <c r="E221" t="s">
        <v>4292</v>
      </c>
    </row>
    <row r="222" spans="2:5" x14ac:dyDescent="0.2">
      <c r="B222" t="s">
        <v>2306</v>
      </c>
      <c r="C222" t="s">
        <v>2603</v>
      </c>
      <c r="D222" t="s">
        <v>2338</v>
      </c>
      <c r="E222" t="s">
        <v>4293</v>
      </c>
    </row>
    <row r="223" spans="2:5" x14ac:dyDescent="0.2">
      <c r="B223">
        <v>0</v>
      </c>
      <c r="C223">
        <v>0</v>
      </c>
      <c r="D223">
        <v>0</v>
      </c>
      <c r="E223">
        <v>0</v>
      </c>
    </row>
    <row r="224" spans="2:5" x14ac:dyDescent="0.2">
      <c r="B224" t="s">
        <v>2307</v>
      </c>
      <c r="C224" t="s">
        <v>2604</v>
      </c>
      <c r="D224" t="s">
        <v>2824</v>
      </c>
      <c r="E224" t="s">
        <v>4294</v>
      </c>
    </row>
    <row r="225" spans="2:5" x14ac:dyDescent="0.2">
      <c r="B225" t="s">
        <v>2308</v>
      </c>
      <c r="C225" t="s">
        <v>2605</v>
      </c>
      <c r="D225" t="s">
        <v>2356</v>
      </c>
      <c r="E225" t="s">
        <v>2740</v>
      </c>
    </row>
    <row r="226" spans="2:5" x14ac:dyDescent="0.2">
      <c r="B226">
        <v>0</v>
      </c>
      <c r="C226">
        <v>0</v>
      </c>
      <c r="D226">
        <v>0</v>
      </c>
      <c r="E226">
        <v>69693</v>
      </c>
    </row>
    <row r="227" spans="2:5" x14ac:dyDescent="0.2">
      <c r="B227" t="s">
        <v>2309</v>
      </c>
      <c r="C227" t="s">
        <v>2606</v>
      </c>
      <c r="D227" t="s">
        <v>2825</v>
      </c>
      <c r="E227" t="s">
        <v>4295</v>
      </c>
    </row>
    <row r="228" spans="2:5" x14ac:dyDescent="0.2">
      <c r="B228" t="s">
        <v>2310</v>
      </c>
      <c r="C228" t="s">
        <v>2607</v>
      </c>
      <c r="D228" t="s">
        <v>2374</v>
      </c>
      <c r="E228" t="s">
        <v>2742</v>
      </c>
    </row>
    <row r="229" spans="2:5" x14ac:dyDescent="0.2">
      <c r="B229">
        <v>0</v>
      </c>
      <c r="C229">
        <v>0</v>
      </c>
      <c r="D229">
        <v>0</v>
      </c>
      <c r="E229">
        <v>387</v>
      </c>
    </row>
    <row r="230" spans="2:5" x14ac:dyDescent="0.2">
      <c r="B230" t="s">
        <v>2311</v>
      </c>
      <c r="C230" t="s">
        <v>2608</v>
      </c>
      <c r="D230" t="s">
        <v>2826</v>
      </c>
      <c r="E230" t="s">
        <v>4296</v>
      </c>
    </row>
    <row r="231" spans="2:5" x14ac:dyDescent="0.2">
      <c r="B231" t="s">
        <v>2312</v>
      </c>
      <c r="C231" t="s">
        <v>2609</v>
      </c>
      <c r="D231" t="s">
        <v>2392</v>
      </c>
      <c r="E231" t="s">
        <v>2744</v>
      </c>
    </row>
    <row r="232" spans="2:5" x14ac:dyDescent="0.2">
      <c r="B232">
        <v>0</v>
      </c>
      <c r="C232">
        <v>0</v>
      </c>
      <c r="D232">
        <v>0</v>
      </c>
      <c r="E232">
        <v>4440</v>
      </c>
    </row>
    <row r="233" spans="2:5" x14ac:dyDescent="0.2">
      <c r="B233" t="s">
        <v>2313</v>
      </c>
      <c r="C233" t="s">
        <v>2610</v>
      </c>
      <c r="D233" t="s">
        <v>2827</v>
      </c>
      <c r="E233" t="s">
        <v>4297</v>
      </c>
    </row>
    <row r="234" spans="2:5" x14ac:dyDescent="0.2">
      <c r="B234" t="s">
        <v>2314</v>
      </c>
      <c r="C234" t="s">
        <v>2611</v>
      </c>
      <c r="D234" t="s">
        <v>2410</v>
      </c>
      <c r="E234" t="s">
        <v>2746</v>
      </c>
    </row>
    <row r="235" spans="2:5" x14ac:dyDescent="0.2">
      <c r="B235">
        <v>0</v>
      </c>
      <c r="C235">
        <v>0</v>
      </c>
      <c r="D235">
        <v>0</v>
      </c>
      <c r="E235">
        <v>7249</v>
      </c>
    </row>
    <row r="236" spans="2:5" x14ac:dyDescent="0.2">
      <c r="B236" t="s">
        <v>2315</v>
      </c>
      <c r="C236" t="s">
        <v>2612</v>
      </c>
      <c r="D236" t="s">
        <v>2828</v>
      </c>
      <c r="E236" t="s">
        <v>4298</v>
      </c>
    </row>
    <row r="237" spans="2:5" x14ac:dyDescent="0.2">
      <c r="B237" t="s">
        <v>2316</v>
      </c>
      <c r="C237" t="s">
        <v>2613</v>
      </c>
      <c r="D237" t="s">
        <v>2428</v>
      </c>
      <c r="E237" t="s">
        <v>2748</v>
      </c>
    </row>
    <row r="238" spans="2:5" x14ac:dyDescent="0.2">
      <c r="B238">
        <v>0</v>
      </c>
      <c r="C238">
        <v>0</v>
      </c>
      <c r="D238">
        <v>0</v>
      </c>
      <c r="E238">
        <v>0</v>
      </c>
    </row>
    <row r="239" spans="2:5" x14ac:dyDescent="0.2">
      <c r="B239" t="s">
        <v>2317</v>
      </c>
      <c r="C239" t="s">
        <v>2614</v>
      </c>
      <c r="D239" t="s">
        <v>2829</v>
      </c>
      <c r="E239" t="s">
        <v>4299</v>
      </c>
    </row>
    <row r="240" spans="2:5" x14ac:dyDescent="0.2">
      <c r="B240" t="s">
        <v>2318</v>
      </c>
      <c r="C240" t="s">
        <v>2615</v>
      </c>
      <c r="D240" t="s">
        <v>2521</v>
      </c>
      <c r="E240" t="s">
        <v>2750</v>
      </c>
    </row>
    <row r="241" spans="2:5" x14ac:dyDescent="0.2">
      <c r="B241">
        <v>0</v>
      </c>
      <c r="C241">
        <v>0</v>
      </c>
      <c r="D241">
        <v>0</v>
      </c>
      <c r="E241">
        <v>520</v>
      </c>
    </row>
    <row r="242" spans="2:5" x14ac:dyDescent="0.2">
      <c r="B242" t="s">
        <v>2319</v>
      </c>
      <c r="C242" t="s">
        <v>2616</v>
      </c>
      <c r="D242" t="s">
        <v>2830</v>
      </c>
      <c r="E242" t="s">
        <v>4300</v>
      </c>
    </row>
    <row r="243" spans="2:5" x14ac:dyDescent="0.2">
      <c r="B243" t="s">
        <v>2320</v>
      </c>
      <c r="C243" t="s">
        <v>2617</v>
      </c>
      <c r="D243" t="s">
        <v>2537</v>
      </c>
      <c r="E243" t="s">
        <v>2752</v>
      </c>
    </row>
    <row r="244" spans="2:5" x14ac:dyDescent="0.2">
      <c r="B244">
        <v>0</v>
      </c>
      <c r="C244">
        <v>0</v>
      </c>
      <c r="D244">
        <v>0</v>
      </c>
      <c r="E244">
        <v>0</v>
      </c>
    </row>
    <row r="245" spans="2:5" x14ac:dyDescent="0.2">
      <c r="B245" t="s">
        <v>2321</v>
      </c>
      <c r="C245" t="s">
        <v>2618</v>
      </c>
      <c r="D245" t="s">
        <v>2831</v>
      </c>
      <c r="E245" t="s">
        <v>4301</v>
      </c>
    </row>
    <row r="246" spans="2:5" x14ac:dyDescent="0.2">
      <c r="B246" t="s">
        <v>2322</v>
      </c>
      <c r="C246" t="s">
        <v>2619</v>
      </c>
      <c r="D246" t="s">
        <v>2553</v>
      </c>
      <c r="E246" t="s">
        <v>2754</v>
      </c>
    </row>
    <row r="247" spans="2:5" x14ac:dyDescent="0.2">
      <c r="B247">
        <v>0</v>
      </c>
      <c r="C247">
        <v>0</v>
      </c>
      <c r="D247">
        <v>0</v>
      </c>
      <c r="E247">
        <v>0</v>
      </c>
    </row>
    <row r="248" spans="2:5" x14ac:dyDescent="0.2">
      <c r="B248" t="s">
        <v>2323</v>
      </c>
      <c r="C248" t="s">
        <v>2620</v>
      </c>
      <c r="D248" t="s">
        <v>2832</v>
      </c>
      <c r="E248" t="s">
        <v>4302</v>
      </c>
    </row>
    <row r="249" spans="2:5" x14ac:dyDescent="0.2">
      <c r="B249" t="s">
        <v>2324</v>
      </c>
      <c r="C249" t="s">
        <v>2621</v>
      </c>
      <c r="D249" t="s">
        <v>2569</v>
      </c>
      <c r="E249" t="s">
        <v>4303</v>
      </c>
    </row>
    <row r="250" spans="2:5" x14ac:dyDescent="0.2">
      <c r="B250">
        <v>0</v>
      </c>
      <c r="C250">
        <v>0</v>
      </c>
      <c r="D250">
        <v>0</v>
      </c>
      <c r="E250">
        <v>86985</v>
      </c>
    </row>
    <row r="251" spans="2:5" x14ac:dyDescent="0.2">
      <c r="B251" t="s">
        <v>2325</v>
      </c>
      <c r="C251" t="s">
        <v>2622</v>
      </c>
      <c r="D251" t="s">
        <v>2833</v>
      </c>
      <c r="E251" t="s">
        <v>4304</v>
      </c>
    </row>
    <row r="252" spans="2:5" x14ac:dyDescent="0.2">
      <c r="B252" t="s">
        <v>2326</v>
      </c>
      <c r="C252" t="s">
        <v>2623</v>
      </c>
      <c r="D252" t="s">
        <v>2834</v>
      </c>
      <c r="E252" t="s">
        <v>2758</v>
      </c>
    </row>
    <row r="253" spans="2:5" x14ac:dyDescent="0.2">
      <c r="B253">
        <v>0</v>
      </c>
      <c r="C253">
        <v>0</v>
      </c>
      <c r="D253">
        <v>0</v>
      </c>
      <c r="E253">
        <v>22807</v>
      </c>
    </row>
    <row r="254" spans="2:5" x14ac:dyDescent="0.2">
      <c r="B254" t="s">
        <v>2327</v>
      </c>
      <c r="C254" t="s">
        <v>2624</v>
      </c>
      <c r="D254" t="s">
        <v>2835</v>
      </c>
      <c r="E254" t="s">
        <v>4305</v>
      </c>
    </row>
    <row r="255" spans="2:5" x14ac:dyDescent="0.2">
      <c r="B255" t="s">
        <v>2328</v>
      </c>
      <c r="C255" t="s">
        <v>2625</v>
      </c>
      <c r="D255" t="s">
        <v>2446</v>
      </c>
      <c r="E255" t="s">
        <v>2760</v>
      </c>
    </row>
    <row r="256" spans="2:5" x14ac:dyDescent="0.2">
      <c r="B256">
        <v>0</v>
      </c>
      <c r="C256">
        <v>0</v>
      </c>
      <c r="D256">
        <v>0</v>
      </c>
      <c r="E256">
        <v>101</v>
      </c>
    </row>
    <row r="257" spans="2:5" x14ac:dyDescent="0.2">
      <c r="B257" t="s">
        <v>2329</v>
      </c>
      <c r="C257" t="s">
        <v>2626</v>
      </c>
      <c r="D257" t="s">
        <v>2836</v>
      </c>
      <c r="E257" t="s">
        <v>4306</v>
      </c>
    </row>
    <row r="258" spans="2:5" x14ac:dyDescent="0.2">
      <c r="B258" t="s">
        <v>2330</v>
      </c>
      <c r="C258" t="s">
        <v>2627</v>
      </c>
      <c r="D258" t="s">
        <v>2462</v>
      </c>
      <c r="E258" t="s">
        <v>2762</v>
      </c>
    </row>
    <row r="259" spans="2:5" x14ac:dyDescent="0.2">
      <c r="B259">
        <v>0</v>
      </c>
      <c r="C259">
        <v>4441</v>
      </c>
      <c r="D259">
        <v>0</v>
      </c>
      <c r="E259">
        <v>0</v>
      </c>
    </row>
    <row r="260" spans="2:5" x14ac:dyDescent="0.2">
      <c r="B260" t="s">
        <v>2331</v>
      </c>
      <c r="C260" t="s">
        <v>2628</v>
      </c>
      <c r="D260" t="s">
        <v>2837</v>
      </c>
      <c r="E260" t="s">
        <v>4307</v>
      </c>
    </row>
    <row r="261" spans="2:5" x14ac:dyDescent="0.2">
      <c r="B261" t="s">
        <v>2332</v>
      </c>
      <c r="C261" t="s">
        <v>2629</v>
      </c>
      <c r="D261" t="s">
        <v>2591</v>
      </c>
      <c r="E261" t="s">
        <v>2764</v>
      </c>
    </row>
    <row r="262" spans="2:5" x14ac:dyDescent="0.2">
      <c r="B262">
        <v>0</v>
      </c>
      <c r="C262">
        <v>0</v>
      </c>
      <c r="D262">
        <v>17965</v>
      </c>
      <c r="E262">
        <v>0</v>
      </c>
    </row>
    <row r="263" spans="2:5" x14ac:dyDescent="0.2">
      <c r="B263" t="s">
        <v>2333</v>
      </c>
      <c r="C263" t="s">
        <v>2630</v>
      </c>
      <c r="D263" t="s">
        <v>2838</v>
      </c>
      <c r="E263" t="s">
        <v>4308</v>
      </c>
    </row>
    <row r="264" spans="2:5" x14ac:dyDescent="0.2">
      <c r="B264" t="s">
        <v>2334</v>
      </c>
      <c r="C264" t="s">
        <v>2631</v>
      </c>
      <c r="D264" t="s">
        <v>2605</v>
      </c>
      <c r="E264" t="s">
        <v>2766</v>
      </c>
    </row>
    <row r="265" spans="2:5" x14ac:dyDescent="0.2">
      <c r="B265">
        <v>0</v>
      </c>
      <c r="C265">
        <v>0</v>
      </c>
      <c r="D265">
        <v>0</v>
      </c>
      <c r="E265">
        <v>0</v>
      </c>
    </row>
    <row r="266" spans="2:5" x14ac:dyDescent="0.2">
      <c r="B266" t="s">
        <v>2335</v>
      </c>
      <c r="C266" t="s">
        <v>2632</v>
      </c>
      <c r="D266" t="s">
        <v>2839</v>
      </c>
      <c r="E266" t="s">
        <v>4309</v>
      </c>
    </row>
    <row r="267" spans="2:5" x14ac:dyDescent="0.2">
      <c r="B267" t="s">
        <v>2336</v>
      </c>
      <c r="C267" t="s">
        <v>2633</v>
      </c>
      <c r="D267" t="s">
        <v>2840</v>
      </c>
      <c r="E267" t="s">
        <v>2768</v>
      </c>
    </row>
    <row r="268" spans="2:5" x14ac:dyDescent="0.2">
      <c r="B268">
        <v>0</v>
      </c>
      <c r="C268">
        <v>0</v>
      </c>
      <c r="D268">
        <v>0</v>
      </c>
      <c r="E268">
        <v>0</v>
      </c>
    </row>
    <row r="269" spans="2:5" x14ac:dyDescent="0.2">
      <c r="B269" t="s">
        <v>2337</v>
      </c>
      <c r="C269" t="s">
        <v>2634</v>
      </c>
      <c r="D269" t="s">
        <v>2841</v>
      </c>
      <c r="E269" t="s">
        <v>4310</v>
      </c>
    </row>
    <row r="270" spans="2:5" x14ac:dyDescent="0.2">
      <c r="B270" t="s">
        <v>2338</v>
      </c>
      <c r="C270" t="s">
        <v>2635</v>
      </c>
      <c r="D270" t="s">
        <v>2842</v>
      </c>
      <c r="E270" t="s">
        <v>2770</v>
      </c>
    </row>
    <row r="271" spans="2:5" x14ac:dyDescent="0.2">
      <c r="B271">
        <v>198056</v>
      </c>
      <c r="C271">
        <v>0</v>
      </c>
      <c r="D271">
        <v>0</v>
      </c>
      <c r="E271">
        <v>0</v>
      </c>
    </row>
    <row r="272" spans="2:5" x14ac:dyDescent="0.2">
      <c r="B272" t="s">
        <v>2339</v>
      </c>
      <c r="C272" t="s">
        <v>2636</v>
      </c>
      <c r="D272" t="s">
        <v>2843</v>
      </c>
      <c r="E272" t="s">
        <v>4311</v>
      </c>
    </row>
    <row r="273" spans="2:5" x14ac:dyDescent="0.2">
      <c r="B273" t="s">
        <v>2340</v>
      </c>
      <c r="C273" t="s">
        <v>2637</v>
      </c>
      <c r="D273" t="s">
        <v>2844</v>
      </c>
      <c r="E273" t="s">
        <v>2772</v>
      </c>
    </row>
    <row r="274" spans="2:5" x14ac:dyDescent="0.2">
      <c r="B274">
        <v>40873</v>
      </c>
      <c r="C274">
        <v>0</v>
      </c>
      <c r="D274">
        <v>0</v>
      </c>
      <c r="E274">
        <v>0</v>
      </c>
    </row>
    <row r="275" spans="2:5" x14ac:dyDescent="0.2">
      <c r="B275" t="s">
        <v>2341</v>
      </c>
      <c r="C275" t="s">
        <v>2638</v>
      </c>
      <c r="D275" t="s">
        <v>2845</v>
      </c>
      <c r="E275" t="s">
        <v>4312</v>
      </c>
    </row>
    <row r="276" spans="2:5" x14ac:dyDescent="0.2">
      <c r="B276" t="s">
        <v>2342</v>
      </c>
      <c r="C276" t="s">
        <v>2639</v>
      </c>
      <c r="D276" t="s">
        <v>2846</v>
      </c>
      <c r="E276" t="s">
        <v>4313</v>
      </c>
    </row>
    <row r="277" spans="2:5" x14ac:dyDescent="0.2">
      <c r="B277">
        <v>0</v>
      </c>
      <c r="C277">
        <v>23852</v>
      </c>
      <c r="D277">
        <v>0</v>
      </c>
      <c r="E277">
        <v>18220</v>
      </c>
    </row>
    <row r="278" spans="2:5" x14ac:dyDescent="0.2">
      <c r="B278" t="s">
        <v>2343</v>
      </c>
      <c r="C278" t="s">
        <v>2640</v>
      </c>
      <c r="D278" t="s">
        <v>2847</v>
      </c>
      <c r="E278" t="s">
        <v>4314</v>
      </c>
    </row>
    <row r="279" spans="2:5" x14ac:dyDescent="0.2">
      <c r="B279" t="s">
        <v>2344</v>
      </c>
      <c r="C279" t="s">
        <v>2641</v>
      </c>
      <c r="D279" t="s">
        <v>2848</v>
      </c>
      <c r="E279" t="s">
        <v>2776</v>
      </c>
    </row>
    <row r="280" spans="2:5" x14ac:dyDescent="0.2">
      <c r="B280">
        <v>94572</v>
      </c>
      <c r="C280">
        <v>0</v>
      </c>
      <c r="D280">
        <v>0</v>
      </c>
      <c r="E280">
        <v>21244</v>
      </c>
    </row>
    <row r="281" spans="2:5" x14ac:dyDescent="0.2">
      <c r="B281" t="s">
        <v>2345</v>
      </c>
      <c r="C281" t="s">
        <v>2642</v>
      </c>
      <c r="D281" t="s">
        <v>2849</v>
      </c>
      <c r="E281" t="s">
        <v>4315</v>
      </c>
    </row>
    <row r="282" spans="2:5" x14ac:dyDescent="0.2">
      <c r="B282" t="s">
        <v>2346</v>
      </c>
      <c r="C282" t="s">
        <v>2643</v>
      </c>
      <c r="D282" t="s">
        <v>2621</v>
      </c>
      <c r="E282" t="s">
        <v>2778</v>
      </c>
    </row>
    <row r="283" spans="2:5" x14ac:dyDescent="0.2">
      <c r="B283">
        <v>2913</v>
      </c>
      <c r="C283">
        <v>0</v>
      </c>
      <c r="D283">
        <v>0</v>
      </c>
      <c r="E283">
        <v>123</v>
      </c>
    </row>
    <row r="284" spans="2:5" x14ac:dyDescent="0.2">
      <c r="B284" t="s">
        <v>2347</v>
      </c>
      <c r="C284" t="s">
        <v>2644</v>
      </c>
      <c r="D284" t="s">
        <v>2850</v>
      </c>
      <c r="E284" t="s">
        <v>4316</v>
      </c>
    </row>
    <row r="285" spans="2:5" x14ac:dyDescent="0.2">
      <c r="B285" t="s">
        <v>2348</v>
      </c>
      <c r="C285" t="s">
        <v>2645</v>
      </c>
      <c r="D285" t="s">
        <v>2629</v>
      </c>
      <c r="E285" t="s">
        <v>2780</v>
      </c>
    </row>
    <row r="286" spans="2:5" x14ac:dyDescent="0.2">
      <c r="B286">
        <v>405023</v>
      </c>
      <c r="C286">
        <v>2370</v>
      </c>
      <c r="D286">
        <v>0</v>
      </c>
      <c r="E286">
        <v>0</v>
      </c>
    </row>
    <row r="287" spans="2:5" x14ac:dyDescent="0.2">
      <c r="B287" t="s">
        <v>2349</v>
      </c>
      <c r="C287" t="s">
        <v>2646</v>
      </c>
      <c r="D287" t="s">
        <v>2851</v>
      </c>
      <c r="E287" t="s">
        <v>4317</v>
      </c>
    </row>
    <row r="288" spans="2:5" x14ac:dyDescent="0.2">
      <c r="B288" t="s">
        <v>2350</v>
      </c>
      <c r="C288" t="s">
        <v>2647</v>
      </c>
      <c r="D288" t="s">
        <v>2852</v>
      </c>
      <c r="E288" t="s">
        <v>2782</v>
      </c>
    </row>
    <row r="289" spans="2:5" x14ac:dyDescent="0.2">
      <c r="B289">
        <v>0</v>
      </c>
      <c r="C289">
        <v>0</v>
      </c>
      <c r="D289">
        <v>0</v>
      </c>
      <c r="E289">
        <v>0</v>
      </c>
    </row>
    <row r="290" spans="2:5" x14ac:dyDescent="0.2">
      <c r="B290" t="s">
        <v>2351</v>
      </c>
      <c r="C290" t="s">
        <v>2648</v>
      </c>
      <c r="D290" t="s">
        <v>2853</v>
      </c>
      <c r="E290" t="s">
        <v>4318</v>
      </c>
    </row>
    <row r="291" spans="2:5" x14ac:dyDescent="0.2">
      <c r="B291" t="s">
        <v>2352</v>
      </c>
      <c r="C291" t="s">
        <v>2649</v>
      </c>
      <c r="D291" t="s">
        <v>2854</v>
      </c>
      <c r="E291" t="s">
        <v>2784</v>
      </c>
    </row>
    <row r="292" spans="2:5" x14ac:dyDescent="0.2">
      <c r="B292">
        <v>0</v>
      </c>
      <c r="C292">
        <v>0</v>
      </c>
      <c r="D292">
        <v>0</v>
      </c>
      <c r="E292">
        <v>0</v>
      </c>
    </row>
    <row r="293" spans="2:5" x14ac:dyDescent="0.2">
      <c r="B293" t="s">
        <v>2353</v>
      </c>
      <c r="C293" t="s">
        <v>2650</v>
      </c>
      <c r="D293" t="s">
        <v>2855</v>
      </c>
      <c r="E293" t="s">
        <v>4319</v>
      </c>
    </row>
    <row r="294" spans="2:5" x14ac:dyDescent="0.2">
      <c r="B294" t="s">
        <v>2354</v>
      </c>
      <c r="C294" t="s">
        <v>2651</v>
      </c>
      <c r="D294" t="s">
        <v>2856</v>
      </c>
      <c r="E294" t="s">
        <v>2786</v>
      </c>
    </row>
    <row r="295" spans="2:5" x14ac:dyDescent="0.2">
      <c r="B295">
        <v>0</v>
      </c>
      <c r="C295">
        <v>0</v>
      </c>
      <c r="D295">
        <v>0</v>
      </c>
      <c r="E295">
        <v>0</v>
      </c>
    </row>
    <row r="296" spans="2:5" x14ac:dyDescent="0.2">
      <c r="B296" t="s">
        <v>2355</v>
      </c>
      <c r="C296" t="s">
        <v>2652</v>
      </c>
      <c r="D296" t="s">
        <v>2857</v>
      </c>
      <c r="E296" t="s">
        <v>4320</v>
      </c>
    </row>
    <row r="297" spans="2:5" x14ac:dyDescent="0.2">
      <c r="B297" t="s">
        <v>2356</v>
      </c>
      <c r="C297" t="s">
        <v>2653</v>
      </c>
      <c r="D297" t="s">
        <v>2858</v>
      </c>
      <c r="E297" t="s">
        <v>2788</v>
      </c>
    </row>
    <row r="298" spans="2:5" x14ac:dyDescent="0.2">
      <c r="B298">
        <v>0</v>
      </c>
      <c r="C298">
        <v>0</v>
      </c>
      <c r="D298">
        <v>0</v>
      </c>
      <c r="E298">
        <v>0</v>
      </c>
    </row>
    <row r="299" spans="2:5" x14ac:dyDescent="0.2">
      <c r="B299" t="s">
        <v>2357</v>
      </c>
      <c r="C299" t="s">
        <v>2654</v>
      </c>
      <c r="D299" t="s">
        <v>2859</v>
      </c>
      <c r="E299" t="s">
        <v>4321</v>
      </c>
    </row>
    <row r="300" spans="2:5" x14ac:dyDescent="0.2">
      <c r="B300" t="s">
        <v>2358</v>
      </c>
      <c r="C300" t="s">
        <v>2655</v>
      </c>
      <c r="D300" t="s">
        <v>2860</v>
      </c>
      <c r="E300" t="s">
        <v>2790</v>
      </c>
    </row>
    <row r="301" spans="2:5" x14ac:dyDescent="0.2">
      <c r="B301">
        <v>0</v>
      </c>
      <c r="C301">
        <v>0</v>
      </c>
      <c r="D301">
        <v>0</v>
      </c>
      <c r="E301">
        <v>0</v>
      </c>
    </row>
    <row r="302" spans="2:5" x14ac:dyDescent="0.2">
      <c r="B302" t="s">
        <v>2359</v>
      </c>
      <c r="C302" t="s">
        <v>2656</v>
      </c>
      <c r="D302" t="s">
        <v>2861</v>
      </c>
      <c r="E302" t="s">
        <v>4322</v>
      </c>
    </row>
    <row r="303" spans="2:5" x14ac:dyDescent="0.2">
      <c r="B303" t="s">
        <v>2360</v>
      </c>
      <c r="C303" t="s">
        <v>2657</v>
      </c>
      <c r="D303" t="s">
        <v>2862</v>
      </c>
      <c r="E303" t="s">
        <v>4323</v>
      </c>
    </row>
    <row r="304" spans="2:5" x14ac:dyDescent="0.2">
      <c r="B304">
        <v>0</v>
      </c>
      <c r="C304">
        <v>0</v>
      </c>
      <c r="D304">
        <v>0</v>
      </c>
      <c r="E304">
        <v>22550</v>
      </c>
    </row>
    <row r="305" spans="2:5" x14ac:dyDescent="0.2">
      <c r="B305" t="s">
        <v>2361</v>
      </c>
      <c r="C305" t="s">
        <v>2658</v>
      </c>
      <c r="D305" t="s">
        <v>2863</v>
      </c>
      <c r="E305" t="s">
        <v>4324</v>
      </c>
    </row>
    <row r="306" spans="2:5" x14ac:dyDescent="0.2">
      <c r="B306" t="s">
        <v>2362</v>
      </c>
      <c r="C306" t="s">
        <v>2659</v>
      </c>
      <c r="D306" t="s">
        <v>2864</v>
      </c>
      <c r="E306" t="s">
        <v>2794</v>
      </c>
    </row>
    <row r="307" spans="2:5" x14ac:dyDescent="0.2">
      <c r="B307">
        <v>0</v>
      </c>
      <c r="C307">
        <v>500000</v>
      </c>
      <c r="D307">
        <v>0</v>
      </c>
      <c r="E307">
        <v>0</v>
      </c>
    </row>
    <row r="308" spans="2:5" x14ac:dyDescent="0.2">
      <c r="B308" t="s">
        <v>2363</v>
      </c>
      <c r="C308" t="s">
        <v>2660</v>
      </c>
      <c r="D308" t="s">
        <v>2865</v>
      </c>
      <c r="E308" t="s">
        <v>4325</v>
      </c>
    </row>
    <row r="309" spans="2:5" x14ac:dyDescent="0.2">
      <c r="B309" t="s">
        <v>2364</v>
      </c>
      <c r="C309" t="s">
        <v>2661</v>
      </c>
      <c r="D309" t="s">
        <v>2866</v>
      </c>
      <c r="E309" t="s">
        <v>2796</v>
      </c>
    </row>
    <row r="310" spans="2:5" x14ac:dyDescent="0.2">
      <c r="B310">
        <v>0</v>
      </c>
      <c r="C310">
        <v>0</v>
      </c>
      <c r="D310">
        <v>0</v>
      </c>
      <c r="E310">
        <v>0</v>
      </c>
    </row>
    <row r="311" spans="2:5" x14ac:dyDescent="0.2">
      <c r="B311" t="s">
        <v>2365</v>
      </c>
      <c r="C311" t="s">
        <v>2662</v>
      </c>
      <c r="D311" t="s">
        <v>2867</v>
      </c>
      <c r="E311" t="s">
        <v>4326</v>
      </c>
    </row>
    <row r="312" spans="2:5" x14ac:dyDescent="0.2">
      <c r="B312" t="s">
        <v>2366</v>
      </c>
      <c r="C312" t="s">
        <v>2663</v>
      </c>
      <c r="D312" t="s">
        <v>2868</v>
      </c>
      <c r="E312" t="s">
        <v>2798</v>
      </c>
    </row>
    <row r="313" spans="2:5" x14ac:dyDescent="0.2">
      <c r="B313">
        <v>0</v>
      </c>
      <c r="C313">
        <v>0</v>
      </c>
      <c r="D313">
        <v>0</v>
      </c>
      <c r="E313">
        <v>0</v>
      </c>
    </row>
    <row r="314" spans="2:5" x14ac:dyDescent="0.2">
      <c r="B314" t="s">
        <v>2367</v>
      </c>
      <c r="C314" t="s">
        <v>2664</v>
      </c>
      <c r="D314" t="s">
        <v>2869</v>
      </c>
      <c r="E314" t="s">
        <v>4327</v>
      </c>
    </row>
    <row r="315" spans="2:5" x14ac:dyDescent="0.2">
      <c r="B315" t="s">
        <v>2368</v>
      </c>
      <c r="C315" t="s">
        <v>2665</v>
      </c>
      <c r="D315" t="s">
        <v>2870</v>
      </c>
      <c r="E315" t="s">
        <v>2800</v>
      </c>
    </row>
    <row r="316" spans="2:5" x14ac:dyDescent="0.2">
      <c r="B316">
        <v>0</v>
      </c>
      <c r="C316">
        <v>0</v>
      </c>
      <c r="D316">
        <v>0</v>
      </c>
      <c r="E316">
        <v>0</v>
      </c>
    </row>
    <row r="317" spans="2:5" x14ac:dyDescent="0.2">
      <c r="B317" t="s">
        <v>2369</v>
      </c>
      <c r="C317" t="s">
        <v>2666</v>
      </c>
      <c r="D317" t="s">
        <v>2871</v>
      </c>
      <c r="E317" t="s">
        <v>4328</v>
      </c>
    </row>
    <row r="318" spans="2:5" x14ac:dyDescent="0.2">
      <c r="B318" t="s">
        <v>2370</v>
      </c>
      <c r="C318" t="s">
        <v>2667</v>
      </c>
      <c r="D318" t="s">
        <v>2872</v>
      </c>
      <c r="E318" t="s">
        <v>2802</v>
      </c>
    </row>
    <row r="319" spans="2:5" x14ac:dyDescent="0.2">
      <c r="B319">
        <v>0</v>
      </c>
      <c r="C319">
        <v>0</v>
      </c>
      <c r="D319">
        <v>0</v>
      </c>
      <c r="E319">
        <v>0</v>
      </c>
    </row>
    <row r="320" spans="2:5" x14ac:dyDescent="0.2">
      <c r="B320" t="s">
        <v>2371</v>
      </c>
      <c r="C320" t="s">
        <v>2668</v>
      </c>
      <c r="D320" t="s">
        <v>2873</v>
      </c>
      <c r="E320" t="s">
        <v>4329</v>
      </c>
    </row>
    <row r="321" spans="2:5" x14ac:dyDescent="0.2">
      <c r="B321" t="s">
        <v>2372</v>
      </c>
      <c r="C321" t="s">
        <v>2669</v>
      </c>
      <c r="D321" t="s">
        <v>2874</v>
      </c>
      <c r="E321" t="s">
        <v>2804</v>
      </c>
    </row>
    <row r="322" spans="2:5" x14ac:dyDescent="0.2">
      <c r="B322">
        <v>0</v>
      </c>
      <c r="C322">
        <v>0</v>
      </c>
      <c r="D322">
        <v>0</v>
      </c>
      <c r="E322">
        <v>0</v>
      </c>
    </row>
    <row r="323" spans="2:5" x14ac:dyDescent="0.2">
      <c r="B323" t="s">
        <v>2373</v>
      </c>
      <c r="C323" t="s">
        <v>2670</v>
      </c>
      <c r="D323" t="s">
        <v>2875</v>
      </c>
      <c r="E323" t="s">
        <v>4330</v>
      </c>
    </row>
    <row r="324" spans="2:5" x14ac:dyDescent="0.2">
      <c r="B324" t="s">
        <v>2374</v>
      </c>
      <c r="C324" t="s">
        <v>2671</v>
      </c>
      <c r="D324" t="s">
        <v>2649</v>
      </c>
      <c r="E324" t="s">
        <v>2806</v>
      </c>
    </row>
    <row r="325" spans="2:5" x14ac:dyDescent="0.2">
      <c r="B325">
        <v>0</v>
      </c>
      <c r="C325">
        <v>0</v>
      </c>
      <c r="D325">
        <v>115098</v>
      </c>
      <c r="E325">
        <v>0</v>
      </c>
    </row>
    <row r="326" spans="2:5" x14ac:dyDescent="0.2">
      <c r="B326" t="s">
        <v>2375</v>
      </c>
      <c r="C326" t="s">
        <v>2672</v>
      </c>
      <c r="D326" t="s">
        <v>2876</v>
      </c>
      <c r="E326" t="s">
        <v>4331</v>
      </c>
    </row>
    <row r="327" spans="2:5" x14ac:dyDescent="0.2">
      <c r="B327" t="s">
        <v>2376</v>
      </c>
      <c r="C327" t="s">
        <v>2673</v>
      </c>
      <c r="D327" t="s">
        <v>2651</v>
      </c>
      <c r="E327" t="s">
        <v>2808</v>
      </c>
    </row>
    <row r="328" spans="2:5" x14ac:dyDescent="0.2">
      <c r="B328">
        <v>0</v>
      </c>
      <c r="C328">
        <v>0</v>
      </c>
      <c r="D328">
        <v>15366</v>
      </c>
      <c r="E328">
        <v>0</v>
      </c>
    </row>
    <row r="329" spans="2:5" x14ac:dyDescent="0.2">
      <c r="B329" t="s">
        <v>2377</v>
      </c>
      <c r="C329" t="s">
        <v>2674</v>
      </c>
      <c r="D329" t="s">
        <v>2877</v>
      </c>
      <c r="E329" t="s">
        <v>4332</v>
      </c>
    </row>
    <row r="330" spans="2:5" x14ac:dyDescent="0.2">
      <c r="B330" t="s">
        <v>2378</v>
      </c>
      <c r="C330" t="s">
        <v>2675</v>
      </c>
      <c r="D330" t="s">
        <v>2878</v>
      </c>
      <c r="E330" t="s">
        <v>4333</v>
      </c>
    </row>
    <row r="331" spans="2:5" x14ac:dyDescent="0.2">
      <c r="B331">
        <v>0</v>
      </c>
      <c r="C331">
        <v>0</v>
      </c>
      <c r="D331">
        <v>4442</v>
      </c>
      <c r="E331">
        <v>0</v>
      </c>
    </row>
    <row r="332" spans="2:5" x14ac:dyDescent="0.2">
      <c r="B332" t="s">
        <v>2379</v>
      </c>
      <c r="C332" t="s">
        <v>2676</v>
      </c>
      <c r="D332" t="s">
        <v>2879</v>
      </c>
      <c r="E332" t="s">
        <v>4334</v>
      </c>
    </row>
    <row r="333" spans="2:5" x14ac:dyDescent="0.2">
      <c r="B333" t="s">
        <v>2380</v>
      </c>
      <c r="C333" t="s">
        <v>2677</v>
      </c>
      <c r="D333" t="s">
        <v>2880</v>
      </c>
      <c r="E333" t="s">
        <v>4335</v>
      </c>
    </row>
    <row r="334" spans="2:5" x14ac:dyDescent="0.2">
      <c r="B334">
        <v>0</v>
      </c>
      <c r="C334">
        <v>0</v>
      </c>
      <c r="D334">
        <v>4950</v>
      </c>
      <c r="E334">
        <v>0</v>
      </c>
    </row>
    <row r="335" spans="2:5" x14ac:dyDescent="0.2">
      <c r="B335" t="s">
        <v>2381</v>
      </c>
      <c r="C335" t="s">
        <v>2678</v>
      </c>
      <c r="D335" t="s">
        <v>2881</v>
      </c>
      <c r="E335" t="s">
        <v>4336</v>
      </c>
    </row>
    <row r="336" spans="2:5" x14ac:dyDescent="0.2">
      <c r="B336" t="s">
        <v>2382</v>
      </c>
      <c r="C336" t="s">
        <v>2679</v>
      </c>
      <c r="D336" t="s">
        <v>2882</v>
      </c>
      <c r="E336" t="s">
        <v>4337</v>
      </c>
    </row>
    <row r="337" spans="2:5" x14ac:dyDescent="0.2">
      <c r="B337">
        <v>0</v>
      </c>
      <c r="C337">
        <v>0</v>
      </c>
      <c r="D337">
        <v>4284</v>
      </c>
      <c r="E337">
        <v>0</v>
      </c>
    </row>
    <row r="338" spans="2:5" x14ac:dyDescent="0.2">
      <c r="B338" t="s">
        <v>2383</v>
      </c>
      <c r="C338" t="s">
        <v>2680</v>
      </c>
      <c r="D338" t="s">
        <v>2883</v>
      </c>
      <c r="E338" t="s">
        <v>4338</v>
      </c>
    </row>
    <row r="339" spans="2:5" x14ac:dyDescent="0.2">
      <c r="B339" t="s">
        <v>2384</v>
      </c>
      <c r="C339" t="s">
        <v>2681</v>
      </c>
      <c r="D339" t="s">
        <v>2884</v>
      </c>
      <c r="E339" t="s">
        <v>4339</v>
      </c>
    </row>
    <row r="340" spans="2:5" x14ac:dyDescent="0.2">
      <c r="B340">
        <v>0</v>
      </c>
      <c r="C340">
        <v>0</v>
      </c>
      <c r="D340">
        <v>3520</v>
      </c>
      <c r="E340">
        <v>0</v>
      </c>
    </row>
    <row r="341" spans="2:5" x14ac:dyDescent="0.2">
      <c r="B341" t="s">
        <v>2385</v>
      </c>
      <c r="C341" t="s">
        <v>2682</v>
      </c>
      <c r="D341" t="s">
        <v>2885</v>
      </c>
      <c r="E341" t="s">
        <v>4340</v>
      </c>
    </row>
    <row r="342" spans="2:5" x14ac:dyDescent="0.2">
      <c r="B342" t="s">
        <v>2386</v>
      </c>
      <c r="C342" t="s">
        <v>2683</v>
      </c>
      <c r="D342" t="s">
        <v>2886</v>
      </c>
      <c r="E342" t="s">
        <v>4341</v>
      </c>
    </row>
    <row r="343" spans="2:5" x14ac:dyDescent="0.2">
      <c r="B343">
        <v>0</v>
      </c>
      <c r="C343">
        <v>0</v>
      </c>
      <c r="D343">
        <v>39543</v>
      </c>
      <c r="E343">
        <v>0</v>
      </c>
    </row>
    <row r="344" spans="2:5" x14ac:dyDescent="0.2">
      <c r="B344" t="s">
        <v>2387</v>
      </c>
      <c r="C344" t="s">
        <v>2684</v>
      </c>
      <c r="D344" t="s">
        <v>2887</v>
      </c>
      <c r="E344" t="s">
        <v>4342</v>
      </c>
    </row>
    <row r="345" spans="2:5" x14ac:dyDescent="0.2">
      <c r="B345" t="s">
        <v>2388</v>
      </c>
      <c r="C345" t="s">
        <v>2685</v>
      </c>
      <c r="D345" t="s">
        <v>2888</v>
      </c>
      <c r="E345" t="s">
        <v>4343</v>
      </c>
    </row>
    <row r="346" spans="2:5" x14ac:dyDescent="0.2">
      <c r="B346">
        <v>0</v>
      </c>
      <c r="C346">
        <v>0</v>
      </c>
      <c r="D346">
        <v>0</v>
      </c>
      <c r="E346">
        <v>0</v>
      </c>
    </row>
    <row r="347" spans="2:5" x14ac:dyDescent="0.2">
      <c r="B347" t="s">
        <v>2389</v>
      </c>
      <c r="C347" t="s">
        <v>2686</v>
      </c>
      <c r="D347" t="s">
        <v>2889</v>
      </c>
      <c r="E347" t="s">
        <v>4344</v>
      </c>
    </row>
    <row r="348" spans="2:5" x14ac:dyDescent="0.2">
      <c r="B348" t="s">
        <v>2390</v>
      </c>
      <c r="C348" t="s">
        <v>2687</v>
      </c>
      <c r="D348" t="s">
        <v>2890</v>
      </c>
      <c r="E348" t="s">
        <v>4345</v>
      </c>
    </row>
    <row r="349" spans="2:5" x14ac:dyDescent="0.2">
      <c r="B349">
        <v>0</v>
      </c>
      <c r="C349">
        <v>0</v>
      </c>
      <c r="D349">
        <v>0</v>
      </c>
      <c r="E349">
        <v>0</v>
      </c>
    </row>
    <row r="350" spans="2:5" x14ac:dyDescent="0.2">
      <c r="B350" t="s">
        <v>2391</v>
      </c>
      <c r="C350" t="s">
        <v>2688</v>
      </c>
      <c r="D350" t="s">
        <v>2891</v>
      </c>
      <c r="E350" t="s">
        <v>4346</v>
      </c>
    </row>
    <row r="351" spans="2:5" x14ac:dyDescent="0.2">
      <c r="B351" t="s">
        <v>2392</v>
      </c>
      <c r="C351" t="s">
        <v>2689</v>
      </c>
      <c r="D351" t="s">
        <v>2892</v>
      </c>
      <c r="E351" t="s">
        <v>4347</v>
      </c>
    </row>
    <row r="352" spans="2:5" x14ac:dyDescent="0.2">
      <c r="B352">
        <v>538932</v>
      </c>
      <c r="C352">
        <v>0</v>
      </c>
      <c r="D352">
        <v>0</v>
      </c>
      <c r="E352">
        <v>0</v>
      </c>
    </row>
    <row r="353" spans="2:5" x14ac:dyDescent="0.2">
      <c r="B353" t="s">
        <v>2393</v>
      </c>
      <c r="C353" t="s">
        <v>2690</v>
      </c>
      <c r="D353" t="s">
        <v>2893</v>
      </c>
      <c r="E353" t="s">
        <v>4348</v>
      </c>
    </row>
    <row r="354" spans="2:5" x14ac:dyDescent="0.2">
      <c r="B354" t="s">
        <v>2394</v>
      </c>
      <c r="C354" t="s">
        <v>2691</v>
      </c>
      <c r="D354" t="s">
        <v>2894</v>
      </c>
      <c r="E354" t="s">
        <v>4349</v>
      </c>
    </row>
    <row r="355" spans="2:5" x14ac:dyDescent="0.2">
      <c r="B355">
        <v>0</v>
      </c>
      <c r="C355">
        <v>5983864</v>
      </c>
      <c r="D355">
        <v>0</v>
      </c>
      <c r="E355">
        <v>0</v>
      </c>
    </row>
    <row r="356" spans="2:5" x14ac:dyDescent="0.2">
      <c r="B356" t="s">
        <v>2395</v>
      </c>
      <c r="C356" t="s">
        <v>2692</v>
      </c>
      <c r="D356" t="s">
        <v>2895</v>
      </c>
      <c r="E356" t="s">
        <v>4350</v>
      </c>
    </row>
    <row r="357" spans="2:5" x14ac:dyDescent="0.2">
      <c r="B357" t="s">
        <v>2396</v>
      </c>
      <c r="C357" t="s">
        <v>2693</v>
      </c>
      <c r="D357" t="s">
        <v>2896</v>
      </c>
      <c r="E357" t="s">
        <v>4351</v>
      </c>
    </row>
    <row r="358" spans="2:5" x14ac:dyDescent="0.2">
      <c r="B358">
        <v>0</v>
      </c>
      <c r="C358">
        <v>1067410</v>
      </c>
      <c r="D358">
        <v>0</v>
      </c>
      <c r="E358">
        <v>0</v>
      </c>
    </row>
    <row r="359" spans="2:5" x14ac:dyDescent="0.2">
      <c r="B359" t="s">
        <v>2397</v>
      </c>
      <c r="C359" t="s">
        <v>2694</v>
      </c>
      <c r="D359" t="s">
        <v>2897</v>
      </c>
      <c r="E359" t="s">
        <v>4352</v>
      </c>
    </row>
    <row r="360" spans="2:5" x14ac:dyDescent="0.2">
      <c r="B360" t="s">
        <v>2398</v>
      </c>
      <c r="C360" t="s">
        <v>2695</v>
      </c>
      <c r="D360" t="s">
        <v>2898</v>
      </c>
      <c r="E360" t="s">
        <v>4353</v>
      </c>
    </row>
    <row r="361" spans="2:5" x14ac:dyDescent="0.2">
      <c r="B361">
        <v>2071</v>
      </c>
      <c r="C361">
        <v>238047</v>
      </c>
      <c r="D361">
        <v>0</v>
      </c>
      <c r="E361">
        <v>0</v>
      </c>
    </row>
    <row r="362" spans="2:5" x14ac:dyDescent="0.2">
      <c r="B362" t="s">
        <v>2399</v>
      </c>
      <c r="C362" t="s">
        <v>2696</v>
      </c>
      <c r="D362" t="s">
        <v>2899</v>
      </c>
      <c r="E362" t="s">
        <v>4354</v>
      </c>
    </row>
    <row r="363" spans="2:5" x14ac:dyDescent="0.2">
      <c r="B363" t="s">
        <v>2400</v>
      </c>
      <c r="C363" t="s">
        <v>2697</v>
      </c>
      <c r="D363" t="s">
        <v>2900</v>
      </c>
      <c r="E363" t="s">
        <v>4355</v>
      </c>
    </row>
    <row r="364" spans="2:5" x14ac:dyDescent="0.2">
      <c r="B364">
        <v>0</v>
      </c>
      <c r="C364">
        <v>172496</v>
      </c>
      <c r="D364">
        <v>0</v>
      </c>
      <c r="E364">
        <v>0</v>
      </c>
    </row>
    <row r="365" spans="2:5" x14ac:dyDescent="0.2">
      <c r="B365" t="s">
        <v>2401</v>
      </c>
      <c r="C365" t="s">
        <v>2698</v>
      </c>
      <c r="D365" t="s">
        <v>2901</v>
      </c>
      <c r="E365" t="s">
        <v>4356</v>
      </c>
    </row>
    <row r="366" spans="2:5" x14ac:dyDescent="0.2">
      <c r="B366" t="s">
        <v>2402</v>
      </c>
      <c r="C366" t="s">
        <v>2699</v>
      </c>
      <c r="D366" t="s">
        <v>2902</v>
      </c>
      <c r="E366" t="s">
        <v>4357</v>
      </c>
    </row>
    <row r="367" spans="2:5" x14ac:dyDescent="0.2">
      <c r="B367">
        <v>0</v>
      </c>
      <c r="C367">
        <v>269997</v>
      </c>
      <c r="D367">
        <v>0</v>
      </c>
      <c r="E367">
        <v>0</v>
      </c>
    </row>
    <row r="368" spans="2:5" x14ac:dyDescent="0.2">
      <c r="B368" t="s">
        <v>2403</v>
      </c>
      <c r="C368" t="s">
        <v>2700</v>
      </c>
      <c r="D368" t="s">
        <v>2903</v>
      </c>
      <c r="E368" t="s">
        <v>4358</v>
      </c>
    </row>
    <row r="369" spans="2:5" x14ac:dyDescent="0.2">
      <c r="B369" t="s">
        <v>2404</v>
      </c>
      <c r="C369" t="s">
        <v>2701</v>
      </c>
      <c r="D369" t="s">
        <v>2904</v>
      </c>
      <c r="E369" t="s">
        <v>4359</v>
      </c>
    </row>
    <row r="370" spans="2:5" x14ac:dyDescent="0.2">
      <c r="B370">
        <v>0</v>
      </c>
      <c r="C370">
        <v>0</v>
      </c>
      <c r="D370">
        <v>0</v>
      </c>
      <c r="E370">
        <v>0</v>
      </c>
    </row>
    <row r="371" spans="2:5" x14ac:dyDescent="0.2">
      <c r="B371" t="s">
        <v>2405</v>
      </c>
      <c r="C371" t="s">
        <v>2702</v>
      </c>
      <c r="D371" t="s">
        <v>2905</v>
      </c>
      <c r="E371" t="s">
        <v>4360</v>
      </c>
    </row>
    <row r="372" spans="2:5" x14ac:dyDescent="0.2">
      <c r="B372" t="s">
        <v>2406</v>
      </c>
      <c r="C372" t="s">
        <v>2703</v>
      </c>
      <c r="D372" t="s">
        <v>2906</v>
      </c>
      <c r="E372" t="s">
        <v>4361</v>
      </c>
    </row>
    <row r="373" spans="2:5" x14ac:dyDescent="0.2">
      <c r="B373">
        <v>0</v>
      </c>
      <c r="C373">
        <v>2312635</v>
      </c>
      <c r="D373">
        <v>0</v>
      </c>
      <c r="E373">
        <v>0</v>
      </c>
    </row>
    <row r="374" spans="2:5" x14ac:dyDescent="0.2">
      <c r="B374" t="s">
        <v>2407</v>
      </c>
      <c r="C374" t="s">
        <v>2704</v>
      </c>
      <c r="D374" t="s">
        <v>2907</v>
      </c>
      <c r="E374" t="s">
        <v>4362</v>
      </c>
    </row>
    <row r="375" spans="2:5" x14ac:dyDescent="0.2">
      <c r="B375" t="s">
        <v>2408</v>
      </c>
      <c r="C375" t="s">
        <v>2705</v>
      </c>
      <c r="D375" t="s">
        <v>2908</v>
      </c>
      <c r="E375" t="s">
        <v>4363</v>
      </c>
    </row>
    <row r="376" spans="2:5" x14ac:dyDescent="0.2">
      <c r="B376">
        <v>0</v>
      </c>
      <c r="C376">
        <v>0</v>
      </c>
      <c r="D376">
        <v>0</v>
      </c>
      <c r="E376">
        <v>0</v>
      </c>
    </row>
    <row r="377" spans="2:5" x14ac:dyDescent="0.2">
      <c r="B377" t="s">
        <v>2409</v>
      </c>
      <c r="C377" t="s">
        <v>2706</v>
      </c>
      <c r="D377" t="s">
        <v>2909</v>
      </c>
      <c r="E377" t="s">
        <v>4364</v>
      </c>
    </row>
    <row r="378" spans="2:5" x14ac:dyDescent="0.2">
      <c r="B378" t="s">
        <v>2410</v>
      </c>
      <c r="C378" t="s">
        <v>2707</v>
      </c>
      <c r="D378" t="s">
        <v>2653</v>
      </c>
      <c r="E378" t="s">
        <v>4365</v>
      </c>
    </row>
    <row r="379" spans="2:5" x14ac:dyDescent="0.2">
      <c r="B379">
        <v>887</v>
      </c>
      <c r="C379">
        <v>0</v>
      </c>
      <c r="D379">
        <v>11</v>
      </c>
      <c r="E379">
        <v>0</v>
      </c>
    </row>
    <row r="380" spans="2:5" x14ac:dyDescent="0.2">
      <c r="B380" t="s">
        <v>2411</v>
      </c>
      <c r="C380" t="s">
        <v>2708</v>
      </c>
      <c r="D380" t="s">
        <v>2910</v>
      </c>
      <c r="E380" t="s">
        <v>4366</v>
      </c>
    </row>
    <row r="381" spans="2:5" x14ac:dyDescent="0.2">
      <c r="B381" t="s">
        <v>2412</v>
      </c>
      <c r="D381" t="s">
        <v>2911</v>
      </c>
      <c r="E381" t="s">
        <v>4367</v>
      </c>
    </row>
    <row r="382" spans="2:5" x14ac:dyDescent="0.2">
      <c r="B382">
        <v>0</v>
      </c>
      <c r="D382">
        <v>0</v>
      </c>
      <c r="E382">
        <v>0</v>
      </c>
    </row>
    <row r="383" spans="2:5" x14ac:dyDescent="0.2">
      <c r="B383" t="s">
        <v>2413</v>
      </c>
      <c r="D383" t="s">
        <v>2912</v>
      </c>
      <c r="E383" t="s">
        <v>4368</v>
      </c>
    </row>
    <row r="384" spans="2:5" x14ac:dyDescent="0.2">
      <c r="B384" t="s">
        <v>2414</v>
      </c>
      <c r="D384" t="s">
        <v>2913</v>
      </c>
      <c r="E384" t="s">
        <v>4369</v>
      </c>
    </row>
    <row r="385" spans="2:5" x14ac:dyDescent="0.2">
      <c r="B385">
        <v>0</v>
      </c>
      <c r="D385">
        <v>0</v>
      </c>
      <c r="E385">
        <v>0</v>
      </c>
    </row>
    <row r="386" spans="2:5" x14ac:dyDescent="0.2">
      <c r="B386" t="s">
        <v>2415</v>
      </c>
      <c r="D386" t="s">
        <v>2914</v>
      </c>
      <c r="E386" t="s">
        <v>4370</v>
      </c>
    </row>
    <row r="387" spans="2:5" x14ac:dyDescent="0.2">
      <c r="B387" t="s">
        <v>2416</v>
      </c>
      <c r="D387" t="s">
        <v>2915</v>
      </c>
      <c r="E387" t="s">
        <v>4371</v>
      </c>
    </row>
    <row r="388" spans="2:5" x14ac:dyDescent="0.2">
      <c r="B388">
        <v>0</v>
      </c>
      <c r="D388">
        <v>0</v>
      </c>
      <c r="E388">
        <v>0</v>
      </c>
    </row>
    <row r="389" spans="2:5" x14ac:dyDescent="0.2">
      <c r="B389" t="s">
        <v>2417</v>
      </c>
      <c r="D389" t="s">
        <v>2916</v>
      </c>
      <c r="E389" t="s">
        <v>4372</v>
      </c>
    </row>
    <row r="390" spans="2:5" x14ac:dyDescent="0.2">
      <c r="B390" t="s">
        <v>2418</v>
      </c>
      <c r="D390" t="s">
        <v>2657</v>
      </c>
      <c r="E390" t="s">
        <v>4373</v>
      </c>
    </row>
    <row r="391" spans="2:5" x14ac:dyDescent="0.2">
      <c r="B391">
        <v>0</v>
      </c>
      <c r="D391">
        <v>3066</v>
      </c>
      <c r="E391">
        <v>0</v>
      </c>
    </row>
    <row r="392" spans="2:5" x14ac:dyDescent="0.2">
      <c r="B392" t="s">
        <v>2419</v>
      </c>
      <c r="D392" t="s">
        <v>2917</v>
      </c>
      <c r="E392" t="s">
        <v>4374</v>
      </c>
    </row>
    <row r="393" spans="2:5" x14ac:dyDescent="0.2">
      <c r="B393" t="s">
        <v>2420</v>
      </c>
      <c r="D393" t="s">
        <v>2661</v>
      </c>
      <c r="E393" t="s">
        <v>4375</v>
      </c>
    </row>
    <row r="394" spans="2:5" x14ac:dyDescent="0.2">
      <c r="B394">
        <v>0</v>
      </c>
      <c r="D394">
        <v>10527</v>
      </c>
      <c r="E394">
        <v>0</v>
      </c>
    </row>
    <row r="395" spans="2:5" x14ac:dyDescent="0.2">
      <c r="B395" t="s">
        <v>2421</v>
      </c>
      <c r="D395" t="s">
        <v>2918</v>
      </c>
      <c r="E395" t="s">
        <v>4376</v>
      </c>
    </row>
    <row r="396" spans="2:5" x14ac:dyDescent="0.2">
      <c r="B396" t="s">
        <v>2422</v>
      </c>
      <c r="D396" t="s">
        <v>2919</v>
      </c>
      <c r="E396" t="s">
        <v>4377</v>
      </c>
    </row>
    <row r="397" spans="2:5" x14ac:dyDescent="0.2">
      <c r="B397">
        <v>0</v>
      </c>
      <c r="D397">
        <v>0</v>
      </c>
      <c r="E397">
        <v>0</v>
      </c>
    </row>
    <row r="398" spans="2:5" x14ac:dyDescent="0.2">
      <c r="B398" t="s">
        <v>2423</v>
      </c>
      <c r="D398" t="s">
        <v>2920</v>
      </c>
      <c r="E398" t="s">
        <v>4378</v>
      </c>
    </row>
    <row r="399" spans="2:5" x14ac:dyDescent="0.2">
      <c r="B399" t="s">
        <v>2424</v>
      </c>
      <c r="D399" t="s">
        <v>2921</v>
      </c>
      <c r="E399" t="s">
        <v>4379</v>
      </c>
    </row>
    <row r="400" spans="2:5" x14ac:dyDescent="0.2">
      <c r="B400">
        <v>0</v>
      </c>
      <c r="D400">
        <v>0</v>
      </c>
      <c r="E400">
        <v>0</v>
      </c>
    </row>
    <row r="401" spans="2:5" x14ac:dyDescent="0.2">
      <c r="B401" t="s">
        <v>2425</v>
      </c>
      <c r="D401" t="s">
        <v>2922</v>
      </c>
      <c r="E401" t="s">
        <v>4380</v>
      </c>
    </row>
    <row r="402" spans="2:5" x14ac:dyDescent="0.2">
      <c r="B402" t="s">
        <v>2426</v>
      </c>
      <c r="D402" t="s">
        <v>2923</v>
      </c>
      <c r="E402" t="s">
        <v>4381</v>
      </c>
    </row>
    <row r="403" spans="2:5" x14ac:dyDescent="0.2">
      <c r="B403">
        <v>0</v>
      </c>
      <c r="D403">
        <v>0</v>
      </c>
      <c r="E403">
        <v>0</v>
      </c>
    </row>
    <row r="404" spans="2:5" x14ac:dyDescent="0.2">
      <c r="B404" t="s">
        <v>2427</v>
      </c>
      <c r="D404" t="s">
        <v>2924</v>
      </c>
      <c r="E404" t="s">
        <v>4382</v>
      </c>
    </row>
    <row r="405" spans="2:5" x14ac:dyDescent="0.2">
      <c r="B405" t="s">
        <v>2428</v>
      </c>
      <c r="D405" t="s">
        <v>2925</v>
      </c>
      <c r="E405" t="s">
        <v>4383</v>
      </c>
    </row>
    <row r="406" spans="2:5" x14ac:dyDescent="0.2">
      <c r="B406">
        <v>2517155</v>
      </c>
      <c r="D406">
        <v>0</v>
      </c>
      <c r="E406">
        <v>0</v>
      </c>
    </row>
    <row r="407" spans="2:5" x14ac:dyDescent="0.2">
      <c r="B407" t="s">
        <v>2429</v>
      </c>
      <c r="D407" t="s">
        <v>2926</v>
      </c>
      <c r="E407" t="s">
        <v>4384</v>
      </c>
    </row>
    <row r="408" spans="2:5" x14ac:dyDescent="0.2">
      <c r="B408" t="s">
        <v>2430</v>
      </c>
      <c r="D408" t="s">
        <v>2691</v>
      </c>
      <c r="E408" t="s">
        <v>4385</v>
      </c>
    </row>
    <row r="409" spans="2:5" x14ac:dyDescent="0.2">
      <c r="B409">
        <v>489298</v>
      </c>
      <c r="D409">
        <v>9705</v>
      </c>
      <c r="E409">
        <v>0</v>
      </c>
    </row>
    <row r="410" spans="2:5" x14ac:dyDescent="0.2">
      <c r="B410" t="s">
        <v>2431</v>
      </c>
      <c r="D410" t="s">
        <v>2927</v>
      </c>
      <c r="E410" t="s">
        <v>4386</v>
      </c>
    </row>
    <row r="411" spans="2:5" x14ac:dyDescent="0.2">
      <c r="B411" t="s">
        <v>2432</v>
      </c>
      <c r="D411" t="s">
        <v>2693</v>
      </c>
      <c r="E411" t="s">
        <v>4387</v>
      </c>
    </row>
    <row r="412" spans="2:5" x14ac:dyDescent="0.2">
      <c r="B412">
        <v>109602</v>
      </c>
      <c r="D412">
        <v>0</v>
      </c>
      <c r="E412">
        <v>0</v>
      </c>
    </row>
    <row r="413" spans="2:5" x14ac:dyDescent="0.2">
      <c r="B413" t="s">
        <v>2433</v>
      </c>
      <c r="D413" t="s">
        <v>2928</v>
      </c>
      <c r="E413" t="s">
        <v>4388</v>
      </c>
    </row>
    <row r="414" spans="2:5" x14ac:dyDescent="0.2">
      <c r="B414" t="s">
        <v>2434</v>
      </c>
      <c r="D414" t="s">
        <v>2929</v>
      </c>
      <c r="E414" t="s">
        <v>4389</v>
      </c>
    </row>
    <row r="415" spans="2:5" x14ac:dyDescent="0.2">
      <c r="B415">
        <v>220192</v>
      </c>
      <c r="D415">
        <v>0</v>
      </c>
      <c r="E415">
        <v>0</v>
      </c>
    </row>
    <row r="416" spans="2:5" x14ac:dyDescent="0.2">
      <c r="B416" t="s">
        <v>2435</v>
      </c>
      <c r="D416" t="s">
        <v>2930</v>
      </c>
      <c r="E416" t="s">
        <v>4390</v>
      </c>
    </row>
    <row r="417" spans="2:5" x14ac:dyDescent="0.2">
      <c r="B417" t="s">
        <v>2436</v>
      </c>
      <c r="D417" t="s">
        <v>2931</v>
      </c>
      <c r="E417" t="s">
        <v>2332</v>
      </c>
    </row>
    <row r="418" spans="2:5" x14ac:dyDescent="0.2">
      <c r="B418">
        <v>97983</v>
      </c>
      <c r="D418">
        <v>0</v>
      </c>
      <c r="E418">
        <v>0</v>
      </c>
    </row>
    <row r="419" spans="2:5" x14ac:dyDescent="0.2">
      <c r="B419" t="s">
        <v>2437</v>
      </c>
      <c r="D419" t="s">
        <v>2932</v>
      </c>
      <c r="E419" t="s">
        <v>4391</v>
      </c>
    </row>
    <row r="420" spans="2:5" x14ac:dyDescent="0.2">
      <c r="B420" t="s">
        <v>2438</v>
      </c>
      <c r="D420" t="s">
        <v>2933</v>
      </c>
      <c r="E420" t="s">
        <v>4392</v>
      </c>
    </row>
    <row r="421" spans="2:5" x14ac:dyDescent="0.2">
      <c r="B421">
        <v>0</v>
      </c>
      <c r="D421">
        <v>11904</v>
      </c>
      <c r="E421">
        <v>0</v>
      </c>
    </row>
    <row r="422" spans="2:5" x14ac:dyDescent="0.2">
      <c r="B422" t="s">
        <v>2439</v>
      </c>
      <c r="D422" t="s">
        <v>2934</v>
      </c>
      <c r="E422" t="s">
        <v>4393</v>
      </c>
    </row>
    <row r="423" spans="2:5" x14ac:dyDescent="0.2">
      <c r="B423" t="s">
        <v>2440</v>
      </c>
      <c r="D423" t="s">
        <v>2935</v>
      </c>
      <c r="E423" t="s">
        <v>2500</v>
      </c>
    </row>
    <row r="424" spans="2:5" x14ac:dyDescent="0.2">
      <c r="B424">
        <v>48914</v>
      </c>
      <c r="D424">
        <v>0</v>
      </c>
      <c r="E424">
        <v>0</v>
      </c>
    </row>
    <row r="425" spans="2:5" x14ac:dyDescent="0.2">
      <c r="B425" t="s">
        <v>2441</v>
      </c>
      <c r="D425" t="s">
        <v>2936</v>
      </c>
      <c r="E425" t="s">
        <v>4394</v>
      </c>
    </row>
    <row r="426" spans="2:5" x14ac:dyDescent="0.2">
      <c r="B426" t="s">
        <v>2442</v>
      </c>
      <c r="D426" t="s">
        <v>2937</v>
      </c>
      <c r="E426" t="s">
        <v>4395</v>
      </c>
    </row>
    <row r="427" spans="2:5" x14ac:dyDescent="0.2">
      <c r="B427">
        <v>0</v>
      </c>
      <c r="D427">
        <v>0</v>
      </c>
      <c r="E427">
        <v>0</v>
      </c>
    </row>
    <row r="428" spans="2:5" x14ac:dyDescent="0.2">
      <c r="B428" t="s">
        <v>2443</v>
      </c>
      <c r="D428" t="s">
        <v>2938</v>
      </c>
      <c r="E428" t="s">
        <v>4396</v>
      </c>
    </row>
    <row r="429" spans="2:5" x14ac:dyDescent="0.2">
      <c r="B429" t="s">
        <v>2444</v>
      </c>
      <c r="D429" t="s">
        <v>2939</v>
      </c>
      <c r="E429" t="s">
        <v>2348</v>
      </c>
    </row>
    <row r="430" spans="2:5" x14ac:dyDescent="0.2">
      <c r="B430">
        <v>0</v>
      </c>
      <c r="D430">
        <v>0</v>
      </c>
      <c r="E430">
        <v>0</v>
      </c>
    </row>
    <row r="431" spans="2:5" x14ac:dyDescent="0.2">
      <c r="B431" t="s">
        <v>2445</v>
      </c>
      <c r="D431" t="s">
        <v>2940</v>
      </c>
      <c r="E431" t="s">
        <v>4397</v>
      </c>
    </row>
    <row r="432" spans="2:5" x14ac:dyDescent="0.2">
      <c r="B432" t="s">
        <v>2446</v>
      </c>
      <c r="D432" t="s">
        <v>2941</v>
      </c>
      <c r="E432" t="s">
        <v>4398</v>
      </c>
    </row>
    <row r="433" spans="2:5" x14ac:dyDescent="0.2">
      <c r="B433">
        <v>0</v>
      </c>
      <c r="D433">
        <v>0</v>
      </c>
      <c r="E433">
        <v>0</v>
      </c>
    </row>
    <row r="434" spans="2:5" x14ac:dyDescent="0.2">
      <c r="B434" t="s">
        <v>2447</v>
      </c>
      <c r="D434" t="s">
        <v>2942</v>
      </c>
      <c r="E434" t="s">
        <v>4399</v>
      </c>
    </row>
    <row r="435" spans="2:5" x14ac:dyDescent="0.2">
      <c r="B435" t="s">
        <v>2448</v>
      </c>
      <c r="D435" t="s">
        <v>2943</v>
      </c>
      <c r="E435" t="s">
        <v>2366</v>
      </c>
    </row>
    <row r="436" spans="2:5" x14ac:dyDescent="0.2">
      <c r="B436">
        <v>0</v>
      </c>
      <c r="D436">
        <v>0</v>
      </c>
      <c r="E436">
        <v>0</v>
      </c>
    </row>
    <row r="437" spans="2:5" x14ac:dyDescent="0.2">
      <c r="B437" t="s">
        <v>2449</v>
      </c>
      <c r="D437" t="s">
        <v>2944</v>
      </c>
      <c r="E437" t="s">
        <v>4400</v>
      </c>
    </row>
    <row r="438" spans="2:5" x14ac:dyDescent="0.2">
      <c r="B438" t="s">
        <v>2450</v>
      </c>
      <c r="D438" t="s">
        <v>2945</v>
      </c>
      <c r="E438" t="s">
        <v>4401</v>
      </c>
    </row>
    <row r="439" spans="2:5" x14ac:dyDescent="0.2">
      <c r="B439">
        <v>0</v>
      </c>
      <c r="D439">
        <v>0</v>
      </c>
      <c r="E439">
        <v>0</v>
      </c>
    </row>
    <row r="440" spans="2:5" x14ac:dyDescent="0.2">
      <c r="B440" t="s">
        <v>2451</v>
      </c>
      <c r="D440" t="s">
        <v>2946</v>
      </c>
      <c r="E440" t="s">
        <v>4402</v>
      </c>
    </row>
    <row r="441" spans="2:5" x14ac:dyDescent="0.2">
      <c r="B441" t="s">
        <v>2452</v>
      </c>
      <c r="D441" t="s">
        <v>2947</v>
      </c>
      <c r="E441" t="s">
        <v>2384</v>
      </c>
    </row>
    <row r="442" spans="2:5" x14ac:dyDescent="0.2">
      <c r="B442">
        <v>0</v>
      </c>
      <c r="D442">
        <v>0</v>
      </c>
      <c r="E442">
        <v>0</v>
      </c>
    </row>
    <row r="443" spans="2:5" x14ac:dyDescent="0.2">
      <c r="B443" t="s">
        <v>2453</v>
      </c>
      <c r="D443" t="s">
        <v>2948</v>
      </c>
      <c r="E443" t="s">
        <v>4403</v>
      </c>
    </row>
    <row r="444" spans="2:5" x14ac:dyDescent="0.2">
      <c r="B444" t="s">
        <v>2454</v>
      </c>
      <c r="D444" t="s">
        <v>2949</v>
      </c>
      <c r="E444" t="s">
        <v>4404</v>
      </c>
    </row>
    <row r="445" spans="2:5" x14ac:dyDescent="0.2">
      <c r="B445">
        <v>0</v>
      </c>
      <c r="D445">
        <v>0</v>
      </c>
      <c r="E445">
        <v>0</v>
      </c>
    </row>
    <row r="446" spans="2:5" x14ac:dyDescent="0.2">
      <c r="B446" t="s">
        <v>2455</v>
      </c>
      <c r="D446" t="s">
        <v>2950</v>
      </c>
      <c r="E446" t="s">
        <v>4405</v>
      </c>
    </row>
    <row r="447" spans="2:5" x14ac:dyDescent="0.2">
      <c r="B447" t="s">
        <v>2456</v>
      </c>
      <c r="D447" t="s">
        <v>2951</v>
      </c>
      <c r="E447" t="s">
        <v>2402</v>
      </c>
    </row>
    <row r="448" spans="2:5" x14ac:dyDescent="0.2">
      <c r="B448">
        <v>0</v>
      </c>
      <c r="D448">
        <v>0</v>
      </c>
      <c r="E448">
        <v>0</v>
      </c>
    </row>
    <row r="449" spans="2:5" x14ac:dyDescent="0.2">
      <c r="B449" t="s">
        <v>2457</v>
      </c>
      <c r="D449" t="s">
        <v>2952</v>
      </c>
      <c r="E449" t="s">
        <v>4406</v>
      </c>
    </row>
    <row r="450" spans="2:5" x14ac:dyDescent="0.2">
      <c r="B450" t="s">
        <v>2458</v>
      </c>
      <c r="D450" t="s">
        <v>2953</v>
      </c>
      <c r="E450" t="s">
        <v>4407</v>
      </c>
    </row>
    <row r="451" spans="2:5" x14ac:dyDescent="0.2">
      <c r="B451">
        <v>0</v>
      </c>
      <c r="D451">
        <v>0</v>
      </c>
      <c r="E451">
        <v>0</v>
      </c>
    </row>
    <row r="452" spans="2:5" x14ac:dyDescent="0.2">
      <c r="B452" t="s">
        <v>2459</v>
      </c>
      <c r="D452" t="s">
        <v>2954</v>
      </c>
      <c r="E452" t="s">
        <v>4408</v>
      </c>
    </row>
    <row r="453" spans="2:5" x14ac:dyDescent="0.2">
      <c r="B453" t="s">
        <v>2460</v>
      </c>
      <c r="D453" t="s">
        <v>2955</v>
      </c>
      <c r="E453" t="s">
        <v>2420</v>
      </c>
    </row>
    <row r="454" spans="2:5" x14ac:dyDescent="0.2">
      <c r="B454">
        <v>0</v>
      </c>
      <c r="D454">
        <v>0</v>
      </c>
      <c r="E454">
        <v>0</v>
      </c>
    </row>
    <row r="455" spans="2:5" x14ac:dyDescent="0.2">
      <c r="B455" t="s">
        <v>2461</v>
      </c>
      <c r="D455" t="s">
        <v>2956</v>
      </c>
      <c r="E455" t="s">
        <v>4409</v>
      </c>
    </row>
    <row r="456" spans="2:5" x14ac:dyDescent="0.2">
      <c r="B456" t="s">
        <v>2462</v>
      </c>
      <c r="D456" t="s">
        <v>2957</v>
      </c>
      <c r="E456" t="s">
        <v>4410</v>
      </c>
    </row>
    <row r="457" spans="2:5" x14ac:dyDescent="0.2">
      <c r="B457">
        <v>6059540</v>
      </c>
      <c r="D457">
        <v>0</v>
      </c>
      <c r="E457">
        <v>0</v>
      </c>
    </row>
    <row r="458" spans="2:5" x14ac:dyDescent="0.2">
      <c r="B458" t="s">
        <v>2463</v>
      </c>
      <c r="D458" t="s">
        <v>2958</v>
      </c>
      <c r="E458" t="s">
        <v>4411</v>
      </c>
    </row>
    <row r="459" spans="2:5" x14ac:dyDescent="0.2">
      <c r="B459" t="s">
        <v>2464</v>
      </c>
      <c r="D459" t="s">
        <v>2959</v>
      </c>
      <c r="E459" t="s">
        <v>2438</v>
      </c>
    </row>
    <row r="460" spans="2:5" x14ac:dyDescent="0.2">
      <c r="B460">
        <v>939054</v>
      </c>
      <c r="D460">
        <v>0</v>
      </c>
      <c r="E460">
        <v>0</v>
      </c>
    </row>
    <row r="461" spans="2:5" x14ac:dyDescent="0.2">
      <c r="B461" t="s">
        <v>2465</v>
      </c>
      <c r="D461" t="s">
        <v>2960</v>
      </c>
      <c r="E461" t="s">
        <v>4412</v>
      </c>
    </row>
    <row r="462" spans="2:5" x14ac:dyDescent="0.2">
      <c r="B462" t="s">
        <v>2466</v>
      </c>
      <c r="D462" t="s">
        <v>2961</v>
      </c>
      <c r="E462" t="s">
        <v>4413</v>
      </c>
    </row>
    <row r="463" spans="2:5" x14ac:dyDescent="0.2">
      <c r="B463">
        <v>242360</v>
      </c>
      <c r="D463">
        <v>0</v>
      </c>
      <c r="E463">
        <v>0</v>
      </c>
    </row>
    <row r="464" spans="2:5" x14ac:dyDescent="0.2">
      <c r="B464" t="s">
        <v>2467</v>
      </c>
      <c r="D464" t="s">
        <v>2962</v>
      </c>
      <c r="E464" t="s">
        <v>4414</v>
      </c>
    </row>
    <row r="465" spans="2:5" x14ac:dyDescent="0.2">
      <c r="B465" t="s">
        <v>2468</v>
      </c>
      <c r="D465" t="s">
        <v>2963</v>
      </c>
      <c r="E465" t="s">
        <v>2569</v>
      </c>
    </row>
    <row r="466" spans="2:5" x14ac:dyDescent="0.2">
      <c r="B466">
        <v>387835</v>
      </c>
      <c r="D466">
        <v>0</v>
      </c>
      <c r="E466">
        <v>0</v>
      </c>
    </row>
    <row r="467" spans="2:5" x14ac:dyDescent="0.2">
      <c r="B467" t="s">
        <v>2469</v>
      </c>
      <c r="D467" t="s">
        <v>2964</v>
      </c>
      <c r="E467" t="s">
        <v>4415</v>
      </c>
    </row>
    <row r="468" spans="2:5" x14ac:dyDescent="0.2">
      <c r="B468" t="s">
        <v>2470</v>
      </c>
      <c r="D468" t="s">
        <v>2965</v>
      </c>
      <c r="E468" t="s">
        <v>2571</v>
      </c>
    </row>
    <row r="469" spans="2:5" x14ac:dyDescent="0.2">
      <c r="B469">
        <v>270610</v>
      </c>
      <c r="D469">
        <v>0</v>
      </c>
      <c r="E469">
        <v>0</v>
      </c>
    </row>
    <row r="470" spans="2:5" x14ac:dyDescent="0.2">
      <c r="B470" t="s">
        <v>2471</v>
      </c>
      <c r="D470" t="s">
        <v>2966</v>
      </c>
      <c r="E470" t="s">
        <v>4416</v>
      </c>
    </row>
    <row r="471" spans="2:5" x14ac:dyDescent="0.2">
      <c r="B471" t="s">
        <v>2472</v>
      </c>
      <c r="D471" t="s">
        <v>2967</v>
      </c>
      <c r="E471" t="s">
        <v>2573</v>
      </c>
    </row>
    <row r="472" spans="2:5" x14ac:dyDescent="0.2">
      <c r="B472">
        <v>-68359</v>
      </c>
      <c r="D472">
        <v>0</v>
      </c>
      <c r="E472">
        <v>0</v>
      </c>
    </row>
    <row r="473" spans="2:5" x14ac:dyDescent="0.2">
      <c r="B473" t="s">
        <v>2473</v>
      </c>
      <c r="D473" t="s">
        <v>2968</v>
      </c>
      <c r="E473" t="s">
        <v>4417</v>
      </c>
    </row>
    <row r="474" spans="2:5" x14ac:dyDescent="0.2">
      <c r="B474" t="s">
        <v>2474</v>
      </c>
      <c r="D474" t="s">
        <v>2969</v>
      </c>
      <c r="E474" t="s">
        <v>2575</v>
      </c>
    </row>
    <row r="475" spans="2:5" x14ac:dyDescent="0.2">
      <c r="B475">
        <v>2412013</v>
      </c>
      <c r="D475">
        <v>0</v>
      </c>
      <c r="E475">
        <v>261</v>
      </c>
    </row>
    <row r="476" spans="2:5" x14ac:dyDescent="0.2">
      <c r="B476" t="s">
        <v>2475</v>
      </c>
      <c r="D476" t="s">
        <v>2970</v>
      </c>
      <c r="E476" t="s">
        <v>4418</v>
      </c>
    </row>
    <row r="477" spans="2:5" x14ac:dyDescent="0.2">
      <c r="B477" t="s">
        <v>2476</v>
      </c>
      <c r="D477" t="s">
        <v>2971</v>
      </c>
      <c r="E477" t="s">
        <v>2577</v>
      </c>
    </row>
    <row r="478" spans="2:5" x14ac:dyDescent="0.2">
      <c r="B478">
        <v>0</v>
      </c>
      <c r="D478">
        <v>0</v>
      </c>
      <c r="E478">
        <v>0</v>
      </c>
    </row>
    <row r="479" spans="2:5" x14ac:dyDescent="0.2">
      <c r="B479" t="s">
        <v>2477</v>
      </c>
      <c r="D479" t="s">
        <v>2972</v>
      </c>
      <c r="E479" t="s">
        <v>4419</v>
      </c>
    </row>
    <row r="480" spans="2:5" x14ac:dyDescent="0.2">
      <c r="B480" t="s">
        <v>2478</v>
      </c>
      <c r="D480" t="s">
        <v>2973</v>
      </c>
      <c r="E480" t="s">
        <v>2579</v>
      </c>
    </row>
    <row r="481" spans="2:5" x14ac:dyDescent="0.2">
      <c r="B481">
        <v>0</v>
      </c>
      <c r="D481">
        <v>0</v>
      </c>
      <c r="E481">
        <v>0</v>
      </c>
    </row>
    <row r="482" spans="2:5" x14ac:dyDescent="0.2">
      <c r="B482" t="s">
        <v>2479</v>
      </c>
      <c r="D482" t="s">
        <v>2974</v>
      </c>
      <c r="E482" t="s">
        <v>4420</v>
      </c>
    </row>
    <row r="483" spans="2:5" x14ac:dyDescent="0.2">
      <c r="D483" t="s">
        <v>2975</v>
      </c>
      <c r="E483" t="s">
        <v>4421</v>
      </c>
    </row>
    <row r="484" spans="2:5" x14ac:dyDescent="0.2">
      <c r="D484">
        <v>0</v>
      </c>
      <c r="E484">
        <v>0</v>
      </c>
    </row>
    <row r="485" spans="2:5" x14ac:dyDescent="0.2">
      <c r="D485" t="s">
        <v>2976</v>
      </c>
      <c r="E485" t="s">
        <v>4422</v>
      </c>
    </row>
    <row r="486" spans="2:5" x14ac:dyDescent="0.2">
      <c r="D486" t="s">
        <v>2977</v>
      </c>
      <c r="E486" t="s">
        <v>2581</v>
      </c>
    </row>
    <row r="487" spans="2:5" x14ac:dyDescent="0.2">
      <c r="D487">
        <v>0</v>
      </c>
      <c r="E487">
        <v>0</v>
      </c>
    </row>
    <row r="488" spans="2:5" x14ac:dyDescent="0.2">
      <c r="D488" t="s">
        <v>2978</v>
      </c>
      <c r="E488" t="s">
        <v>4423</v>
      </c>
    </row>
    <row r="489" spans="2:5" x14ac:dyDescent="0.2">
      <c r="D489" t="s">
        <v>2979</v>
      </c>
      <c r="E489" t="s">
        <v>4424</v>
      </c>
    </row>
    <row r="490" spans="2:5" x14ac:dyDescent="0.2">
      <c r="D490">
        <v>0</v>
      </c>
      <c r="E490">
        <v>200</v>
      </c>
    </row>
    <row r="491" spans="2:5" x14ac:dyDescent="0.2">
      <c r="D491" t="s">
        <v>2980</v>
      </c>
      <c r="E491" t="s">
        <v>4425</v>
      </c>
    </row>
    <row r="492" spans="2:5" x14ac:dyDescent="0.2">
      <c r="D492" t="s">
        <v>2981</v>
      </c>
      <c r="E492" t="s">
        <v>2834</v>
      </c>
    </row>
    <row r="493" spans="2:5" x14ac:dyDescent="0.2">
      <c r="D493">
        <v>0</v>
      </c>
      <c r="E493">
        <v>0</v>
      </c>
    </row>
    <row r="494" spans="2:5" x14ac:dyDescent="0.2">
      <c r="D494" t="s">
        <v>2982</v>
      </c>
      <c r="E494" t="s">
        <v>4426</v>
      </c>
    </row>
    <row r="495" spans="2:5" x14ac:dyDescent="0.2">
      <c r="D495" t="s">
        <v>2983</v>
      </c>
      <c r="E495" t="s">
        <v>4427</v>
      </c>
    </row>
    <row r="496" spans="2:5" x14ac:dyDescent="0.2">
      <c r="D496">
        <v>0</v>
      </c>
      <c r="E496">
        <v>0</v>
      </c>
    </row>
    <row r="497" spans="4:5" x14ac:dyDescent="0.2">
      <c r="D497" t="s">
        <v>2984</v>
      </c>
      <c r="E497" t="s">
        <v>4428</v>
      </c>
    </row>
    <row r="498" spans="4:5" x14ac:dyDescent="0.2">
      <c r="D498" t="s">
        <v>2985</v>
      </c>
      <c r="E498" t="s">
        <v>4429</v>
      </c>
    </row>
    <row r="499" spans="4:5" x14ac:dyDescent="0.2">
      <c r="D499">
        <v>0</v>
      </c>
      <c r="E499">
        <v>0</v>
      </c>
    </row>
    <row r="500" spans="4:5" x14ac:dyDescent="0.2">
      <c r="D500" t="s">
        <v>2986</v>
      </c>
      <c r="E500" t="s">
        <v>4430</v>
      </c>
    </row>
    <row r="501" spans="4:5" x14ac:dyDescent="0.2">
      <c r="D501" t="s">
        <v>2987</v>
      </c>
      <c r="E501" t="s">
        <v>4431</v>
      </c>
    </row>
    <row r="502" spans="4:5" x14ac:dyDescent="0.2">
      <c r="D502">
        <v>0</v>
      </c>
      <c r="E502">
        <v>0</v>
      </c>
    </row>
    <row r="503" spans="4:5" x14ac:dyDescent="0.2">
      <c r="D503" t="s">
        <v>2988</v>
      </c>
      <c r="E503" t="s">
        <v>4432</v>
      </c>
    </row>
    <row r="504" spans="4:5" x14ac:dyDescent="0.2">
      <c r="D504" t="s">
        <v>2989</v>
      </c>
      <c r="E504" t="s">
        <v>4433</v>
      </c>
    </row>
    <row r="505" spans="4:5" x14ac:dyDescent="0.2">
      <c r="D505">
        <v>0</v>
      </c>
      <c r="E505">
        <v>0</v>
      </c>
    </row>
    <row r="506" spans="4:5" x14ac:dyDescent="0.2">
      <c r="D506" t="s">
        <v>2990</v>
      </c>
      <c r="E506" t="s">
        <v>4434</v>
      </c>
    </row>
    <row r="507" spans="4:5" x14ac:dyDescent="0.2">
      <c r="D507" t="s">
        <v>2991</v>
      </c>
      <c r="E507" t="s">
        <v>4435</v>
      </c>
    </row>
    <row r="508" spans="4:5" x14ac:dyDescent="0.2">
      <c r="D508">
        <v>0</v>
      </c>
      <c r="E508">
        <v>0</v>
      </c>
    </row>
    <row r="509" spans="4:5" x14ac:dyDescent="0.2">
      <c r="D509" t="s">
        <v>2992</v>
      </c>
      <c r="E509" t="s">
        <v>4436</v>
      </c>
    </row>
    <row r="510" spans="4:5" x14ac:dyDescent="0.2">
      <c r="D510" t="s">
        <v>2993</v>
      </c>
      <c r="E510" t="s">
        <v>4437</v>
      </c>
    </row>
    <row r="511" spans="4:5" x14ac:dyDescent="0.2">
      <c r="D511">
        <v>0</v>
      </c>
      <c r="E511">
        <v>0</v>
      </c>
    </row>
    <row r="512" spans="4:5" x14ac:dyDescent="0.2">
      <c r="D512" t="s">
        <v>2994</v>
      </c>
      <c r="E512" t="s">
        <v>4438</v>
      </c>
    </row>
    <row r="513" spans="4:5" x14ac:dyDescent="0.2">
      <c r="D513" t="s">
        <v>2995</v>
      </c>
      <c r="E513" t="s">
        <v>4439</v>
      </c>
    </row>
    <row r="514" spans="4:5" x14ac:dyDescent="0.2">
      <c r="D514">
        <v>0</v>
      </c>
      <c r="E514">
        <v>0</v>
      </c>
    </row>
    <row r="515" spans="4:5" x14ac:dyDescent="0.2">
      <c r="D515" t="s">
        <v>2996</v>
      </c>
      <c r="E515" t="s">
        <v>4440</v>
      </c>
    </row>
    <row r="516" spans="4:5" x14ac:dyDescent="0.2">
      <c r="D516" t="s">
        <v>2997</v>
      </c>
      <c r="E516" t="s">
        <v>4441</v>
      </c>
    </row>
    <row r="517" spans="4:5" x14ac:dyDescent="0.2">
      <c r="D517">
        <v>0</v>
      </c>
      <c r="E517">
        <v>0</v>
      </c>
    </row>
    <row r="518" spans="4:5" x14ac:dyDescent="0.2">
      <c r="D518" t="s">
        <v>2998</v>
      </c>
      <c r="E518" t="s">
        <v>4442</v>
      </c>
    </row>
    <row r="519" spans="4:5" x14ac:dyDescent="0.2">
      <c r="D519" t="s">
        <v>2999</v>
      </c>
      <c r="E519" t="s">
        <v>2446</v>
      </c>
    </row>
    <row r="520" spans="4:5" x14ac:dyDescent="0.2">
      <c r="D520">
        <v>0</v>
      </c>
      <c r="E520">
        <v>81527</v>
      </c>
    </row>
    <row r="521" spans="4:5" x14ac:dyDescent="0.2">
      <c r="D521" t="s">
        <v>3000</v>
      </c>
      <c r="E521" t="s">
        <v>4443</v>
      </c>
    </row>
    <row r="522" spans="4:5" x14ac:dyDescent="0.2">
      <c r="D522" t="s">
        <v>3001</v>
      </c>
      <c r="E522" t="s">
        <v>2448</v>
      </c>
    </row>
    <row r="523" spans="4:5" x14ac:dyDescent="0.2">
      <c r="D523">
        <v>61745</v>
      </c>
      <c r="E523">
        <v>5699</v>
      </c>
    </row>
    <row r="524" spans="4:5" x14ac:dyDescent="0.2">
      <c r="D524" t="s">
        <v>3002</v>
      </c>
      <c r="E524" t="s">
        <v>4444</v>
      </c>
    </row>
    <row r="525" spans="4:5" x14ac:dyDescent="0.2">
      <c r="D525" t="s">
        <v>3003</v>
      </c>
      <c r="E525" t="s">
        <v>2450</v>
      </c>
    </row>
    <row r="526" spans="4:5" x14ac:dyDescent="0.2">
      <c r="D526">
        <v>7033</v>
      </c>
      <c r="E526">
        <v>3185</v>
      </c>
    </row>
    <row r="527" spans="4:5" x14ac:dyDescent="0.2">
      <c r="D527" t="s">
        <v>3004</v>
      </c>
      <c r="E527" t="s">
        <v>4445</v>
      </c>
    </row>
    <row r="528" spans="4:5" x14ac:dyDescent="0.2">
      <c r="D528" t="s">
        <v>3005</v>
      </c>
      <c r="E528" t="s">
        <v>2452</v>
      </c>
    </row>
    <row r="529" spans="4:5" x14ac:dyDescent="0.2">
      <c r="D529">
        <v>0</v>
      </c>
      <c r="E529">
        <v>1195</v>
      </c>
    </row>
    <row r="530" spans="4:5" x14ac:dyDescent="0.2">
      <c r="D530" t="s">
        <v>3006</v>
      </c>
      <c r="E530" t="s">
        <v>4446</v>
      </c>
    </row>
    <row r="531" spans="4:5" x14ac:dyDescent="0.2">
      <c r="D531" t="s">
        <v>3007</v>
      </c>
      <c r="E531" t="s">
        <v>2454</v>
      </c>
    </row>
    <row r="532" spans="4:5" x14ac:dyDescent="0.2">
      <c r="D532">
        <v>11838</v>
      </c>
      <c r="E532">
        <v>0</v>
      </c>
    </row>
    <row r="533" spans="4:5" x14ac:dyDescent="0.2">
      <c r="D533" t="s">
        <v>3008</v>
      </c>
      <c r="E533" t="s">
        <v>4447</v>
      </c>
    </row>
    <row r="534" spans="4:5" x14ac:dyDescent="0.2">
      <c r="D534" t="s">
        <v>3009</v>
      </c>
      <c r="E534" t="s">
        <v>4448</v>
      </c>
    </row>
    <row r="535" spans="4:5" x14ac:dyDescent="0.2">
      <c r="D535">
        <v>0</v>
      </c>
      <c r="E535">
        <v>0</v>
      </c>
    </row>
    <row r="536" spans="4:5" x14ac:dyDescent="0.2">
      <c r="D536" t="s">
        <v>3010</v>
      </c>
      <c r="E536" t="s">
        <v>4449</v>
      </c>
    </row>
    <row r="537" spans="4:5" x14ac:dyDescent="0.2">
      <c r="D537" t="s">
        <v>3011</v>
      </c>
      <c r="E537" t="s">
        <v>2456</v>
      </c>
    </row>
    <row r="538" spans="4:5" x14ac:dyDescent="0.2">
      <c r="D538">
        <v>0</v>
      </c>
      <c r="E538">
        <v>0</v>
      </c>
    </row>
    <row r="539" spans="4:5" x14ac:dyDescent="0.2">
      <c r="D539" t="s">
        <v>3012</v>
      </c>
      <c r="E539" t="s">
        <v>4450</v>
      </c>
    </row>
    <row r="540" spans="4:5" x14ac:dyDescent="0.2">
      <c r="D540" t="s">
        <v>3013</v>
      </c>
      <c r="E540" t="s">
        <v>2458</v>
      </c>
    </row>
    <row r="541" spans="4:5" x14ac:dyDescent="0.2">
      <c r="D541">
        <v>0</v>
      </c>
      <c r="E541">
        <v>0</v>
      </c>
    </row>
    <row r="542" spans="4:5" x14ac:dyDescent="0.2">
      <c r="D542" t="s">
        <v>3014</v>
      </c>
      <c r="E542" t="s">
        <v>4451</v>
      </c>
    </row>
    <row r="543" spans="4:5" x14ac:dyDescent="0.2">
      <c r="D543" t="s">
        <v>3015</v>
      </c>
      <c r="E543" t="s">
        <v>4452</v>
      </c>
    </row>
    <row r="544" spans="4:5" x14ac:dyDescent="0.2">
      <c r="D544">
        <v>0</v>
      </c>
      <c r="E544">
        <v>92900</v>
      </c>
    </row>
    <row r="545" spans="4:5" x14ac:dyDescent="0.2">
      <c r="D545" t="s">
        <v>3016</v>
      </c>
      <c r="E545" t="s">
        <v>4453</v>
      </c>
    </row>
    <row r="546" spans="4:5" x14ac:dyDescent="0.2">
      <c r="D546" t="s">
        <v>3017</v>
      </c>
      <c r="E546" t="s">
        <v>2462</v>
      </c>
    </row>
    <row r="547" spans="4:5" x14ac:dyDescent="0.2">
      <c r="D547">
        <v>0</v>
      </c>
      <c r="E547">
        <v>0</v>
      </c>
    </row>
    <row r="548" spans="4:5" x14ac:dyDescent="0.2">
      <c r="D548" t="s">
        <v>3018</v>
      </c>
      <c r="E548" t="s">
        <v>4454</v>
      </c>
    </row>
    <row r="549" spans="4:5" x14ac:dyDescent="0.2">
      <c r="D549" t="s">
        <v>3019</v>
      </c>
      <c r="E549" t="s">
        <v>2464</v>
      </c>
    </row>
    <row r="550" spans="4:5" x14ac:dyDescent="0.2">
      <c r="D550">
        <v>0</v>
      </c>
      <c r="E550">
        <v>0</v>
      </c>
    </row>
    <row r="551" spans="4:5" x14ac:dyDescent="0.2">
      <c r="D551" t="s">
        <v>3020</v>
      </c>
      <c r="E551" t="s">
        <v>4455</v>
      </c>
    </row>
    <row r="552" spans="4:5" x14ac:dyDescent="0.2">
      <c r="D552" t="s">
        <v>3021</v>
      </c>
      <c r="E552" t="s">
        <v>2466</v>
      </c>
    </row>
    <row r="553" spans="4:5" x14ac:dyDescent="0.2">
      <c r="D553">
        <v>0</v>
      </c>
      <c r="E553">
        <v>0</v>
      </c>
    </row>
    <row r="554" spans="4:5" x14ac:dyDescent="0.2">
      <c r="D554" t="s">
        <v>3022</v>
      </c>
      <c r="E554" t="s">
        <v>4456</v>
      </c>
    </row>
    <row r="555" spans="4:5" x14ac:dyDescent="0.2">
      <c r="D555" t="s">
        <v>3023</v>
      </c>
      <c r="E555" t="s">
        <v>2468</v>
      </c>
    </row>
    <row r="556" spans="4:5" x14ac:dyDescent="0.2">
      <c r="D556">
        <v>0</v>
      </c>
      <c r="E556">
        <v>0</v>
      </c>
    </row>
    <row r="557" spans="4:5" x14ac:dyDescent="0.2">
      <c r="D557" t="s">
        <v>3024</v>
      </c>
      <c r="E557" t="s">
        <v>4457</v>
      </c>
    </row>
    <row r="558" spans="4:5" x14ac:dyDescent="0.2">
      <c r="D558" t="s">
        <v>3025</v>
      </c>
      <c r="E558" t="s">
        <v>2470</v>
      </c>
    </row>
    <row r="559" spans="4:5" x14ac:dyDescent="0.2">
      <c r="D559">
        <v>0</v>
      </c>
      <c r="E559">
        <v>0</v>
      </c>
    </row>
    <row r="560" spans="4:5" x14ac:dyDescent="0.2">
      <c r="D560" t="s">
        <v>3026</v>
      </c>
      <c r="E560" t="s">
        <v>4458</v>
      </c>
    </row>
    <row r="561" spans="4:5" x14ac:dyDescent="0.2">
      <c r="D561" t="s">
        <v>3027</v>
      </c>
      <c r="E561" t="s">
        <v>2472</v>
      </c>
    </row>
    <row r="562" spans="4:5" x14ac:dyDescent="0.2">
      <c r="D562">
        <v>0</v>
      </c>
      <c r="E562">
        <v>0</v>
      </c>
    </row>
    <row r="563" spans="4:5" x14ac:dyDescent="0.2">
      <c r="D563" t="s">
        <v>3028</v>
      </c>
      <c r="E563" t="s">
        <v>4459</v>
      </c>
    </row>
    <row r="564" spans="4:5" x14ac:dyDescent="0.2">
      <c r="D564" t="s">
        <v>3029</v>
      </c>
      <c r="E564" t="s">
        <v>2474</v>
      </c>
    </row>
    <row r="565" spans="4:5" x14ac:dyDescent="0.2">
      <c r="D565">
        <v>0</v>
      </c>
      <c r="E565">
        <v>0</v>
      </c>
    </row>
    <row r="566" spans="4:5" x14ac:dyDescent="0.2">
      <c r="D566" t="s">
        <v>3030</v>
      </c>
      <c r="E566" t="s">
        <v>4460</v>
      </c>
    </row>
    <row r="567" spans="4:5" x14ac:dyDescent="0.2">
      <c r="D567" t="s">
        <v>3031</v>
      </c>
      <c r="E567" t="s">
        <v>2476</v>
      </c>
    </row>
    <row r="568" spans="4:5" x14ac:dyDescent="0.2">
      <c r="D568">
        <v>0</v>
      </c>
      <c r="E568">
        <v>0</v>
      </c>
    </row>
    <row r="569" spans="4:5" x14ac:dyDescent="0.2">
      <c r="D569" t="s">
        <v>3032</v>
      </c>
      <c r="E569" t="s">
        <v>4461</v>
      </c>
    </row>
    <row r="570" spans="4:5" x14ac:dyDescent="0.2">
      <c r="D570" t="s">
        <v>3033</v>
      </c>
      <c r="E570" t="s">
        <v>4462</v>
      </c>
    </row>
    <row r="571" spans="4:5" x14ac:dyDescent="0.2">
      <c r="D571">
        <v>0</v>
      </c>
      <c r="E571">
        <v>0</v>
      </c>
    </row>
    <row r="572" spans="4:5" x14ac:dyDescent="0.2">
      <c r="D572" t="s">
        <v>3034</v>
      </c>
      <c r="E572" t="s">
        <v>4463</v>
      </c>
    </row>
    <row r="573" spans="4:5" x14ac:dyDescent="0.2">
      <c r="D573" t="s">
        <v>3035</v>
      </c>
      <c r="E573" t="s">
        <v>4464</v>
      </c>
    </row>
    <row r="574" spans="4:5" x14ac:dyDescent="0.2">
      <c r="D574">
        <v>0</v>
      </c>
      <c r="E574">
        <v>55060</v>
      </c>
    </row>
    <row r="575" spans="4:5" x14ac:dyDescent="0.2">
      <c r="D575" t="s">
        <v>3036</v>
      </c>
      <c r="E575" t="s">
        <v>4465</v>
      </c>
    </row>
    <row r="576" spans="4:5" x14ac:dyDescent="0.2">
      <c r="D576" t="s">
        <v>3037</v>
      </c>
      <c r="E576" t="s">
        <v>4466</v>
      </c>
    </row>
    <row r="577" spans="4:5" x14ac:dyDescent="0.2">
      <c r="D577">
        <v>160</v>
      </c>
      <c r="E577">
        <v>15001</v>
      </c>
    </row>
    <row r="578" spans="4:5" x14ac:dyDescent="0.2">
      <c r="D578" t="s">
        <v>3038</v>
      </c>
      <c r="E578" t="s">
        <v>4467</v>
      </c>
    </row>
    <row r="579" spans="4:5" x14ac:dyDescent="0.2">
      <c r="D579" t="s">
        <v>3039</v>
      </c>
      <c r="E579" t="s">
        <v>4468</v>
      </c>
    </row>
    <row r="580" spans="4:5" x14ac:dyDescent="0.2">
      <c r="D580">
        <v>0</v>
      </c>
      <c r="E580">
        <v>0</v>
      </c>
    </row>
    <row r="581" spans="4:5" x14ac:dyDescent="0.2">
      <c r="D581" t="s">
        <v>3040</v>
      </c>
      <c r="E581" t="s">
        <v>4469</v>
      </c>
    </row>
    <row r="582" spans="4:5" x14ac:dyDescent="0.2">
      <c r="D582" t="s">
        <v>3041</v>
      </c>
      <c r="E582" t="s">
        <v>4470</v>
      </c>
    </row>
    <row r="583" spans="4:5" x14ac:dyDescent="0.2">
      <c r="D583">
        <v>0</v>
      </c>
      <c r="E583">
        <v>80</v>
      </c>
    </row>
    <row r="584" spans="4:5" x14ac:dyDescent="0.2">
      <c r="D584" t="s">
        <v>3042</v>
      </c>
      <c r="E584" t="s">
        <v>4471</v>
      </c>
    </row>
    <row r="585" spans="4:5" x14ac:dyDescent="0.2">
      <c r="D585" t="s">
        <v>3043</v>
      </c>
      <c r="E585" t="s">
        <v>4472</v>
      </c>
    </row>
    <row r="586" spans="4:5" x14ac:dyDescent="0.2">
      <c r="D586">
        <v>0</v>
      </c>
      <c r="E586">
        <v>0</v>
      </c>
    </row>
    <row r="587" spans="4:5" x14ac:dyDescent="0.2">
      <c r="D587" t="s">
        <v>3044</v>
      </c>
      <c r="E587" t="s">
        <v>4473</v>
      </c>
    </row>
    <row r="588" spans="4:5" x14ac:dyDescent="0.2">
      <c r="D588" t="s">
        <v>3045</v>
      </c>
      <c r="E588" t="s">
        <v>4474</v>
      </c>
    </row>
    <row r="589" spans="4:5" x14ac:dyDescent="0.2">
      <c r="D589">
        <v>0</v>
      </c>
      <c r="E589">
        <v>0</v>
      </c>
    </row>
    <row r="590" spans="4:5" x14ac:dyDescent="0.2">
      <c r="D590" t="s">
        <v>3046</v>
      </c>
      <c r="E590" t="s">
        <v>4475</v>
      </c>
    </row>
    <row r="591" spans="4:5" x14ac:dyDescent="0.2">
      <c r="D591" t="s">
        <v>3047</v>
      </c>
      <c r="E591" t="s">
        <v>4476</v>
      </c>
    </row>
    <row r="592" spans="4:5" x14ac:dyDescent="0.2">
      <c r="D592">
        <v>0</v>
      </c>
      <c r="E592">
        <v>0</v>
      </c>
    </row>
    <row r="593" spans="4:5" x14ac:dyDescent="0.2">
      <c r="D593" t="s">
        <v>3048</v>
      </c>
      <c r="E593" t="s">
        <v>4477</v>
      </c>
    </row>
    <row r="594" spans="4:5" x14ac:dyDescent="0.2">
      <c r="D594" t="s">
        <v>3049</v>
      </c>
      <c r="E594" t="s">
        <v>4478</v>
      </c>
    </row>
    <row r="595" spans="4:5" x14ac:dyDescent="0.2">
      <c r="D595">
        <v>0</v>
      </c>
      <c r="E595">
        <v>0</v>
      </c>
    </row>
    <row r="596" spans="4:5" x14ac:dyDescent="0.2">
      <c r="D596" t="s">
        <v>3050</v>
      </c>
      <c r="E596" t="s">
        <v>4479</v>
      </c>
    </row>
    <row r="597" spans="4:5" x14ac:dyDescent="0.2">
      <c r="D597" t="s">
        <v>3051</v>
      </c>
      <c r="E597" t="s">
        <v>4480</v>
      </c>
    </row>
    <row r="598" spans="4:5" x14ac:dyDescent="0.2">
      <c r="D598">
        <v>0</v>
      </c>
      <c r="E598">
        <v>72060</v>
      </c>
    </row>
    <row r="599" spans="4:5" x14ac:dyDescent="0.2">
      <c r="D599" t="s">
        <v>3052</v>
      </c>
      <c r="E599" t="s">
        <v>4481</v>
      </c>
    </row>
    <row r="600" spans="4:5" x14ac:dyDescent="0.2">
      <c r="D600" t="s">
        <v>3053</v>
      </c>
      <c r="E600" t="s">
        <v>4482</v>
      </c>
    </row>
    <row r="601" spans="4:5" x14ac:dyDescent="0.2">
      <c r="D601">
        <v>0</v>
      </c>
      <c r="E601">
        <v>11110</v>
      </c>
    </row>
    <row r="602" spans="4:5" x14ac:dyDescent="0.2">
      <c r="D602" t="s">
        <v>3054</v>
      </c>
      <c r="E602" t="s">
        <v>4483</v>
      </c>
    </row>
    <row r="603" spans="4:5" x14ac:dyDescent="0.2">
      <c r="D603" t="s">
        <v>3055</v>
      </c>
      <c r="E603" t="s">
        <v>4484</v>
      </c>
    </row>
    <row r="604" spans="4:5" x14ac:dyDescent="0.2">
      <c r="D604">
        <v>0</v>
      </c>
      <c r="E604">
        <v>0</v>
      </c>
    </row>
    <row r="605" spans="4:5" x14ac:dyDescent="0.2">
      <c r="D605" t="s">
        <v>3056</v>
      </c>
      <c r="E605" t="s">
        <v>4485</v>
      </c>
    </row>
    <row r="606" spans="4:5" x14ac:dyDescent="0.2">
      <c r="D606" t="s">
        <v>3057</v>
      </c>
      <c r="E606" t="s">
        <v>4486</v>
      </c>
    </row>
    <row r="607" spans="4:5" x14ac:dyDescent="0.2">
      <c r="D607">
        <v>0</v>
      </c>
      <c r="E607">
        <v>3083</v>
      </c>
    </row>
    <row r="608" spans="4:5" x14ac:dyDescent="0.2">
      <c r="D608" t="s">
        <v>3058</v>
      </c>
      <c r="E608" t="s">
        <v>4487</v>
      </c>
    </row>
    <row r="609" spans="4:5" x14ac:dyDescent="0.2">
      <c r="D609" t="s">
        <v>3059</v>
      </c>
      <c r="E609" t="s">
        <v>4488</v>
      </c>
    </row>
    <row r="610" spans="4:5" x14ac:dyDescent="0.2">
      <c r="D610">
        <v>0</v>
      </c>
      <c r="E610">
        <v>0</v>
      </c>
    </row>
    <row r="611" spans="4:5" x14ac:dyDescent="0.2">
      <c r="D611" t="s">
        <v>3060</v>
      </c>
      <c r="E611" t="s">
        <v>4489</v>
      </c>
    </row>
    <row r="612" spans="4:5" x14ac:dyDescent="0.2">
      <c r="D612" t="s">
        <v>3061</v>
      </c>
      <c r="E612" t="s">
        <v>4490</v>
      </c>
    </row>
    <row r="613" spans="4:5" x14ac:dyDescent="0.2">
      <c r="D613">
        <v>0</v>
      </c>
      <c r="E613">
        <v>0</v>
      </c>
    </row>
    <row r="614" spans="4:5" x14ac:dyDescent="0.2">
      <c r="D614" t="s">
        <v>3062</v>
      </c>
      <c r="E614" t="s">
        <v>4491</v>
      </c>
    </row>
    <row r="615" spans="4:5" x14ac:dyDescent="0.2">
      <c r="D615" t="s">
        <v>3063</v>
      </c>
      <c r="E615" t="s">
        <v>4492</v>
      </c>
    </row>
    <row r="616" spans="4:5" x14ac:dyDescent="0.2">
      <c r="D616">
        <v>0</v>
      </c>
      <c r="E616">
        <v>0</v>
      </c>
    </row>
    <row r="617" spans="4:5" x14ac:dyDescent="0.2">
      <c r="D617" t="s">
        <v>3064</v>
      </c>
      <c r="E617" t="s">
        <v>4493</v>
      </c>
    </row>
    <row r="618" spans="4:5" x14ac:dyDescent="0.2">
      <c r="D618" t="s">
        <v>3065</v>
      </c>
      <c r="E618" t="s">
        <v>4494</v>
      </c>
    </row>
    <row r="619" spans="4:5" x14ac:dyDescent="0.2">
      <c r="D619">
        <v>0</v>
      </c>
      <c r="E619">
        <v>0</v>
      </c>
    </row>
    <row r="620" spans="4:5" x14ac:dyDescent="0.2">
      <c r="D620" t="s">
        <v>3066</v>
      </c>
      <c r="E620" t="s">
        <v>4495</v>
      </c>
    </row>
    <row r="621" spans="4:5" x14ac:dyDescent="0.2">
      <c r="D621" t="s">
        <v>3067</v>
      </c>
      <c r="E621" t="s">
        <v>4496</v>
      </c>
    </row>
    <row r="622" spans="4:5" x14ac:dyDescent="0.2">
      <c r="D622">
        <v>0</v>
      </c>
      <c r="E622">
        <v>0</v>
      </c>
    </row>
    <row r="623" spans="4:5" x14ac:dyDescent="0.2">
      <c r="D623" t="s">
        <v>3068</v>
      </c>
      <c r="E623" t="s">
        <v>4497</v>
      </c>
    </row>
    <row r="624" spans="4:5" x14ac:dyDescent="0.2">
      <c r="D624" t="s">
        <v>3069</v>
      </c>
      <c r="E624" t="s">
        <v>4498</v>
      </c>
    </row>
    <row r="625" spans="4:5" x14ac:dyDescent="0.2">
      <c r="D625">
        <v>0</v>
      </c>
      <c r="E625">
        <v>18000</v>
      </c>
    </row>
    <row r="626" spans="4:5" x14ac:dyDescent="0.2">
      <c r="D626" t="s">
        <v>3070</v>
      </c>
      <c r="E626" t="s">
        <v>4499</v>
      </c>
    </row>
    <row r="627" spans="4:5" x14ac:dyDescent="0.2">
      <c r="D627" t="s">
        <v>3071</v>
      </c>
      <c r="E627" t="s">
        <v>4500</v>
      </c>
    </row>
    <row r="628" spans="4:5" x14ac:dyDescent="0.2">
      <c r="D628">
        <v>0</v>
      </c>
      <c r="E628">
        <v>123849</v>
      </c>
    </row>
    <row r="629" spans="4:5" x14ac:dyDescent="0.2">
      <c r="D629" t="s">
        <v>3072</v>
      </c>
      <c r="E629" t="s">
        <v>4501</v>
      </c>
    </row>
    <row r="630" spans="4:5" x14ac:dyDescent="0.2">
      <c r="D630" t="s">
        <v>3073</v>
      </c>
      <c r="E630" t="s">
        <v>4502</v>
      </c>
    </row>
    <row r="631" spans="4:5" x14ac:dyDescent="0.2">
      <c r="D631">
        <v>0</v>
      </c>
      <c r="E631">
        <v>37749</v>
      </c>
    </row>
    <row r="632" spans="4:5" x14ac:dyDescent="0.2">
      <c r="D632" t="s">
        <v>3074</v>
      </c>
      <c r="E632" t="s">
        <v>4503</v>
      </c>
    </row>
    <row r="633" spans="4:5" x14ac:dyDescent="0.2">
      <c r="D633" t="s">
        <v>3075</v>
      </c>
      <c r="E633" t="s">
        <v>4504</v>
      </c>
    </row>
    <row r="634" spans="4:5" x14ac:dyDescent="0.2">
      <c r="D634">
        <v>0</v>
      </c>
      <c r="E634">
        <v>90644</v>
      </c>
    </row>
    <row r="635" spans="4:5" x14ac:dyDescent="0.2">
      <c r="D635" t="s">
        <v>3076</v>
      </c>
      <c r="E635" t="s">
        <v>4505</v>
      </c>
    </row>
    <row r="636" spans="4:5" x14ac:dyDescent="0.2">
      <c r="D636" t="s">
        <v>3077</v>
      </c>
      <c r="E636" t="s">
        <v>2840</v>
      </c>
    </row>
    <row r="637" spans="4:5" x14ac:dyDescent="0.2">
      <c r="D637">
        <v>0</v>
      </c>
      <c r="E637">
        <v>1573</v>
      </c>
    </row>
    <row r="638" spans="4:5" x14ac:dyDescent="0.2">
      <c r="D638" t="s">
        <v>3078</v>
      </c>
      <c r="E638" t="s">
        <v>4506</v>
      </c>
    </row>
    <row r="639" spans="4:5" x14ac:dyDescent="0.2">
      <c r="D639" t="s">
        <v>3079</v>
      </c>
      <c r="E639" t="s">
        <v>4507</v>
      </c>
    </row>
    <row r="640" spans="4:5" x14ac:dyDescent="0.2">
      <c r="D640">
        <v>0</v>
      </c>
      <c r="E640">
        <v>0</v>
      </c>
    </row>
    <row r="641" spans="4:5" x14ac:dyDescent="0.2">
      <c r="D641" t="s">
        <v>3080</v>
      </c>
      <c r="E641" t="s">
        <v>4508</v>
      </c>
    </row>
    <row r="642" spans="4:5" x14ac:dyDescent="0.2">
      <c r="D642" t="s">
        <v>3081</v>
      </c>
      <c r="E642" t="s">
        <v>4509</v>
      </c>
    </row>
    <row r="643" spans="4:5" x14ac:dyDescent="0.2">
      <c r="D643">
        <v>0</v>
      </c>
      <c r="E643">
        <v>0</v>
      </c>
    </row>
    <row r="644" spans="4:5" x14ac:dyDescent="0.2">
      <c r="D644" t="s">
        <v>3082</v>
      </c>
      <c r="E644" t="s">
        <v>4510</v>
      </c>
    </row>
    <row r="645" spans="4:5" x14ac:dyDescent="0.2">
      <c r="D645" t="s">
        <v>3083</v>
      </c>
      <c r="E645" t="s">
        <v>4511</v>
      </c>
    </row>
    <row r="646" spans="4:5" x14ac:dyDescent="0.2">
      <c r="D646">
        <v>0</v>
      </c>
      <c r="E646">
        <v>0</v>
      </c>
    </row>
    <row r="647" spans="4:5" x14ac:dyDescent="0.2">
      <c r="D647" t="s">
        <v>3084</v>
      </c>
      <c r="E647" t="s">
        <v>4512</v>
      </c>
    </row>
    <row r="648" spans="4:5" x14ac:dyDescent="0.2">
      <c r="D648" t="s">
        <v>3085</v>
      </c>
      <c r="E648" t="s">
        <v>4513</v>
      </c>
    </row>
    <row r="649" spans="4:5" x14ac:dyDescent="0.2">
      <c r="D649">
        <v>0</v>
      </c>
      <c r="E649">
        <v>0</v>
      </c>
    </row>
    <row r="650" spans="4:5" x14ac:dyDescent="0.2">
      <c r="D650" t="s">
        <v>3014</v>
      </c>
      <c r="E650" t="s">
        <v>4514</v>
      </c>
    </row>
    <row r="651" spans="4:5" x14ac:dyDescent="0.2">
      <c r="D651" t="s">
        <v>3086</v>
      </c>
      <c r="E651" t="s">
        <v>4515</v>
      </c>
    </row>
    <row r="652" spans="4:5" x14ac:dyDescent="0.2">
      <c r="D652">
        <v>0</v>
      </c>
      <c r="E652">
        <v>289482</v>
      </c>
    </row>
    <row r="653" spans="4:5" x14ac:dyDescent="0.2">
      <c r="D653" t="s">
        <v>3016</v>
      </c>
      <c r="E653" t="s">
        <v>4516</v>
      </c>
    </row>
    <row r="654" spans="4:5" x14ac:dyDescent="0.2">
      <c r="D654" t="s">
        <v>3087</v>
      </c>
      <c r="E654" t="s">
        <v>4517</v>
      </c>
    </row>
    <row r="655" spans="4:5" x14ac:dyDescent="0.2">
      <c r="D655">
        <v>209</v>
      </c>
      <c r="E655">
        <v>128016</v>
      </c>
    </row>
    <row r="656" spans="4:5" x14ac:dyDescent="0.2">
      <c r="D656" t="s">
        <v>3088</v>
      </c>
      <c r="E656" t="s">
        <v>4518</v>
      </c>
    </row>
    <row r="657" spans="4:5" x14ac:dyDescent="0.2">
      <c r="D657" t="s">
        <v>3089</v>
      </c>
      <c r="E657" t="s">
        <v>4519</v>
      </c>
    </row>
    <row r="658" spans="4:5" x14ac:dyDescent="0.2">
      <c r="D658">
        <v>240</v>
      </c>
      <c r="E658">
        <v>6328</v>
      </c>
    </row>
    <row r="659" spans="4:5" x14ac:dyDescent="0.2">
      <c r="D659" t="s">
        <v>3090</v>
      </c>
      <c r="E659" t="s">
        <v>4520</v>
      </c>
    </row>
    <row r="660" spans="4:5" x14ac:dyDescent="0.2">
      <c r="D660" t="s">
        <v>3091</v>
      </c>
      <c r="E660" t="s">
        <v>4521</v>
      </c>
    </row>
    <row r="661" spans="4:5" x14ac:dyDescent="0.2">
      <c r="D661">
        <v>0</v>
      </c>
      <c r="E661">
        <v>221</v>
      </c>
    </row>
    <row r="662" spans="4:5" x14ac:dyDescent="0.2">
      <c r="D662" t="s">
        <v>3092</v>
      </c>
      <c r="E662" t="s">
        <v>4522</v>
      </c>
    </row>
    <row r="663" spans="4:5" x14ac:dyDescent="0.2">
      <c r="D663" t="s">
        <v>3093</v>
      </c>
      <c r="E663" t="s">
        <v>2842</v>
      </c>
    </row>
    <row r="664" spans="4:5" x14ac:dyDescent="0.2">
      <c r="D664">
        <v>3438</v>
      </c>
      <c r="E664">
        <v>3625</v>
      </c>
    </row>
    <row r="665" spans="4:5" x14ac:dyDescent="0.2">
      <c r="D665" t="s">
        <v>3094</v>
      </c>
      <c r="E665" t="s">
        <v>4523</v>
      </c>
    </row>
    <row r="666" spans="4:5" x14ac:dyDescent="0.2">
      <c r="D666" t="s">
        <v>3095</v>
      </c>
      <c r="E666" t="s">
        <v>4524</v>
      </c>
    </row>
    <row r="667" spans="4:5" x14ac:dyDescent="0.2">
      <c r="D667">
        <v>0</v>
      </c>
      <c r="E667">
        <v>0</v>
      </c>
    </row>
    <row r="668" spans="4:5" x14ac:dyDescent="0.2">
      <c r="D668" t="s">
        <v>3096</v>
      </c>
      <c r="E668" t="s">
        <v>4525</v>
      </c>
    </row>
    <row r="669" spans="4:5" x14ac:dyDescent="0.2">
      <c r="D669" t="s">
        <v>3097</v>
      </c>
      <c r="E669" t="s">
        <v>4526</v>
      </c>
    </row>
    <row r="670" spans="4:5" x14ac:dyDescent="0.2">
      <c r="D670">
        <v>0</v>
      </c>
      <c r="E670">
        <v>0</v>
      </c>
    </row>
    <row r="671" spans="4:5" x14ac:dyDescent="0.2">
      <c r="D671" t="s">
        <v>3098</v>
      </c>
      <c r="E671" t="s">
        <v>4527</v>
      </c>
    </row>
    <row r="672" spans="4:5" x14ac:dyDescent="0.2">
      <c r="D672" t="s">
        <v>3099</v>
      </c>
      <c r="E672" t="s">
        <v>4528</v>
      </c>
    </row>
    <row r="673" spans="4:5" x14ac:dyDescent="0.2">
      <c r="D673">
        <v>0</v>
      </c>
      <c r="E673">
        <v>0</v>
      </c>
    </row>
    <row r="674" spans="4:5" x14ac:dyDescent="0.2">
      <c r="D674" t="s">
        <v>3100</v>
      </c>
      <c r="E674" t="s">
        <v>4529</v>
      </c>
    </row>
    <row r="675" spans="4:5" x14ac:dyDescent="0.2">
      <c r="D675" t="s">
        <v>3101</v>
      </c>
      <c r="E675" t="s">
        <v>4530</v>
      </c>
    </row>
    <row r="676" spans="4:5" x14ac:dyDescent="0.2">
      <c r="D676">
        <v>0</v>
      </c>
      <c r="E676">
        <v>0</v>
      </c>
    </row>
    <row r="677" spans="4:5" x14ac:dyDescent="0.2">
      <c r="D677" t="s">
        <v>3032</v>
      </c>
      <c r="E677" t="s">
        <v>4531</v>
      </c>
    </row>
    <row r="678" spans="4:5" x14ac:dyDescent="0.2">
      <c r="D678" t="s">
        <v>3102</v>
      </c>
      <c r="E678" t="s">
        <v>4532</v>
      </c>
    </row>
    <row r="679" spans="4:5" x14ac:dyDescent="0.2">
      <c r="D679">
        <v>0</v>
      </c>
      <c r="E679">
        <v>146885</v>
      </c>
    </row>
    <row r="680" spans="4:5" x14ac:dyDescent="0.2">
      <c r="D680" t="s">
        <v>3034</v>
      </c>
      <c r="E680" t="s">
        <v>4533</v>
      </c>
    </row>
    <row r="681" spans="4:5" x14ac:dyDescent="0.2">
      <c r="D681" t="s">
        <v>3103</v>
      </c>
      <c r="E681" t="s">
        <v>4534</v>
      </c>
    </row>
    <row r="682" spans="4:5" x14ac:dyDescent="0.2">
      <c r="D682">
        <v>0</v>
      </c>
      <c r="E682">
        <v>0</v>
      </c>
    </row>
    <row r="683" spans="4:5" x14ac:dyDescent="0.2">
      <c r="D683" t="s">
        <v>3104</v>
      </c>
      <c r="E683" t="s">
        <v>4535</v>
      </c>
    </row>
    <row r="684" spans="4:5" x14ac:dyDescent="0.2">
      <c r="D684" t="s">
        <v>3105</v>
      </c>
      <c r="E684" t="s">
        <v>4536</v>
      </c>
    </row>
    <row r="685" spans="4:5" x14ac:dyDescent="0.2">
      <c r="D685">
        <v>0</v>
      </c>
      <c r="E685">
        <v>0</v>
      </c>
    </row>
    <row r="686" spans="4:5" x14ac:dyDescent="0.2">
      <c r="D686" t="s">
        <v>3106</v>
      </c>
      <c r="E686" t="s">
        <v>4537</v>
      </c>
    </row>
    <row r="687" spans="4:5" x14ac:dyDescent="0.2">
      <c r="D687" t="s">
        <v>3107</v>
      </c>
      <c r="E687" t="s">
        <v>4538</v>
      </c>
    </row>
    <row r="688" spans="4:5" x14ac:dyDescent="0.2">
      <c r="D688">
        <v>0</v>
      </c>
      <c r="E688">
        <v>21628</v>
      </c>
    </row>
    <row r="689" spans="4:5" x14ac:dyDescent="0.2">
      <c r="D689" t="s">
        <v>3108</v>
      </c>
      <c r="E689" t="s">
        <v>4539</v>
      </c>
    </row>
    <row r="690" spans="4:5" x14ac:dyDescent="0.2">
      <c r="D690" t="s">
        <v>3109</v>
      </c>
      <c r="E690" t="s">
        <v>2844</v>
      </c>
    </row>
    <row r="691" spans="4:5" x14ac:dyDescent="0.2">
      <c r="D691">
        <v>0</v>
      </c>
      <c r="E691">
        <v>0</v>
      </c>
    </row>
    <row r="692" spans="4:5" x14ac:dyDescent="0.2">
      <c r="D692" t="s">
        <v>3110</v>
      </c>
      <c r="E692" t="s">
        <v>4540</v>
      </c>
    </row>
    <row r="693" spans="4:5" x14ac:dyDescent="0.2">
      <c r="D693" t="s">
        <v>3111</v>
      </c>
      <c r="E693" t="s">
        <v>4541</v>
      </c>
    </row>
    <row r="694" spans="4:5" x14ac:dyDescent="0.2">
      <c r="D694">
        <v>0</v>
      </c>
      <c r="E694">
        <v>0</v>
      </c>
    </row>
    <row r="695" spans="4:5" x14ac:dyDescent="0.2">
      <c r="D695" t="s">
        <v>3112</v>
      </c>
      <c r="E695" t="s">
        <v>4542</v>
      </c>
    </row>
    <row r="696" spans="4:5" x14ac:dyDescent="0.2">
      <c r="D696" t="s">
        <v>3113</v>
      </c>
      <c r="E696" t="s">
        <v>4543</v>
      </c>
    </row>
    <row r="697" spans="4:5" x14ac:dyDescent="0.2">
      <c r="D697">
        <v>0</v>
      </c>
      <c r="E697">
        <v>0</v>
      </c>
    </row>
    <row r="698" spans="4:5" x14ac:dyDescent="0.2">
      <c r="D698" t="s">
        <v>3114</v>
      </c>
      <c r="E698" t="s">
        <v>4544</v>
      </c>
    </row>
    <row r="699" spans="4:5" x14ac:dyDescent="0.2">
      <c r="D699" t="s">
        <v>3115</v>
      </c>
      <c r="E699" t="s">
        <v>4545</v>
      </c>
    </row>
    <row r="700" spans="4:5" x14ac:dyDescent="0.2">
      <c r="D700">
        <v>0</v>
      </c>
      <c r="E700">
        <v>0</v>
      </c>
    </row>
    <row r="701" spans="4:5" x14ac:dyDescent="0.2">
      <c r="D701" t="s">
        <v>3116</v>
      </c>
      <c r="E701" t="s">
        <v>4546</v>
      </c>
    </row>
    <row r="702" spans="4:5" x14ac:dyDescent="0.2">
      <c r="D702" t="s">
        <v>3117</v>
      </c>
      <c r="E702" t="s">
        <v>4547</v>
      </c>
    </row>
    <row r="703" spans="4:5" x14ac:dyDescent="0.2">
      <c r="D703">
        <v>0</v>
      </c>
      <c r="E703">
        <v>0</v>
      </c>
    </row>
    <row r="704" spans="4:5" x14ac:dyDescent="0.2">
      <c r="D704" t="s">
        <v>3118</v>
      </c>
      <c r="E704" t="s">
        <v>4548</v>
      </c>
    </row>
    <row r="705" spans="4:5" x14ac:dyDescent="0.2">
      <c r="D705" t="s">
        <v>3119</v>
      </c>
      <c r="E705" t="s">
        <v>4549</v>
      </c>
    </row>
    <row r="706" spans="4:5" x14ac:dyDescent="0.2">
      <c r="D706">
        <v>0</v>
      </c>
      <c r="E706">
        <v>13513</v>
      </c>
    </row>
    <row r="707" spans="4:5" x14ac:dyDescent="0.2">
      <c r="D707" t="s">
        <v>3120</v>
      </c>
      <c r="E707" t="s">
        <v>4550</v>
      </c>
    </row>
    <row r="708" spans="4:5" x14ac:dyDescent="0.2">
      <c r="D708" t="s">
        <v>3121</v>
      </c>
      <c r="E708" t="s">
        <v>2617</v>
      </c>
    </row>
    <row r="709" spans="4:5" x14ac:dyDescent="0.2">
      <c r="D709">
        <v>0</v>
      </c>
      <c r="E709">
        <v>27800</v>
      </c>
    </row>
    <row r="710" spans="4:5" x14ac:dyDescent="0.2">
      <c r="D710" t="s">
        <v>3122</v>
      </c>
      <c r="E710" t="s">
        <v>4551</v>
      </c>
    </row>
    <row r="711" spans="4:5" x14ac:dyDescent="0.2">
      <c r="D711" t="s">
        <v>3123</v>
      </c>
      <c r="E711" t="s">
        <v>2619</v>
      </c>
    </row>
    <row r="712" spans="4:5" x14ac:dyDescent="0.2">
      <c r="D712">
        <v>0</v>
      </c>
      <c r="E712">
        <v>35611</v>
      </c>
    </row>
    <row r="713" spans="4:5" x14ac:dyDescent="0.2">
      <c r="D713" t="s">
        <v>3124</v>
      </c>
      <c r="E713" t="s">
        <v>4552</v>
      </c>
    </row>
    <row r="714" spans="4:5" x14ac:dyDescent="0.2">
      <c r="D714" t="s">
        <v>3125</v>
      </c>
      <c r="E714" t="s">
        <v>4553</v>
      </c>
    </row>
    <row r="715" spans="4:5" x14ac:dyDescent="0.2">
      <c r="D715">
        <v>0</v>
      </c>
      <c r="E715">
        <v>208066</v>
      </c>
    </row>
    <row r="716" spans="4:5" x14ac:dyDescent="0.2">
      <c r="D716" t="s">
        <v>3126</v>
      </c>
      <c r="E716" t="s">
        <v>4554</v>
      </c>
    </row>
    <row r="717" spans="4:5" x14ac:dyDescent="0.2">
      <c r="D717" t="s">
        <v>3127</v>
      </c>
      <c r="E717" t="s">
        <v>2621</v>
      </c>
    </row>
    <row r="718" spans="4:5" x14ac:dyDescent="0.2">
      <c r="D718">
        <v>626165</v>
      </c>
      <c r="E718">
        <v>5373</v>
      </c>
    </row>
    <row r="719" spans="4:5" x14ac:dyDescent="0.2">
      <c r="D719" t="s">
        <v>3128</v>
      </c>
      <c r="E719" t="s">
        <v>4555</v>
      </c>
    </row>
    <row r="720" spans="4:5" x14ac:dyDescent="0.2">
      <c r="D720" t="s">
        <v>3129</v>
      </c>
      <c r="E720" t="s">
        <v>4556</v>
      </c>
    </row>
    <row r="721" spans="4:5" x14ac:dyDescent="0.2">
      <c r="D721">
        <v>0</v>
      </c>
      <c r="E721">
        <v>0</v>
      </c>
    </row>
    <row r="722" spans="4:5" x14ac:dyDescent="0.2">
      <c r="D722" t="s">
        <v>3130</v>
      </c>
      <c r="E722" t="s">
        <v>4557</v>
      </c>
    </row>
    <row r="723" spans="4:5" x14ac:dyDescent="0.2">
      <c r="D723" t="s">
        <v>3131</v>
      </c>
      <c r="E723" t="s">
        <v>4558</v>
      </c>
    </row>
    <row r="724" spans="4:5" x14ac:dyDescent="0.2">
      <c r="D724">
        <v>0</v>
      </c>
      <c r="E724">
        <v>8826</v>
      </c>
    </row>
    <row r="725" spans="4:5" x14ac:dyDescent="0.2">
      <c r="D725" t="s">
        <v>3132</v>
      </c>
      <c r="E725" t="s">
        <v>4559</v>
      </c>
    </row>
    <row r="726" spans="4:5" x14ac:dyDescent="0.2">
      <c r="D726" t="s">
        <v>3133</v>
      </c>
      <c r="E726" t="s">
        <v>4560</v>
      </c>
    </row>
    <row r="727" spans="4:5" x14ac:dyDescent="0.2">
      <c r="D727">
        <v>0</v>
      </c>
      <c r="E727">
        <v>1484</v>
      </c>
    </row>
    <row r="728" spans="4:5" x14ac:dyDescent="0.2">
      <c r="D728" t="s">
        <v>3134</v>
      </c>
      <c r="E728" t="s">
        <v>4561</v>
      </c>
    </row>
    <row r="729" spans="4:5" x14ac:dyDescent="0.2">
      <c r="D729" t="s">
        <v>3135</v>
      </c>
      <c r="E729" t="s">
        <v>4562</v>
      </c>
    </row>
    <row r="730" spans="4:5" x14ac:dyDescent="0.2">
      <c r="D730">
        <v>0</v>
      </c>
      <c r="E730">
        <v>0</v>
      </c>
    </row>
    <row r="731" spans="4:5" x14ac:dyDescent="0.2">
      <c r="D731" t="s">
        <v>3136</v>
      </c>
      <c r="E731" t="s">
        <v>4563</v>
      </c>
    </row>
    <row r="732" spans="4:5" x14ac:dyDescent="0.2">
      <c r="D732" t="s">
        <v>3137</v>
      </c>
      <c r="E732" t="s">
        <v>4564</v>
      </c>
    </row>
    <row r="733" spans="4:5" x14ac:dyDescent="0.2">
      <c r="D733">
        <v>0</v>
      </c>
      <c r="E733">
        <v>336881</v>
      </c>
    </row>
    <row r="734" spans="4:5" x14ac:dyDescent="0.2">
      <c r="D734" t="s">
        <v>3138</v>
      </c>
      <c r="E734" t="s">
        <v>4565</v>
      </c>
    </row>
    <row r="735" spans="4:5" x14ac:dyDescent="0.2">
      <c r="D735" t="s">
        <v>3139</v>
      </c>
      <c r="E735" t="s">
        <v>2623</v>
      </c>
    </row>
    <row r="736" spans="4:5" x14ac:dyDescent="0.2">
      <c r="D736">
        <v>0</v>
      </c>
      <c r="E736">
        <v>197031</v>
      </c>
    </row>
    <row r="737" spans="4:5" x14ac:dyDescent="0.2">
      <c r="D737" t="s">
        <v>3140</v>
      </c>
      <c r="E737" t="s">
        <v>4566</v>
      </c>
    </row>
    <row r="738" spans="4:5" x14ac:dyDescent="0.2">
      <c r="D738" t="s">
        <v>3141</v>
      </c>
      <c r="E738" t="s">
        <v>2625</v>
      </c>
    </row>
    <row r="739" spans="4:5" x14ac:dyDescent="0.2">
      <c r="D739">
        <v>0</v>
      </c>
      <c r="E739">
        <v>40850</v>
      </c>
    </row>
    <row r="740" spans="4:5" x14ac:dyDescent="0.2">
      <c r="D740" t="s">
        <v>3142</v>
      </c>
      <c r="E740" t="s">
        <v>4567</v>
      </c>
    </row>
    <row r="741" spans="4:5" x14ac:dyDescent="0.2">
      <c r="D741" t="s">
        <v>3143</v>
      </c>
      <c r="E741" t="s">
        <v>2627</v>
      </c>
    </row>
    <row r="742" spans="4:5" x14ac:dyDescent="0.2">
      <c r="D742">
        <v>0</v>
      </c>
      <c r="E742">
        <v>7028</v>
      </c>
    </row>
    <row r="743" spans="4:5" x14ac:dyDescent="0.2">
      <c r="D743" t="s">
        <v>3144</v>
      </c>
      <c r="E743" t="s">
        <v>4568</v>
      </c>
    </row>
    <row r="744" spans="4:5" x14ac:dyDescent="0.2">
      <c r="D744" t="s">
        <v>3145</v>
      </c>
      <c r="E744" t="s">
        <v>2629</v>
      </c>
    </row>
    <row r="745" spans="4:5" x14ac:dyDescent="0.2">
      <c r="D745">
        <v>0</v>
      </c>
      <c r="E745">
        <v>417</v>
      </c>
    </row>
    <row r="746" spans="4:5" x14ac:dyDescent="0.2">
      <c r="D746" t="s">
        <v>3146</v>
      </c>
      <c r="E746" t="s">
        <v>4569</v>
      </c>
    </row>
    <row r="747" spans="4:5" x14ac:dyDescent="0.2">
      <c r="D747" t="s">
        <v>3147</v>
      </c>
      <c r="E747" t="s">
        <v>2631</v>
      </c>
    </row>
    <row r="748" spans="4:5" x14ac:dyDescent="0.2">
      <c r="D748">
        <v>0</v>
      </c>
      <c r="E748">
        <v>0</v>
      </c>
    </row>
    <row r="749" spans="4:5" x14ac:dyDescent="0.2">
      <c r="D749" t="s">
        <v>3148</v>
      </c>
      <c r="E749" t="s">
        <v>4570</v>
      </c>
    </row>
    <row r="750" spans="4:5" x14ac:dyDescent="0.2">
      <c r="D750" t="s">
        <v>3149</v>
      </c>
      <c r="E750" t="s">
        <v>2633</v>
      </c>
    </row>
    <row r="751" spans="4:5" x14ac:dyDescent="0.2">
      <c r="D751">
        <v>0</v>
      </c>
      <c r="E751">
        <v>4956</v>
      </c>
    </row>
    <row r="752" spans="4:5" x14ac:dyDescent="0.2">
      <c r="D752" t="s">
        <v>3150</v>
      </c>
      <c r="E752" t="s">
        <v>4571</v>
      </c>
    </row>
    <row r="753" spans="4:5" x14ac:dyDescent="0.2">
      <c r="D753" t="s">
        <v>3151</v>
      </c>
      <c r="E753" t="s">
        <v>4572</v>
      </c>
    </row>
    <row r="754" spans="4:5" x14ac:dyDescent="0.2">
      <c r="D754">
        <v>0</v>
      </c>
      <c r="E754">
        <v>0</v>
      </c>
    </row>
    <row r="755" spans="4:5" x14ac:dyDescent="0.2">
      <c r="D755" t="s">
        <v>3152</v>
      </c>
      <c r="E755" t="s">
        <v>4573</v>
      </c>
    </row>
    <row r="756" spans="4:5" x14ac:dyDescent="0.2">
      <c r="D756" t="s">
        <v>3153</v>
      </c>
      <c r="E756" t="s">
        <v>2635</v>
      </c>
    </row>
    <row r="757" spans="4:5" x14ac:dyDescent="0.2">
      <c r="D757">
        <v>0</v>
      </c>
      <c r="E757">
        <v>0</v>
      </c>
    </row>
    <row r="758" spans="4:5" x14ac:dyDescent="0.2">
      <c r="D758" t="s">
        <v>3154</v>
      </c>
      <c r="E758" t="s">
        <v>4574</v>
      </c>
    </row>
    <row r="759" spans="4:5" x14ac:dyDescent="0.2">
      <c r="D759" t="s">
        <v>3155</v>
      </c>
      <c r="E759" t="s">
        <v>4575</v>
      </c>
    </row>
    <row r="760" spans="4:5" x14ac:dyDescent="0.2">
      <c r="D760">
        <v>0</v>
      </c>
      <c r="E760">
        <v>254920</v>
      </c>
    </row>
    <row r="761" spans="4:5" x14ac:dyDescent="0.2">
      <c r="D761" t="s">
        <v>3156</v>
      </c>
      <c r="E761" t="s">
        <v>4576</v>
      </c>
    </row>
    <row r="762" spans="4:5" x14ac:dyDescent="0.2">
      <c r="D762" t="s">
        <v>3157</v>
      </c>
      <c r="E762" t="s">
        <v>4577</v>
      </c>
    </row>
    <row r="763" spans="4:5" x14ac:dyDescent="0.2">
      <c r="D763">
        <v>0</v>
      </c>
      <c r="E763">
        <v>0</v>
      </c>
    </row>
    <row r="764" spans="4:5" x14ac:dyDescent="0.2">
      <c r="D764" t="s">
        <v>3158</v>
      </c>
      <c r="E764" t="s">
        <v>4578</v>
      </c>
    </row>
    <row r="765" spans="4:5" x14ac:dyDescent="0.2">
      <c r="D765" t="s">
        <v>3159</v>
      </c>
      <c r="E765" t="s">
        <v>4579</v>
      </c>
    </row>
    <row r="766" spans="4:5" x14ac:dyDescent="0.2">
      <c r="D766">
        <v>0</v>
      </c>
      <c r="E766">
        <v>0</v>
      </c>
    </row>
    <row r="767" spans="4:5" x14ac:dyDescent="0.2">
      <c r="D767" t="s">
        <v>3160</v>
      </c>
      <c r="E767" t="s">
        <v>4580</v>
      </c>
    </row>
    <row r="768" spans="4:5" x14ac:dyDescent="0.2">
      <c r="D768" t="s">
        <v>3161</v>
      </c>
      <c r="E768" t="s">
        <v>4581</v>
      </c>
    </row>
    <row r="769" spans="4:5" x14ac:dyDescent="0.2">
      <c r="D769">
        <v>0</v>
      </c>
      <c r="E769">
        <v>0</v>
      </c>
    </row>
    <row r="770" spans="4:5" x14ac:dyDescent="0.2">
      <c r="D770" t="s">
        <v>3162</v>
      </c>
      <c r="E770" t="s">
        <v>4582</v>
      </c>
    </row>
    <row r="771" spans="4:5" x14ac:dyDescent="0.2">
      <c r="D771" t="s">
        <v>3163</v>
      </c>
      <c r="E771" t="s">
        <v>2852</v>
      </c>
    </row>
    <row r="772" spans="4:5" x14ac:dyDescent="0.2">
      <c r="D772">
        <v>0</v>
      </c>
      <c r="E772">
        <v>0</v>
      </c>
    </row>
    <row r="773" spans="4:5" x14ac:dyDescent="0.2">
      <c r="D773" t="s">
        <v>3164</v>
      </c>
      <c r="E773" t="s">
        <v>4583</v>
      </c>
    </row>
    <row r="774" spans="4:5" x14ac:dyDescent="0.2">
      <c r="D774" t="s">
        <v>3165</v>
      </c>
      <c r="E774" t="s">
        <v>4584</v>
      </c>
    </row>
    <row r="775" spans="4:5" x14ac:dyDescent="0.2">
      <c r="D775">
        <v>0</v>
      </c>
      <c r="E775">
        <v>0</v>
      </c>
    </row>
    <row r="776" spans="4:5" x14ac:dyDescent="0.2">
      <c r="D776" t="s">
        <v>3166</v>
      </c>
      <c r="E776" t="s">
        <v>4585</v>
      </c>
    </row>
    <row r="777" spans="4:5" x14ac:dyDescent="0.2">
      <c r="D777" t="s">
        <v>3167</v>
      </c>
      <c r="E777" t="s">
        <v>4586</v>
      </c>
    </row>
    <row r="778" spans="4:5" x14ac:dyDescent="0.2">
      <c r="D778">
        <v>0</v>
      </c>
      <c r="E778">
        <v>0</v>
      </c>
    </row>
    <row r="779" spans="4:5" x14ac:dyDescent="0.2">
      <c r="D779" t="s">
        <v>3168</v>
      </c>
      <c r="E779" t="s">
        <v>4587</v>
      </c>
    </row>
    <row r="780" spans="4:5" x14ac:dyDescent="0.2">
      <c r="D780" t="s">
        <v>3169</v>
      </c>
      <c r="E780" t="s">
        <v>4588</v>
      </c>
    </row>
    <row r="781" spans="4:5" x14ac:dyDescent="0.2">
      <c r="D781">
        <v>0</v>
      </c>
      <c r="E781">
        <v>0</v>
      </c>
    </row>
    <row r="782" spans="4:5" x14ac:dyDescent="0.2">
      <c r="D782" t="s">
        <v>3170</v>
      </c>
      <c r="E782" t="s">
        <v>4589</v>
      </c>
    </row>
    <row r="783" spans="4:5" x14ac:dyDescent="0.2">
      <c r="D783" t="s">
        <v>3171</v>
      </c>
      <c r="E783" t="s">
        <v>4590</v>
      </c>
    </row>
    <row r="784" spans="4:5" x14ac:dyDescent="0.2">
      <c r="D784">
        <v>0</v>
      </c>
      <c r="E784">
        <v>0</v>
      </c>
    </row>
    <row r="785" spans="4:5" x14ac:dyDescent="0.2">
      <c r="D785" t="s">
        <v>3172</v>
      </c>
      <c r="E785" t="s">
        <v>4591</v>
      </c>
    </row>
    <row r="786" spans="4:5" x14ac:dyDescent="0.2">
      <c r="D786" t="s">
        <v>3173</v>
      </c>
      <c r="E786" t="s">
        <v>4592</v>
      </c>
    </row>
    <row r="787" spans="4:5" x14ac:dyDescent="0.2">
      <c r="D787">
        <v>0</v>
      </c>
      <c r="E787">
        <v>0</v>
      </c>
    </row>
    <row r="788" spans="4:5" x14ac:dyDescent="0.2">
      <c r="D788" t="s">
        <v>3174</v>
      </c>
      <c r="E788" t="s">
        <v>4593</v>
      </c>
    </row>
    <row r="789" spans="4:5" x14ac:dyDescent="0.2">
      <c r="D789" t="s">
        <v>3175</v>
      </c>
      <c r="E789" t="s">
        <v>4594</v>
      </c>
    </row>
    <row r="790" spans="4:5" x14ac:dyDescent="0.2">
      <c r="D790">
        <v>0</v>
      </c>
      <c r="E790">
        <v>0</v>
      </c>
    </row>
    <row r="791" spans="4:5" x14ac:dyDescent="0.2">
      <c r="D791" t="s">
        <v>3176</v>
      </c>
      <c r="E791" t="s">
        <v>4595</v>
      </c>
    </row>
    <row r="792" spans="4:5" x14ac:dyDescent="0.2">
      <c r="D792" t="s">
        <v>3177</v>
      </c>
      <c r="E792" t="s">
        <v>4596</v>
      </c>
    </row>
    <row r="793" spans="4:5" x14ac:dyDescent="0.2">
      <c r="D793">
        <v>0</v>
      </c>
      <c r="E793">
        <v>0</v>
      </c>
    </row>
    <row r="794" spans="4:5" x14ac:dyDescent="0.2">
      <c r="D794" t="s">
        <v>3178</v>
      </c>
      <c r="E794" t="s">
        <v>4597</v>
      </c>
    </row>
    <row r="795" spans="4:5" x14ac:dyDescent="0.2">
      <c r="D795" t="s">
        <v>3179</v>
      </c>
      <c r="E795" t="s">
        <v>4598</v>
      </c>
    </row>
    <row r="796" spans="4:5" x14ac:dyDescent="0.2">
      <c r="D796">
        <v>0</v>
      </c>
      <c r="E796">
        <v>0</v>
      </c>
    </row>
    <row r="797" spans="4:5" x14ac:dyDescent="0.2">
      <c r="D797" t="s">
        <v>3180</v>
      </c>
      <c r="E797" t="s">
        <v>4599</v>
      </c>
    </row>
    <row r="798" spans="4:5" x14ac:dyDescent="0.2">
      <c r="D798" t="s">
        <v>3181</v>
      </c>
      <c r="E798" t="s">
        <v>2854</v>
      </c>
    </row>
    <row r="799" spans="4:5" x14ac:dyDescent="0.2">
      <c r="D799">
        <v>0</v>
      </c>
      <c r="E799">
        <v>0</v>
      </c>
    </row>
    <row r="800" spans="4:5" x14ac:dyDescent="0.2">
      <c r="D800" t="s">
        <v>3182</v>
      </c>
      <c r="E800" t="s">
        <v>4600</v>
      </c>
    </row>
    <row r="801" spans="4:5" x14ac:dyDescent="0.2">
      <c r="D801" t="s">
        <v>3183</v>
      </c>
      <c r="E801" t="s">
        <v>4601</v>
      </c>
    </row>
    <row r="802" spans="4:5" x14ac:dyDescent="0.2">
      <c r="D802">
        <v>0</v>
      </c>
      <c r="E802">
        <v>0</v>
      </c>
    </row>
    <row r="803" spans="4:5" x14ac:dyDescent="0.2">
      <c r="D803" t="s">
        <v>3184</v>
      </c>
      <c r="E803" t="s">
        <v>4602</v>
      </c>
    </row>
    <row r="804" spans="4:5" x14ac:dyDescent="0.2">
      <c r="D804" t="s">
        <v>3185</v>
      </c>
      <c r="E804" t="s">
        <v>4603</v>
      </c>
    </row>
    <row r="805" spans="4:5" x14ac:dyDescent="0.2">
      <c r="D805">
        <v>0</v>
      </c>
      <c r="E805">
        <v>0</v>
      </c>
    </row>
    <row r="806" spans="4:5" x14ac:dyDescent="0.2">
      <c r="D806" t="s">
        <v>3186</v>
      </c>
      <c r="E806" t="s">
        <v>4604</v>
      </c>
    </row>
    <row r="807" spans="4:5" x14ac:dyDescent="0.2">
      <c r="D807" t="s">
        <v>3187</v>
      </c>
      <c r="E807" t="s">
        <v>4605</v>
      </c>
    </row>
    <row r="808" spans="4:5" x14ac:dyDescent="0.2">
      <c r="D808">
        <v>0</v>
      </c>
      <c r="E808">
        <v>0</v>
      </c>
    </row>
    <row r="809" spans="4:5" x14ac:dyDescent="0.2">
      <c r="D809" t="s">
        <v>3188</v>
      </c>
      <c r="E809" t="s">
        <v>4606</v>
      </c>
    </row>
    <row r="810" spans="4:5" x14ac:dyDescent="0.2">
      <c r="D810" t="s">
        <v>3189</v>
      </c>
      <c r="E810" t="s">
        <v>4607</v>
      </c>
    </row>
    <row r="811" spans="4:5" x14ac:dyDescent="0.2">
      <c r="D811">
        <v>0</v>
      </c>
      <c r="E811">
        <v>0</v>
      </c>
    </row>
    <row r="812" spans="4:5" x14ac:dyDescent="0.2">
      <c r="D812" t="s">
        <v>3190</v>
      </c>
      <c r="E812" t="s">
        <v>4608</v>
      </c>
    </row>
    <row r="813" spans="4:5" x14ac:dyDescent="0.2">
      <c r="D813" t="s">
        <v>3191</v>
      </c>
      <c r="E813" t="s">
        <v>4609</v>
      </c>
    </row>
    <row r="814" spans="4:5" x14ac:dyDescent="0.2">
      <c r="D814">
        <v>3628</v>
      </c>
      <c r="E814">
        <v>0</v>
      </c>
    </row>
    <row r="815" spans="4:5" x14ac:dyDescent="0.2">
      <c r="D815" t="s">
        <v>3192</v>
      </c>
      <c r="E815" t="s">
        <v>4610</v>
      </c>
    </row>
    <row r="816" spans="4:5" x14ac:dyDescent="0.2">
      <c r="D816" t="s">
        <v>3193</v>
      </c>
      <c r="E816" t="s">
        <v>4611</v>
      </c>
    </row>
    <row r="817" spans="4:5" x14ac:dyDescent="0.2">
      <c r="D817">
        <v>0</v>
      </c>
      <c r="E817">
        <v>303340</v>
      </c>
    </row>
    <row r="818" spans="4:5" x14ac:dyDescent="0.2">
      <c r="D818" t="s">
        <v>3194</v>
      </c>
      <c r="E818" t="s">
        <v>4612</v>
      </c>
    </row>
    <row r="819" spans="4:5" x14ac:dyDescent="0.2">
      <c r="D819" t="s">
        <v>3195</v>
      </c>
      <c r="E819" t="s">
        <v>4613</v>
      </c>
    </row>
    <row r="820" spans="4:5" x14ac:dyDescent="0.2">
      <c r="D820">
        <v>0</v>
      </c>
      <c r="E820">
        <v>61870</v>
      </c>
    </row>
    <row r="821" spans="4:5" x14ac:dyDescent="0.2">
      <c r="D821" t="s">
        <v>3196</v>
      </c>
      <c r="E821" t="s">
        <v>4614</v>
      </c>
    </row>
    <row r="822" spans="4:5" x14ac:dyDescent="0.2">
      <c r="D822" t="s">
        <v>3197</v>
      </c>
      <c r="E822" t="s">
        <v>4615</v>
      </c>
    </row>
    <row r="823" spans="4:5" x14ac:dyDescent="0.2">
      <c r="D823">
        <v>0</v>
      </c>
      <c r="E823">
        <v>3592</v>
      </c>
    </row>
    <row r="824" spans="4:5" x14ac:dyDescent="0.2">
      <c r="D824" t="s">
        <v>3198</v>
      </c>
      <c r="E824" t="s">
        <v>4616</v>
      </c>
    </row>
    <row r="825" spans="4:5" x14ac:dyDescent="0.2">
      <c r="D825" t="s">
        <v>3199</v>
      </c>
      <c r="E825" t="s">
        <v>2860</v>
      </c>
    </row>
    <row r="826" spans="4:5" x14ac:dyDescent="0.2">
      <c r="D826">
        <v>0</v>
      </c>
      <c r="E826">
        <v>4341</v>
      </c>
    </row>
    <row r="827" spans="4:5" x14ac:dyDescent="0.2">
      <c r="D827" t="s">
        <v>3200</v>
      </c>
      <c r="E827" t="s">
        <v>4617</v>
      </c>
    </row>
    <row r="828" spans="4:5" x14ac:dyDescent="0.2">
      <c r="D828" t="s">
        <v>3201</v>
      </c>
      <c r="E828" t="s">
        <v>4618</v>
      </c>
    </row>
    <row r="829" spans="4:5" x14ac:dyDescent="0.2">
      <c r="D829">
        <v>0</v>
      </c>
      <c r="E829">
        <v>0</v>
      </c>
    </row>
    <row r="830" spans="4:5" x14ac:dyDescent="0.2">
      <c r="D830" t="s">
        <v>3202</v>
      </c>
      <c r="E830" t="s">
        <v>4619</v>
      </c>
    </row>
    <row r="831" spans="4:5" x14ac:dyDescent="0.2">
      <c r="D831" t="s">
        <v>3203</v>
      </c>
      <c r="E831" t="s">
        <v>4620</v>
      </c>
    </row>
    <row r="832" spans="4:5" x14ac:dyDescent="0.2">
      <c r="D832">
        <v>0</v>
      </c>
      <c r="E832">
        <v>540</v>
      </c>
    </row>
    <row r="833" spans="4:5" x14ac:dyDescent="0.2">
      <c r="D833" t="s">
        <v>3204</v>
      </c>
      <c r="E833" t="s">
        <v>4621</v>
      </c>
    </row>
    <row r="834" spans="4:5" x14ac:dyDescent="0.2">
      <c r="D834" t="s">
        <v>3205</v>
      </c>
      <c r="E834" t="s">
        <v>4622</v>
      </c>
    </row>
    <row r="835" spans="4:5" x14ac:dyDescent="0.2">
      <c r="D835">
        <v>0</v>
      </c>
      <c r="E835">
        <v>0</v>
      </c>
    </row>
    <row r="836" spans="4:5" x14ac:dyDescent="0.2">
      <c r="D836" t="s">
        <v>3206</v>
      </c>
      <c r="E836" t="s">
        <v>4623</v>
      </c>
    </row>
    <row r="837" spans="4:5" x14ac:dyDescent="0.2">
      <c r="D837" t="s">
        <v>3207</v>
      </c>
      <c r="E837" t="s">
        <v>4624</v>
      </c>
    </row>
    <row r="838" spans="4:5" x14ac:dyDescent="0.2">
      <c r="D838">
        <v>0</v>
      </c>
      <c r="E838">
        <v>0</v>
      </c>
    </row>
    <row r="839" spans="4:5" x14ac:dyDescent="0.2">
      <c r="D839" t="s">
        <v>3208</v>
      </c>
      <c r="E839" t="s">
        <v>4625</v>
      </c>
    </row>
    <row r="840" spans="4:5" x14ac:dyDescent="0.2">
      <c r="D840" t="s">
        <v>3209</v>
      </c>
      <c r="E840" t="s">
        <v>4626</v>
      </c>
    </row>
    <row r="841" spans="4:5" x14ac:dyDescent="0.2">
      <c r="D841">
        <v>0</v>
      </c>
      <c r="E841">
        <v>378150</v>
      </c>
    </row>
    <row r="842" spans="4:5" x14ac:dyDescent="0.2">
      <c r="D842" t="s">
        <v>3210</v>
      </c>
      <c r="E842" t="s">
        <v>4627</v>
      </c>
    </row>
    <row r="843" spans="4:5" x14ac:dyDescent="0.2">
      <c r="D843" t="s">
        <v>3211</v>
      </c>
      <c r="E843" t="s">
        <v>4628</v>
      </c>
    </row>
    <row r="844" spans="4:5" x14ac:dyDescent="0.2">
      <c r="D844">
        <v>0</v>
      </c>
      <c r="E844">
        <v>0</v>
      </c>
    </row>
    <row r="845" spans="4:5" x14ac:dyDescent="0.2">
      <c r="D845" t="s">
        <v>3212</v>
      </c>
      <c r="E845" t="s">
        <v>4629</v>
      </c>
    </row>
    <row r="846" spans="4:5" x14ac:dyDescent="0.2">
      <c r="D846" t="s">
        <v>3213</v>
      </c>
      <c r="E846" t="s">
        <v>4630</v>
      </c>
    </row>
    <row r="847" spans="4:5" x14ac:dyDescent="0.2">
      <c r="D847">
        <v>0</v>
      </c>
      <c r="E847">
        <v>0</v>
      </c>
    </row>
    <row r="848" spans="4:5" x14ac:dyDescent="0.2">
      <c r="D848" t="s">
        <v>3214</v>
      </c>
      <c r="E848" t="s">
        <v>4631</v>
      </c>
    </row>
    <row r="849" spans="4:5" x14ac:dyDescent="0.2">
      <c r="D849" t="s">
        <v>3215</v>
      </c>
      <c r="E849" t="s">
        <v>4632</v>
      </c>
    </row>
    <row r="850" spans="4:5" x14ac:dyDescent="0.2">
      <c r="D850">
        <v>0</v>
      </c>
      <c r="E850">
        <v>0</v>
      </c>
    </row>
    <row r="851" spans="4:5" x14ac:dyDescent="0.2">
      <c r="D851" t="s">
        <v>3216</v>
      </c>
      <c r="E851" t="s">
        <v>4633</v>
      </c>
    </row>
    <row r="852" spans="4:5" x14ac:dyDescent="0.2">
      <c r="D852" t="s">
        <v>3217</v>
      </c>
      <c r="E852" t="s">
        <v>2862</v>
      </c>
    </row>
    <row r="853" spans="4:5" x14ac:dyDescent="0.2">
      <c r="D853">
        <v>0</v>
      </c>
      <c r="E853">
        <v>0</v>
      </c>
    </row>
    <row r="854" spans="4:5" x14ac:dyDescent="0.2">
      <c r="D854" t="s">
        <v>3218</v>
      </c>
      <c r="E854" t="s">
        <v>4634</v>
      </c>
    </row>
    <row r="855" spans="4:5" x14ac:dyDescent="0.2">
      <c r="D855" t="s">
        <v>3219</v>
      </c>
      <c r="E855" t="s">
        <v>4635</v>
      </c>
    </row>
    <row r="856" spans="4:5" x14ac:dyDescent="0.2">
      <c r="D856">
        <v>0</v>
      </c>
      <c r="E856">
        <v>0</v>
      </c>
    </row>
    <row r="857" spans="4:5" x14ac:dyDescent="0.2">
      <c r="D857" t="s">
        <v>3220</v>
      </c>
      <c r="E857" t="s">
        <v>4636</v>
      </c>
    </row>
    <row r="858" spans="4:5" x14ac:dyDescent="0.2">
      <c r="D858" t="s">
        <v>3221</v>
      </c>
      <c r="E858" t="s">
        <v>4637</v>
      </c>
    </row>
    <row r="859" spans="4:5" x14ac:dyDescent="0.2">
      <c r="D859">
        <v>0</v>
      </c>
      <c r="E859">
        <v>0</v>
      </c>
    </row>
    <row r="860" spans="4:5" x14ac:dyDescent="0.2">
      <c r="D860" t="s">
        <v>3222</v>
      </c>
      <c r="E860" t="s">
        <v>4638</v>
      </c>
    </row>
    <row r="861" spans="4:5" x14ac:dyDescent="0.2">
      <c r="D861" t="s">
        <v>3223</v>
      </c>
      <c r="E861" t="s">
        <v>4639</v>
      </c>
    </row>
    <row r="862" spans="4:5" x14ac:dyDescent="0.2">
      <c r="D862">
        <v>0</v>
      </c>
      <c r="E862">
        <v>0</v>
      </c>
    </row>
    <row r="863" spans="4:5" x14ac:dyDescent="0.2">
      <c r="D863" t="s">
        <v>3224</v>
      </c>
      <c r="E863" t="s">
        <v>4640</v>
      </c>
    </row>
    <row r="864" spans="4:5" x14ac:dyDescent="0.2">
      <c r="D864" t="s">
        <v>3225</v>
      </c>
      <c r="E864" t="s">
        <v>4641</v>
      </c>
    </row>
    <row r="865" spans="4:5" x14ac:dyDescent="0.2">
      <c r="D865">
        <v>0</v>
      </c>
      <c r="E865">
        <v>0</v>
      </c>
    </row>
    <row r="866" spans="4:5" x14ac:dyDescent="0.2">
      <c r="D866" t="s">
        <v>3226</v>
      </c>
      <c r="E866" t="s">
        <v>4642</v>
      </c>
    </row>
    <row r="867" spans="4:5" x14ac:dyDescent="0.2">
      <c r="D867" t="s">
        <v>3227</v>
      </c>
      <c r="E867" t="s">
        <v>4643</v>
      </c>
    </row>
    <row r="868" spans="4:5" x14ac:dyDescent="0.2">
      <c r="D868">
        <v>0</v>
      </c>
      <c r="E868">
        <v>0</v>
      </c>
    </row>
    <row r="869" spans="4:5" x14ac:dyDescent="0.2">
      <c r="D869" t="s">
        <v>3228</v>
      </c>
      <c r="E869" t="s">
        <v>4644</v>
      </c>
    </row>
    <row r="870" spans="4:5" x14ac:dyDescent="0.2">
      <c r="D870" t="s">
        <v>3229</v>
      </c>
      <c r="E870" t="s">
        <v>4645</v>
      </c>
    </row>
    <row r="871" spans="4:5" x14ac:dyDescent="0.2">
      <c r="D871">
        <v>0</v>
      </c>
      <c r="E871">
        <v>0</v>
      </c>
    </row>
    <row r="872" spans="4:5" x14ac:dyDescent="0.2">
      <c r="D872" t="s">
        <v>3230</v>
      </c>
      <c r="E872" t="s">
        <v>4646</v>
      </c>
    </row>
    <row r="873" spans="4:5" x14ac:dyDescent="0.2">
      <c r="D873" t="s">
        <v>3231</v>
      </c>
      <c r="E873" t="s">
        <v>4647</v>
      </c>
    </row>
    <row r="874" spans="4:5" x14ac:dyDescent="0.2">
      <c r="D874">
        <v>0</v>
      </c>
      <c r="E874">
        <v>0</v>
      </c>
    </row>
    <row r="875" spans="4:5" x14ac:dyDescent="0.2">
      <c r="D875" t="s">
        <v>3232</v>
      </c>
      <c r="E875" t="s">
        <v>4648</v>
      </c>
    </row>
    <row r="876" spans="4:5" x14ac:dyDescent="0.2">
      <c r="D876" t="s">
        <v>3233</v>
      </c>
      <c r="E876" t="s">
        <v>4649</v>
      </c>
    </row>
    <row r="877" spans="4:5" x14ac:dyDescent="0.2">
      <c r="D877">
        <v>0</v>
      </c>
      <c r="E877">
        <v>0</v>
      </c>
    </row>
    <row r="878" spans="4:5" x14ac:dyDescent="0.2">
      <c r="D878" t="s">
        <v>3234</v>
      </c>
      <c r="E878" t="s">
        <v>4650</v>
      </c>
    </row>
    <row r="879" spans="4:5" x14ac:dyDescent="0.2">
      <c r="D879" t="s">
        <v>3235</v>
      </c>
      <c r="E879" t="s">
        <v>2868</v>
      </c>
    </row>
    <row r="880" spans="4:5" x14ac:dyDescent="0.2">
      <c r="D880">
        <v>0</v>
      </c>
      <c r="E880">
        <v>0</v>
      </c>
    </row>
    <row r="881" spans="4:5" x14ac:dyDescent="0.2">
      <c r="D881" t="s">
        <v>3236</v>
      </c>
      <c r="E881" t="s">
        <v>4651</v>
      </c>
    </row>
    <row r="882" spans="4:5" x14ac:dyDescent="0.2">
      <c r="D882" t="s">
        <v>3237</v>
      </c>
      <c r="E882" t="s">
        <v>4652</v>
      </c>
    </row>
    <row r="883" spans="4:5" x14ac:dyDescent="0.2">
      <c r="D883">
        <v>0</v>
      </c>
      <c r="E883">
        <v>0</v>
      </c>
    </row>
    <row r="884" spans="4:5" x14ac:dyDescent="0.2">
      <c r="D884" t="s">
        <v>3238</v>
      </c>
      <c r="E884" t="s">
        <v>4653</v>
      </c>
    </row>
    <row r="885" spans="4:5" x14ac:dyDescent="0.2">
      <c r="D885" t="s">
        <v>3239</v>
      </c>
      <c r="E885" t="s">
        <v>4654</v>
      </c>
    </row>
    <row r="886" spans="4:5" x14ac:dyDescent="0.2">
      <c r="D886">
        <v>0</v>
      </c>
      <c r="E886">
        <v>0</v>
      </c>
    </row>
    <row r="887" spans="4:5" x14ac:dyDescent="0.2">
      <c r="D887" t="s">
        <v>3240</v>
      </c>
      <c r="E887" t="s">
        <v>4655</v>
      </c>
    </row>
    <row r="888" spans="4:5" x14ac:dyDescent="0.2">
      <c r="D888" t="s">
        <v>3241</v>
      </c>
      <c r="E888" t="s">
        <v>4656</v>
      </c>
    </row>
    <row r="889" spans="4:5" x14ac:dyDescent="0.2">
      <c r="D889">
        <v>0</v>
      </c>
      <c r="E889">
        <v>0</v>
      </c>
    </row>
    <row r="890" spans="4:5" x14ac:dyDescent="0.2">
      <c r="D890" t="s">
        <v>3242</v>
      </c>
      <c r="E890" t="s">
        <v>4657</v>
      </c>
    </row>
    <row r="891" spans="4:5" x14ac:dyDescent="0.2">
      <c r="D891" t="s">
        <v>3243</v>
      </c>
      <c r="E891" t="s">
        <v>4658</v>
      </c>
    </row>
    <row r="892" spans="4:5" x14ac:dyDescent="0.2">
      <c r="D892">
        <v>0</v>
      </c>
      <c r="E892">
        <v>0</v>
      </c>
    </row>
    <row r="893" spans="4:5" x14ac:dyDescent="0.2">
      <c r="D893" t="s">
        <v>3244</v>
      </c>
      <c r="E893" t="s">
        <v>4659</v>
      </c>
    </row>
    <row r="894" spans="4:5" x14ac:dyDescent="0.2">
      <c r="D894" t="s">
        <v>3245</v>
      </c>
      <c r="E894" t="s">
        <v>4660</v>
      </c>
    </row>
    <row r="895" spans="4:5" x14ac:dyDescent="0.2">
      <c r="D895">
        <v>0</v>
      </c>
      <c r="E895">
        <v>0</v>
      </c>
    </row>
    <row r="896" spans="4:5" x14ac:dyDescent="0.2">
      <c r="D896" t="s">
        <v>3246</v>
      </c>
      <c r="E896" t="s">
        <v>4661</v>
      </c>
    </row>
    <row r="897" spans="4:5" x14ac:dyDescent="0.2">
      <c r="D897" t="s">
        <v>3247</v>
      </c>
      <c r="E897" t="s">
        <v>4662</v>
      </c>
    </row>
    <row r="898" spans="4:5" x14ac:dyDescent="0.2">
      <c r="D898">
        <v>0</v>
      </c>
      <c r="E898">
        <v>220374</v>
      </c>
    </row>
    <row r="899" spans="4:5" x14ac:dyDescent="0.2">
      <c r="D899" t="s">
        <v>3248</v>
      </c>
      <c r="E899" t="s">
        <v>4663</v>
      </c>
    </row>
    <row r="900" spans="4:5" x14ac:dyDescent="0.2">
      <c r="D900" t="s">
        <v>3249</v>
      </c>
      <c r="E900" t="s">
        <v>4664</v>
      </c>
    </row>
    <row r="901" spans="4:5" x14ac:dyDescent="0.2">
      <c r="D901">
        <v>0</v>
      </c>
      <c r="E901">
        <v>37512</v>
      </c>
    </row>
    <row r="902" spans="4:5" x14ac:dyDescent="0.2">
      <c r="D902" t="s">
        <v>3250</v>
      </c>
      <c r="E902" t="s">
        <v>4665</v>
      </c>
    </row>
    <row r="903" spans="4:5" x14ac:dyDescent="0.2">
      <c r="D903" t="s">
        <v>3251</v>
      </c>
      <c r="E903" t="s">
        <v>4666</v>
      </c>
    </row>
    <row r="904" spans="4:5" x14ac:dyDescent="0.2">
      <c r="D904">
        <v>0</v>
      </c>
      <c r="E904">
        <v>8643</v>
      </c>
    </row>
    <row r="905" spans="4:5" x14ac:dyDescent="0.2">
      <c r="D905" t="s">
        <v>3252</v>
      </c>
      <c r="E905" t="s">
        <v>4667</v>
      </c>
    </row>
    <row r="906" spans="4:5" x14ac:dyDescent="0.2">
      <c r="D906" t="s">
        <v>3253</v>
      </c>
      <c r="E906" t="s">
        <v>2870</v>
      </c>
    </row>
    <row r="907" spans="4:5" x14ac:dyDescent="0.2">
      <c r="D907">
        <v>0</v>
      </c>
      <c r="E907">
        <v>1977</v>
      </c>
    </row>
    <row r="908" spans="4:5" x14ac:dyDescent="0.2">
      <c r="D908" t="s">
        <v>3254</v>
      </c>
      <c r="E908" t="s">
        <v>4668</v>
      </c>
    </row>
    <row r="909" spans="4:5" x14ac:dyDescent="0.2">
      <c r="D909" t="s">
        <v>3255</v>
      </c>
      <c r="E909" t="s">
        <v>4669</v>
      </c>
    </row>
    <row r="910" spans="4:5" x14ac:dyDescent="0.2">
      <c r="D910">
        <v>0</v>
      </c>
      <c r="E910">
        <v>0</v>
      </c>
    </row>
    <row r="911" spans="4:5" x14ac:dyDescent="0.2">
      <c r="D911" t="s">
        <v>3256</v>
      </c>
      <c r="E911" t="s">
        <v>4670</v>
      </c>
    </row>
    <row r="912" spans="4:5" x14ac:dyDescent="0.2">
      <c r="D912" t="s">
        <v>3257</v>
      </c>
      <c r="E912" t="s">
        <v>4671</v>
      </c>
    </row>
    <row r="913" spans="4:5" x14ac:dyDescent="0.2">
      <c r="D913">
        <v>0</v>
      </c>
      <c r="E913">
        <v>1420</v>
      </c>
    </row>
    <row r="914" spans="4:5" x14ac:dyDescent="0.2">
      <c r="D914" t="s">
        <v>3258</v>
      </c>
      <c r="E914" t="s">
        <v>4672</v>
      </c>
    </row>
    <row r="915" spans="4:5" x14ac:dyDescent="0.2">
      <c r="D915" t="s">
        <v>3259</v>
      </c>
      <c r="E915" t="s">
        <v>4673</v>
      </c>
    </row>
    <row r="916" spans="4:5" x14ac:dyDescent="0.2">
      <c r="D916">
        <v>464</v>
      </c>
      <c r="E916">
        <v>0</v>
      </c>
    </row>
    <row r="917" spans="4:5" x14ac:dyDescent="0.2">
      <c r="D917" t="s">
        <v>3260</v>
      </c>
      <c r="E917" t="s">
        <v>4674</v>
      </c>
    </row>
    <row r="918" spans="4:5" x14ac:dyDescent="0.2">
      <c r="D918" t="s">
        <v>3261</v>
      </c>
      <c r="E918" t="s">
        <v>4675</v>
      </c>
    </row>
    <row r="919" spans="4:5" x14ac:dyDescent="0.2">
      <c r="D919">
        <v>0</v>
      </c>
      <c r="E919">
        <v>0</v>
      </c>
    </row>
    <row r="920" spans="4:5" x14ac:dyDescent="0.2">
      <c r="D920" t="s">
        <v>3262</v>
      </c>
      <c r="E920" t="s">
        <v>4676</v>
      </c>
    </row>
    <row r="921" spans="4:5" x14ac:dyDescent="0.2">
      <c r="D921" t="s">
        <v>3263</v>
      </c>
      <c r="E921" t="s">
        <v>4677</v>
      </c>
    </row>
    <row r="922" spans="4:5" x14ac:dyDescent="0.2">
      <c r="D922">
        <v>0</v>
      </c>
      <c r="E922">
        <v>278900</v>
      </c>
    </row>
    <row r="923" spans="4:5" x14ac:dyDescent="0.2">
      <c r="D923" t="s">
        <v>3264</v>
      </c>
      <c r="E923" t="s">
        <v>4678</v>
      </c>
    </row>
    <row r="924" spans="4:5" x14ac:dyDescent="0.2">
      <c r="D924" t="s">
        <v>3265</v>
      </c>
      <c r="E924" t="s">
        <v>2643</v>
      </c>
    </row>
    <row r="925" spans="4:5" x14ac:dyDescent="0.2">
      <c r="D925">
        <v>0</v>
      </c>
      <c r="E925">
        <v>0</v>
      </c>
    </row>
    <row r="926" spans="4:5" x14ac:dyDescent="0.2">
      <c r="D926" t="s">
        <v>3266</v>
      </c>
      <c r="E926" t="s">
        <v>4679</v>
      </c>
    </row>
    <row r="927" spans="4:5" x14ac:dyDescent="0.2">
      <c r="D927" t="s">
        <v>3267</v>
      </c>
      <c r="E927" t="s">
        <v>2645</v>
      </c>
    </row>
    <row r="928" spans="4:5" x14ac:dyDescent="0.2">
      <c r="D928">
        <v>0</v>
      </c>
      <c r="E928">
        <v>0</v>
      </c>
    </row>
    <row r="929" spans="4:5" x14ac:dyDescent="0.2">
      <c r="D929" t="s">
        <v>3268</v>
      </c>
      <c r="E929" t="s">
        <v>4680</v>
      </c>
    </row>
    <row r="930" spans="4:5" x14ac:dyDescent="0.2">
      <c r="D930" t="s">
        <v>3269</v>
      </c>
      <c r="E930" t="s">
        <v>4681</v>
      </c>
    </row>
    <row r="931" spans="4:5" x14ac:dyDescent="0.2">
      <c r="D931">
        <v>0</v>
      </c>
      <c r="E931">
        <v>0</v>
      </c>
    </row>
    <row r="932" spans="4:5" x14ac:dyDescent="0.2">
      <c r="D932" t="s">
        <v>3270</v>
      </c>
      <c r="E932" t="s">
        <v>4682</v>
      </c>
    </row>
    <row r="933" spans="4:5" x14ac:dyDescent="0.2">
      <c r="D933" t="s">
        <v>3271</v>
      </c>
      <c r="E933" t="s">
        <v>2872</v>
      </c>
    </row>
    <row r="934" spans="4:5" x14ac:dyDescent="0.2">
      <c r="D934">
        <v>0</v>
      </c>
      <c r="E934">
        <v>0</v>
      </c>
    </row>
    <row r="935" spans="4:5" x14ac:dyDescent="0.2">
      <c r="D935" t="s">
        <v>3272</v>
      </c>
      <c r="E935" t="s">
        <v>4683</v>
      </c>
    </row>
    <row r="936" spans="4:5" x14ac:dyDescent="0.2">
      <c r="D936" t="s">
        <v>3273</v>
      </c>
      <c r="E936" t="s">
        <v>4684</v>
      </c>
    </row>
    <row r="937" spans="4:5" x14ac:dyDescent="0.2">
      <c r="D937">
        <v>4599</v>
      </c>
      <c r="E937">
        <v>0</v>
      </c>
    </row>
    <row r="938" spans="4:5" x14ac:dyDescent="0.2">
      <c r="D938" t="s">
        <v>3274</v>
      </c>
      <c r="E938" t="s">
        <v>4685</v>
      </c>
    </row>
    <row r="939" spans="4:5" x14ac:dyDescent="0.2">
      <c r="D939" t="s">
        <v>3275</v>
      </c>
      <c r="E939" t="s">
        <v>2647</v>
      </c>
    </row>
    <row r="940" spans="4:5" x14ac:dyDescent="0.2">
      <c r="D940">
        <v>0</v>
      </c>
      <c r="E940">
        <v>0</v>
      </c>
    </row>
    <row r="941" spans="4:5" x14ac:dyDescent="0.2">
      <c r="D941" t="s">
        <v>3276</v>
      </c>
      <c r="E941" t="s">
        <v>4686</v>
      </c>
    </row>
    <row r="942" spans="4:5" x14ac:dyDescent="0.2">
      <c r="D942" t="s">
        <v>3277</v>
      </c>
      <c r="E942" t="s">
        <v>4687</v>
      </c>
    </row>
    <row r="943" spans="4:5" x14ac:dyDescent="0.2">
      <c r="D943">
        <v>0</v>
      </c>
      <c r="E943">
        <v>0</v>
      </c>
    </row>
    <row r="944" spans="4:5" x14ac:dyDescent="0.2">
      <c r="D944" t="s">
        <v>3278</v>
      </c>
      <c r="E944" t="s">
        <v>4688</v>
      </c>
    </row>
    <row r="945" spans="4:5" x14ac:dyDescent="0.2">
      <c r="D945" t="s">
        <v>3279</v>
      </c>
      <c r="E945" t="s">
        <v>4689</v>
      </c>
    </row>
    <row r="946" spans="4:5" x14ac:dyDescent="0.2">
      <c r="D946">
        <v>0</v>
      </c>
      <c r="E946">
        <v>0</v>
      </c>
    </row>
    <row r="947" spans="4:5" x14ac:dyDescent="0.2">
      <c r="D947" t="s">
        <v>3280</v>
      </c>
      <c r="E947" t="s">
        <v>4690</v>
      </c>
    </row>
    <row r="948" spans="4:5" x14ac:dyDescent="0.2">
      <c r="D948" t="s">
        <v>3281</v>
      </c>
      <c r="E948" t="s">
        <v>4691</v>
      </c>
    </row>
    <row r="949" spans="4:5" x14ac:dyDescent="0.2">
      <c r="D949">
        <v>0</v>
      </c>
      <c r="E949">
        <v>0</v>
      </c>
    </row>
    <row r="950" spans="4:5" x14ac:dyDescent="0.2">
      <c r="D950" t="s">
        <v>3282</v>
      </c>
      <c r="E950" t="s">
        <v>4692</v>
      </c>
    </row>
    <row r="951" spans="4:5" x14ac:dyDescent="0.2">
      <c r="D951" t="s">
        <v>3283</v>
      </c>
      <c r="E951" t="s">
        <v>4693</v>
      </c>
    </row>
    <row r="952" spans="4:5" x14ac:dyDescent="0.2">
      <c r="D952">
        <v>0</v>
      </c>
      <c r="E952">
        <v>0</v>
      </c>
    </row>
    <row r="953" spans="4:5" x14ac:dyDescent="0.2">
      <c r="D953" t="s">
        <v>3284</v>
      </c>
      <c r="E953" t="s">
        <v>4694</v>
      </c>
    </row>
    <row r="954" spans="4:5" x14ac:dyDescent="0.2">
      <c r="D954" t="s">
        <v>3285</v>
      </c>
      <c r="E954" t="s">
        <v>4695</v>
      </c>
    </row>
    <row r="955" spans="4:5" x14ac:dyDescent="0.2">
      <c r="D955">
        <v>0</v>
      </c>
      <c r="E955">
        <v>0</v>
      </c>
    </row>
    <row r="956" spans="4:5" x14ac:dyDescent="0.2">
      <c r="D956" t="s">
        <v>3286</v>
      </c>
      <c r="E956" t="s">
        <v>4696</v>
      </c>
    </row>
    <row r="957" spans="4:5" x14ac:dyDescent="0.2">
      <c r="D957" t="s">
        <v>3287</v>
      </c>
      <c r="E957" t="s">
        <v>4697</v>
      </c>
    </row>
    <row r="958" spans="4:5" x14ac:dyDescent="0.2">
      <c r="D958">
        <v>0</v>
      </c>
      <c r="E958">
        <v>0</v>
      </c>
    </row>
    <row r="959" spans="4:5" x14ac:dyDescent="0.2">
      <c r="D959" t="s">
        <v>3288</v>
      </c>
      <c r="E959" t="s">
        <v>4698</v>
      </c>
    </row>
    <row r="960" spans="4:5" x14ac:dyDescent="0.2">
      <c r="D960" t="s">
        <v>3289</v>
      </c>
      <c r="E960" t="s">
        <v>2874</v>
      </c>
    </row>
    <row r="961" spans="4:5" x14ac:dyDescent="0.2">
      <c r="D961">
        <v>0</v>
      </c>
      <c r="E961">
        <v>0</v>
      </c>
    </row>
    <row r="962" spans="4:5" x14ac:dyDescent="0.2">
      <c r="D962" t="s">
        <v>3290</v>
      </c>
      <c r="E962" t="s">
        <v>4699</v>
      </c>
    </row>
    <row r="963" spans="4:5" x14ac:dyDescent="0.2">
      <c r="D963" t="s">
        <v>3291</v>
      </c>
      <c r="E963" t="s">
        <v>4700</v>
      </c>
    </row>
    <row r="964" spans="4:5" x14ac:dyDescent="0.2">
      <c r="D964">
        <v>0</v>
      </c>
      <c r="E964">
        <v>0</v>
      </c>
    </row>
    <row r="965" spans="4:5" x14ac:dyDescent="0.2">
      <c r="D965" t="s">
        <v>3292</v>
      </c>
      <c r="E965" t="s">
        <v>4701</v>
      </c>
    </row>
    <row r="966" spans="4:5" x14ac:dyDescent="0.2">
      <c r="D966" t="s">
        <v>3293</v>
      </c>
      <c r="E966" t="s">
        <v>4702</v>
      </c>
    </row>
    <row r="967" spans="4:5" x14ac:dyDescent="0.2">
      <c r="D967">
        <v>0</v>
      </c>
      <c r="E967">
        <v>0</v>
      </c>
    </row>
    <row r="968" spans="4:5" x14ac:dyDescent="0.2">
      <c r="D968" t="s">
        <v>3294</v>
      </c>
      <c r="E968" t="s">
        <v>4703</v>
      </c>
    </row>
    <row r="969" spans="4:5" x14ac:dyDescent="0.2">
      <c r="D969" t="s">
        <v>3295</v>
      </c>
      <c r="E969" t="s">
        <v>4704</v>
      </c>
    </row>
    <row r="970" spans="4:5" x14ac:dyDescent="0.2">
      <c r="D970">
        <v>0</v>
      </c>
      <c r="E970">
        <v>0</v>
      </c>
    </row>
    <row r="971" spans="4:5" x14ac:dyDescent="0.2">
      <c r="D971" t="s">
        <v>3296</v>
      </c>
      <c r="E971" t="s">
        <v>4705</v>
      </c>
    </row>
    <row r="972" spans="4:5" x14ac:dyDescent="0.2">
      <c r="D972" t="s">
        <v>3297</v>
      </c>
      <c r="E972" t="s">
        <v>4706</v>
      </c>
    </row>
    <row r="973" spans="4:5" x14ac:dyDescent="0.2">
      <c r="D973">
        <v>0</v>
      </c>
      <c r="E973">
        <v>0</v>
      </c>
    </row>
    <row r="974" spans="4:5" x14ac:dyDescent="0.2">
      <c r="D974" t="s">
        <v>3298</v>
      </c>
      <c r="E974" t="s">
        <v>4707</v>
      </c>
    </row>
    <row r="975" spans="4:5" x14ac:dyDescent="0.2">
      <c r="D975" t="s">
        <v>3299</v>
      </c>
      <c r="E975" t="s">
        <v>4708</v>
      </c>
    </row>
    <row r="976" spans="4:5" x14ac:dyDescent="0.2">
      <c r="D976">
        <v>0</v>
      </c>
      <c r="E976">
        <v>0</v>
      </c>
    </row>
    <row r="977" spans="4:5" x14ac:dyDescent="0.2">
      <c r="D977" t="s">
        <v>3300</v>
      </c>
      <c r="E977" t="s">
        <v>4709</v>
      </c>
    </row>
    <row r="978" spans="4:5" x14ac:dyDescent="0.2">
      <c r="D978" t="s">
        <v>3301</v>
      </c>
      <c r="E978" t="s">
        <v>4710</v>
      </c>
    </row>
    <row r="979" spans="4:5" x14ac:dyDescent="0.2">
      <c r="D979">
        <v>0</v>
      </c>
      <c r="E979">
        <v>74723</v>
      </c>
    </row>
    <row r="980" spans="4:5" x14ac:dyDescent="0.2">
      <c r="D980" t="s">
        <v>3302</v>
      </c>
      <c r="E980" t="s">
        <v>4711</v>
      </c>
    </row>
    <row r="981" spans="4:5" x14ac:dyDescent="0.2">
      <c r="D981" t="s">
        <v>3303</v>
      </c>
      <c r="E981" t="s">
        <v>4712</v>
      </c>
    </row>
    <row r="982" spans="4:5" x14ac:dyDescent="0.2">
      <c r="D982">
        <v>0</v>
      </c>
      <c r="E982">
        <v>38895</v>
      </c>
    </row>
    <row r="983" spans="4:5" x14ac:dyDescent="0.2">
      <c r="D983" t="s">
        <v>3304</v>
      </c>
      <c r="E983" t="s">
        <v>4713</v>
      </c>
    </row>
    <row r="984" spans="4:5" x14ac:dyDescent="0.2">
      <c r="D984" t="s">
        <v>3305</v>
      </c>
      <c r="E984" t="s">
        <v>4714</v>
      </c>
    </row>
    <row r="985" spans="4:5" x14ac:dyDescent="0.2">
      <c r="D985">
        <v>0</v>
      </c>
      <c r="E985">
        <v>1551</v>
      </c>
    </row>
    <row r="986" spans="4:5" x14ac:dyDescent="0.2">
      <c r="D986" t="s">
        <v>3306</v>
      </c>
      <c r="E986" t="s">
        <v>4715</v>
      </c>
    </row>
    <row r="987" spans="4:5" x14ac:dyDescent="0.2">
      <c r="D987" t="s">
        <v>3307</v>
      </c>
      <c r="E987" t="s">
        <v>4716</v>
      </c>
    </row>
    <row r="988" spans="4:5" x14ac:dyDescent="0.2">
      <c r="D988">
        <v>0</v>
      </c>
      <c r="E988">
        <v>141421</v>
      </c>
    </row>
    <row r="989" spans="4:5" x14ac:dyDescent="0.2">
      <c r="D989" t="s">
        <v>3308</v>
      </c>
      <c r="E989" t="s">
        <v>4717</v>
      </c>
    </row>
    <row r="990" spans="4:5" x14ac:dyDescent="0.2">
      <c r="D990" t="s">
        <v>3309</v>
      </c>
      <c r="E990" t="s">
        <v>4718</v>
      </c>
    </row>
    <row r="991" spans="4:5" x14ac:dyDescent="0.2">
      <c r="D991">
        <v>0</v>
      </c>
      <c r="E991">
        <v>40773</v>
      </c>
    </row>
    <row r="992" spans="4:5" x14ac:dyDescent="0.2">
      <c r="D992" t="s">
        <v>3310</v>
      </c>
      <c r="E992" t="s">
        <v>4719</v>
      </c>
    </row>
    <row r="993" spans="4:5" x14ac:dyDescent="0.2">
      <c r="D993" t="s">
        <v>3311</v>
      </c>
      <c r="E993" t="s">
        <v>4720</v>
      </c>
    </row>
    <row r="994" spans="4:5" x14ac:dyDescent="0.2">
      <c r="D994">
        <v>0</v>
      </c>
      <c r="E994">
        <v>180</v>
      </c>
    </row>
    <row r="995" spans="4:5" x14ac:dyDescent="0.2">
      <c r="D995" t="s">
        <v>3312</v>
      </c>
      <c r="E995" t="s">
        <v>4721</v>
      </c>
    </row>
    <row r="996" spans="4:5" x14ac:dyDescent="0.2">
      <c r="D996" t="s">
        <v>3313</v>
      </c>
      <c r="E996" t="s">
        <v>4722</v>
      </c>
    </row>
    <row r="997" spans="4:5" x14ac:dyDescent="0.2">
      <c r="D997">
        <v>0</v>
      </c>
      <c r="E997">
        <v>0</v>
      </c>
    </row>
    <row r="998" spans="4:5" x14ac:dyDescent="0.2">
      <c r="D998" t="s">
        <v>3314</v>
      </c>
      <c r="E998" t="s">
        <v>4723</v>
      </c>
    </row>
    <row r="999" spans="4:5" x14ac:dyDescent="0.2">
      <c r="D999" t="s">
        <v>3315</v>
      </c>
      <c r="E999" t="s">
        <v>4724</v>
      </c>
    </row>
    <row r="1000" spans="4:5" x14ac:dyDescent="0.2">
      <c r="D1000">
        <v>0</v>
      </c>
      <c r="E1000">
        <v>0</v>
      </c>
    </row>
    <row r="1001" spans="4:5" x14ac:dyDescent="0.2">
      <c r="D1001" t="s">
        <v>3316</v>
      </c>
      <c r="E1001" t="s">
        <v>4725</v>
      </c>
    </row>
    <row r="1002" spans="4:5" x14ac:dyDescent="0.2">
      <c r="D1002" t="s">
        <v>3317</v>
      </c>
      <c r="E1002" t="s">
        <v>4726</v>
      </c>
    </row>
    <row r="1003" spans="4:5" x14ac:dyDescent="0.2">
      <c r="D1003">
        <v>0</v>
      </c>
      <c r="E1003">
        <v>334200</v>
      </c>
    </row>
    <row r="1004" spans="4:5" x14ac:dyDescent="0.2">
      <c r="D1004" t="s">
        <v>3318</v>
      </c>
      <c r="E1004" t="s">
        <v>4727</v>
      </c>
    </row>
    <row r="1005" spans="4:5" x14ac:dyDescent="0.2">
      <c r="D1005" t="s">
        <v>3319</v>
      </c>
      <c r="E1005" t="s">
        <v>4728</v>
      </c>
    </row>
    <row r="1006" spans="4:5" x14ac:dyDescent="0.2">
      <c r="D1006">
        <v>0</v>
      </c>
      <c r="E1006">
        <v>0</v>
      </c>
    </row>
    <row r="1007" spans="4:5" x14ac:dyDescent="0.2">
      <c r="D1007" t="s">
        <v>3320</v>
      </c>
      <c r="E1007" t="s">
        <v>4729</v>
      </c>
    </row>
    <row r="1008" spans="4:5" x14ac:dyDescent="0.2">
      <c r="D1008" t="s">
        <v>3321</v>
      </c>
      <c r="E1008" t="s">
        <v>4730</v>
      </c>
    </row>
    <row r="1009" spans="4:5" x14ac:dyDescent="0.2">
      <c r="D1009">
        <v>0</v>
      </c>
      <c r="E1009">
        <v>0</v>
      </c>
    </row>
    <row r="1010" spans="4:5" x14ac:dyDescent="0.2">
      <c r="D1010" t="s">
        <v>3322</v>
      </c>
      <c r="E1010" t="s">
        <v>4731</v>
      </c>
    </row>
    <row r="1011" spans="4:5" x14ac:dyDescent="0.2">
      <c r="D1011" t="s">
        <v>3323</v>
      </c>
      <c r="E1011" t="s">
        <v>4732</v>
      </c>
    </row>
    <row r="1012" spans="4:5" x14ac:dyDescent="0.2">
      <c r="D1012">
        <v>0</v>
      </c>
      <c r="E1012">
        <v>0</v>
      </c>
    </row>
    <row r="1013" spans="4:5" x14ac:dyDescent="0.2">
      <c r="D1013" t="s">
        <v>3324</v>
      </c>
      <c r="E1013" t="s">
        <v>4733</v>
      </c>
    </row>
    <row r="1014" spans="4:5" x14ac:dyDescent="0.2">
      <c r="D1014" t="s">
        <v>3325</v>
      </c>
      <c r="E1014" t="s">
        <v>4734</v>
      </c>
    </row>
    <row r="1015" spans="4:5" x14ac:dyDescent="0.2">
      <c r="D1015">
        <v>224</v>
      </c>
      <c r="E1015">
        <v>0</v>
      </c>
    </row>
    <row r="1016" spans="4:5" x14ac:dyDescent="0.2">
      <c r="D1016" t="s">
        <v>3326</v>
      </c>
      <c r="E1016" t="s">
        <v>4735</v>
      </c>
    </row>
    <row r="1017" spans="4:5" x14ac:dyDescent="0.2">
      <c r="D1017" t="s">
        <v>3327</v>
      </c>
      <c r="E1017" t="s">
        <v>4736</v>
      </c>
    </row>
    <row r="1018" spans="4:5" x14ac:dyDescent="0.2">
      <c r="D1018">
        <v>0</v>
      </c>
      <c r="E1018">
        <v>0</v>
      </c>
    </row>
    <row r="1019" spans="4:5" x14ac:dyDescent="0.2">
      <c r="D1019" t="s">
        <v>3328</v>
      </c>
      <c r="E1019" t="s">
        <v>4737</v>
      </c>
    </row>
    <row r="1020" spans="4:5" x14ac:dyDescent="0.2">
      <c r="D1020" t="s">
        <v>3329</v>
      </c>
      <c r="E1020" t="s">
        <v>4738</v>
      </c>
    </row>
    <row r="1021" spans="4:5" x14ac:dyDescent="0.2">
      <c r="D1021">
        <v>0</v>
      </c>
      <c r="E1021">
        <v>0</v>
      </c>
    </row>
    <row r="1022" spans="4:5" x14ac:dyDescent="0.2">
      <c r="D1022" t="s">
        <v>3330</v>
      </c>
      <c r="E1022" t="s">
        <v>4739</v>
      </c>
    </row>
    <row r="1023" spans="4:5" x14ac:dyDescent="0.2">
      <c r="D1023" t="s">
        <v>3331</v>
      </c>
      <c r="E1023" t="s">
        <v>4740</v>
      </c>
    </row>
    <row r="1024" spans="4:5" x14ac:dyDescent="0.2">
      <c r="D1024">
        <v>0</v>
      </c>
      <c r="E1024">
        <v>0</v>
      </c>
    </row>
    <row r="1025" spans="4:5" x14ac:dyDescent="0.2">
      <c r="D1025" t="s">
        <v>3332</v>
      </c>
      <c r="E1025" t="s">
        <v>4741</v>
      </c>
    </row>
    <row r="1026" spans="4:5" x14ac:dyDescent="0.2">
      <c r="D1026" t="s">
        <v>3333</v>
      </c>
      <c r="E1026" t="s">
        <v>4742</v>
      </c>
    </row>
    <row r="1027" spans="4:5" x14ac:dyDescent="0.2">
      <c r="D1027">
        <v>145656</v>
      </c>
      <c r="E1027">
        <v>0</v>
      </c>
    </row>
    <row r="1028" spans="4:5" x14ac:dyDescent="0.2">
      <c r="D1028" t="s">
        <v>3334</v>
      </c>
      <c r="E1028" t="s">
        <v>4743</v>
      </c>
    </row>
    <row r="1029" spans="4:5" x14ac:dyDescent="0.2">
      <c r="D1029" t="s">
        <v>3335</v>
      </c>
      <c r="E1029" t="s">
        <v>4744</v>
      </c>
    </row>
    <row r="1030" spans="4:5" x14ac:dyDescent="0.2">
      <c r="D1030">
        <v>0</v>
      </c>
      <c r="E1030">
        <v>0</v>
      </c>
    </row>
    <row r="1031" spans="4:5" x14ac:dyDescent="0.2">
      <c r="D1031" t="s">
        <v>3336</v>
      </c>
      <c r="E1031" t="s">
        <v>4745</v>
      </c>
    </row>
    <row r="1032" spans="4:5" x14ac:dyDescent="0.2">
      <c r="D1032" t="s">
        <v>3337</v>
      </c>
      <c r="E1032" t="s">
        <v>4746</v>
      </c>
    </row>
    <row r="1033" spans="4:5" x14ac:dyDescent="0.2">
      <c r="D1033">
        <v>0</v>
      </c>
      <c r="E1033">
        <v>0</v>
      </c>
    </row>
    <row r="1034" spans="4:5" x14ac:dyDescent="0.2">
      <c r="D1034" t="s">
        <v>3338</v>
      </c>
      <c r="E1034" t="s">
        <v>4747</v>
      </c>
    </row>
    <row r="1035" spans="4:5" x14ac:dyDescent="0.2">
      <c r="D1035" t="s">
        <v>3339</v>
      </c>
      <c r="E1035" t="s">
        <v>4748</v>
      </c>
    </row>
    <row r="1036" spans="4:5" x14ac:dyDescent="0.2">
      <c r="D1036">
        <v>0</v>
      </c>
      <c r="E1036">
        <v>0</v>
      </c>
    </row>
    <row r="1037" spans="4:5" x14ac:dyDescent="0.2">
      <c r="D1037" t="s">
        <v>3340</v>
      </c>
      <c r="E1037" t="s">
        <v>4749</v>
      </c>
    </row>
    <row r="1038" spans="4:5" x14ac:dyDescent="0.2">
      <c r="D1038" t="s">
        <v>3341</v>
      </c>
      <c r="E1038" t="s">
        <v>4750</v>
      </c>
    </row>
    <row r="1039" spans="4:5" x14ac:dyDescent="0.2">
      <c r="D1039">
        <v>0</v>
      </c>
      <c r="E1039">
        <v>0</v>
      </c>
    </row>
    <row r="1040" spans="4:5" x14ac:dyDescent="0.2">
      <c r="D1040" t="s">
        <v>3342</v>
      </c>
      <c r="E1040" t="s">
        <v>4751</v>
      </c>
    </row>
    <row r="1041" spans="4:5" x14ac:dyDescent="0.2">
      <c r="D1041" t="s">
        <v>3343</v>
      </c>
      <c r="E1041" t="s">
        <v>4752</v>
      </c>
    </row>
    <row r="1042" spans="4:5" x14ac:dyDescent="0.2">
      <c r="D1042">
        <v>0</v>
      </c>
      <c r="E1042">
        <v>0</v>
      </c>
    </row>
    <row r="1043" spans="4:5" x14ac:dyDescent="0.2">
      <c r="D1043" t="s">
        <v>3344</v>
      </c>
      <c r="E1043" t="s">
        <v>4753</v>
      </c>
    </row>
    <row r="1044" spans="4:5" x14ac:dyDescent="0.2">
      <c r="D1044" t="s">
        <v>3345</v>
      </c>
      <c r="E1044" t="s">
        <v>4754</v>
      </c>
    </row>
    <row r="1045" spans="4:5" x14ac:dyDescent="0.2">
      <c r="D1045">
        <v>0</v>
      </c>
      <c r="E1045">
        <v>0</v>
      </c>
    </row>
    <row r="1046" spans="4:5" x14ac:dyDescent="0.2">
      <c r="D1046" t="s">
        <v>3346</v>
      </c>
      <c r="E1046" t="s">
        <v>4755</v>
      </c>
    </row>
    <row r="1047" spans="4:5" x14ac:dyDescent="0.2">
      <c r="D1047" t="s">
        <v>3347</v>
      </c>
      <c r="E1047" t="s">
        <v>4756</v>
      </c>
    </row>
    <row r="1048" spans="4:5" x14ac:dyDescent="0.2">
      <c r="D1048">
        <v>0</v>
      </c>
      <c r="E1048">
        <v>0</v>
      </c>
    </row>
    <row r="1049" spans="4:5" x14ac:dyDescent="0.2">
      <c r="D1049" t="s">
        <v>3348</v>
      </c>
      <c r="E1049" t="s">
        <v>4757</v>
      </c>
    </row>
    <row r="1050" spans="4:5" x14ac:dyDescent="0.2">
      <c r="D1050" t="s">
        <v>3349</v>
      </c>
      <c r="E1050" t="s">
        <v>4758</v>
      </c>
    </row>
    <row r="1051" spans="4:5" x14ac:dyDescent="0.2">
      <c r="D1051">
        <v>0</v>
      </c>
      <c r="E1051">
        <v>0</v>
      </c>
    </row>
    <row r="1052" spans="4:5" x14ac:dyDescent="0.2">
      <c r="D1052" t="s">
        <v>3350</v>
      </c>
      <c r="E1052" t="s">
        <v>4759</v>
      </c>
    </row>
    <row r="1053" spans="4:5" x14ac:dyDescent="0.2">
      <c r="D1053" t="s">
        <v>3351</v>
      </c>
      <c r="E1053" t="s">
        <v>4760</v>
      </c>
    </row>
    <row r="1054" spans="4:5" x14ac:dyDescent="0.2">
      <c r="D1054">
        <v>0</v>
      </c>
      <c r="E1054">
        <v>0</v>
      </c>
    </row>
    <row r="1055" spans="4:5" x14ac:dyDescent="0.2">
      <c r="D1055" t="s">
        <v>3352</v>
      </c>
      <c r="E1055" t="s">
        <v>4761</v>
      </c>
    </row>
    <row r="1056" spans="4:5" x14ac:dyDescent="0.2">
      <c r="D1056" t="s">
        <v>3353</v>
      </c>
      <c r="E1056" t="s">
        <v>4762</v>
      </c>
    </row>
    <row r="1057" spans="4:5" x14ac:dyDescent="0.2">
      <c r="D1057">
        <v>0</v>
      </c>
      <c r="E1057">
        <v>0</v>
      </c>
    </row>
    <row r="1058" spans="4:5" x14ac:dyDescent="0.2">
      <c r="D1058" t="s">
        <v>3354</v>
      </c>
      <c r="E1058" t="s">
        <v>4763</v>
      </c>
    </row>
    <row r="1059" spans="4:5" x14ac:dyDescent="0.2">
      <c r="D1059" t="s">
        <v>3355</v>
      </c>
      <c r="E1059" t="s">
        <v>4764</v>
      </c>
    </row>
    <row r="1060" spans="4:5" x14ac:dyDescent="0.2">
      <c r="D1060">
        <v>0</v>
      </c>
      <c r="E1060">
        <v>0</v>
      </c>
    </row>
    <row r="1061" spans="4:5" x14ac:dyDescent="0.2">
      <c r="D1061" t="s">
        <v>3356</v>
      </c>
      <c r="E1061" t="s">
        <v>4765</v>
      </c>
    </row>
    <row r="1062" spans="4:5" x14ac:dyDescent="0.2">
      <c r="D1062" t="s">
        <v>3357</v>
      </c>
      <c r="E1062" t="s">
        <v>4766</v>
      </c>
    </row>
    <row r="1063" spans="4:5" x14ac:dyDescent="0.2">
      <c r="D1063">
        <v>0</v>
      </c>
      <c r="E1063">
        <v>0</v>
      </c>
    </row>
    <row r="1064" spans="4:5" x14ac:dyDescent="0.2">
      <c r="D1064" t="s">
        <v>3358</v>
      </c>
      <c r="E1064" t="s">
        <v>4767</v>
      </c>
    </row>
    <row r="1065" spans="4:5" x14ac:dyDescent="0.2">
      <c r="D1065" t="s">
        <v>3359</v>
      </c>
      <c r="E1065" t="s">
        <v>4768</v>
      </c>
    </row>
    <row r="1066" spans="4:5" x14ac:dyDescent="0.2">
      <c r="D1066">
        <v>0</v>
      </c>
      <c r="E1066">
        <v>9895</v>
      </c>
    </row>
    <row r="1067" spans="4:5" x14ac:dyDescent="0.2">
      <c r="D1067" t="s">
        <v>3360</v>
      </c>
      <c r="E1067" t="s">
        <v>4769</v>
      </c>
    </row>
    <row r="1068" spans="4:5" x14ac:dyDescent="0.2">
      <c r="D1068" t="s">
        <v>3361</v>
      </c>
      <c r="E1068" t="s">
        <v>4770</v>
      </c>
    </row>
    <row r="1069" spans="4:5" x14ac:dyDescent="0.2">
      <c r="D1069">
        <v>0</v>
      </c>
      <c r="E1069">
        <v>0</v>
      </c>
    </row>
    <row r="1070" spans="4:5" x14ac:dyDescent="0.2">
      <c r="D1070" t="s">
        <v>3362</v>
      </c>
      <c r="E1070" t="s">
        <v>4771</v>
      </c>
    </row>
    <row r="1071" spans="4:5" x14ac:dyDescent="0.2">
      <c r="D1071" t="s">
        <v>3363</v>
      </c>
      <c r="E1071" t="s">
        <v>4772</v>
      </c>
    </row>
    <row r="1072" spans="4:5" x14ac:dyDescent="0.2">
      <c r="D1072">
        <v>0</v>
      </c>
      <c r="E1072">
        <v>0</v>
      </c>
    </row>
    <row r="1073" spans="4:5" x14ac:dyDescent="0.2">
      <c r="D1073" t="s">
        <v>3364</v>
      </c>
      <c r="E1073" t="s">
        <v>4773</v>
      </c>
    </row>
    <row r="1074" spans="4:5" x14ac:dyDescent="0.2">
      <c r="D1074" t="s">
        <v>3365</v>
      </c>
      <c r="E1074" t="s">
        <v>4774</v>
      </c>
    </row>
    <row r="1075" spans="4:5" x14ac:dyDescent="0.2">
      <c r="D1075">
        <v>0</v>
      </c>
      <c r="E1075">
        <v>0</v>
      </c>
    </row>
    <row r="1076" spans="4:5" x14ac:dyDescent="0.2">
      <c r="D1076" t="s">
        <v>3366</v>
      </c>
      <c r="E1076" t="s">
        <v>4775</v>
      </c>
    </row>
    <row r="1077" spans="4:5" x14ac:dyDescent="0.2">
      <c r="D1077" t="s">
        <v>3367</v>
      </c>
      <c r="E1077" t="s">
        <v>4776</v>
      </c>
    </row>
    <row r="1078" spans="4:5" x14ac:dyDescent="0.2">
      <c r="D1078">
        <v>0</v>
      </c>
      <c r="E1078">
        <v>0</v>
      </c>
    </row>
    <row r="1079" spans="4:5" x14ac:dyDescent="0.2">
      <c r="D1079" t="s">
        <v>3368</v>
      </c>
      <c r="E1079" t="s">
        <v>4777</v>
      </c>
    </row>
    <row r="1080" spans="4:5" x14ac:dyDescent="0.2">
      <c r="D1080" t="s">
        <v>3369</v>
      </c>
      <c r="E1080" t="s">
        <v>4778</v>
      </c>
    </row>
    <row r="1081" spans="4:5" x14ac:dyDescent="0.2">
      <c r="D1081">
        <v>0</v>
      </c>
      <c r="E1081">
        <v>0</v>
      </c>
    </row>
    <row r="1082" spans="4:5" x14ac:dyDescent="0.2">
      <c r="D1082" t="s">
        <v>3370</v>
      </c>
      <c r="E1082" t="s">
        <v>4779</v>
      </c>
    </row>
    <row r="1083" spans="4:5" x14ac:dyDescent="0.2">
      <c r="D1083" t="s">
        <v>3371</v>
      </c>
      <c r="E1083" t="s">
        <v>4780</v>
      </c>
    </row>
    <row r="1084" spans="4:5" x14ac:dyDescent="0.2">
      <c r="D1084">
        <v>0</v>
      </c>
      <c r="E1084">
        <v>0</v>
      </c>
    </row>
    <row r="1085" spans="4:5" x14ac:dyDescent="0.2">
      <c r="D1085" t="s">
        <v>3372</v>
      </c>
      <c r="E1085" t="s">
        <v>4781</v>
      </c>
    </row>
    <row r="1086" spans="4:5" x14ac:dyDescent="0.2">
      <c r="D1086" t="s">
        <v>3373</v>
      </c>
      <c r="E1086" t="s">
        <v>2653</v>
      </c>
    </row>
    <row r="1087" spans="4:5" x14ac:dyDescent="0.2">
      <c r="D1087">
        <v>0</v>
      </c>
      <c r="E1087">
        <v>0</v>
      </c>
    </row>
    <row r="1088" spans="4:5" x14ac:dyDescent="0.2">
      <c r="D1088" t="s">
        <v>3374</v>
      </c>
      <c r="E1088" t="s">
        <v>4782</v>
      </c>
    </row>
    <row r="1089" spans="4:5" x14ac:dyDescent="0.2">
      <c r="D1089" t="s">
        <v>3375</v>
      </c>
      <c r="E1089" t="s">
        <v>2655</v>
      </c>
    </row>
    <row r="1090" spans="4:5" x14ac:dyDescent="0.2">
      <c r="D1090">
        <v>0</v>
      </c>
      <c r="E1090">
        <v>0</v>
      </c>
    </row>
    <row r="1091" spans="4:5" x14ac:dyDescent="0.2">
      <c r="D1091" t="s">
        <v>3376</v>
      </c>
      <c r="E1091" t="s">
        <v>4783</v>
      </c>
    </row>
    <row r="1092" spans="4:5" x14ac:dyDescent="0.2">
      <c r="D1092" t="s">
        <v>3377</v>
      </c>
      <c r="E1092" t="s">
        <v>4784</v>
      </c>
    </row>
    <row r="1093" spans="4:5" x14ac:dyDescent="0.2">
      <c r="D1093">
        <v>0</v>
      </c>
      <c r="E1093">
        <v>0</v>
      </c>
    </row>
    <row r="1094" spans="4:5" x14ac:dyDescent="0.2">
      <c r="D1094" t="s">
        <v>3378</v>
      </c>
      <c r="E1094" t="s">
        <v>4785</v>
      </c>
    </row>
    <row r="1095" spans="4:5" x14ac:dyDescent="0.2">
      <c r="D1095" t="s">
        <v>3379</v>
      </c>
      <c r="E1095" t="s">
        <v>4786</v>
      </c>
    </row>
    <row r="1096" spans="4:5" x14ac:dyDescent="0.2">
      <c r="D1096">
        <v>0</v>
      </c>
      <c r="E1096">
        <v>0</v>
      </c>
    </row>
    <row r="1097" spans="4:5" x14ac:dyDescent="0.2">
      <c r="D1097" t="s">
        <v>3380</v>
      </c>
      <c r="E1097" t="s">
        <v>4787</v>
      </c>
    </row>
    <row r="1098" spans="4:5" x14ac:dyDescent="0.2">
      <c r="D1098" t="s">
        <v>3381</v>
      </c>
      <c r="E1098" t="s">
        <v>4788</v>
      </c>
    </row>
    <row r="1099" spans="4:5" x14ac:dyDescent="0.2">
      <c r="D1099">
        <v>0</v>
      </c>
      <c r="E1099">
        <v>0</v>
      </c>
    </row>
    <row r="1100" spans="4:5" x14ac:dyDescent="0.2">
      <c r="D1100" t="s">
        <v>3382</v>
      </c>
      <c r="E1100" t="s">
        <v>4789</v>
      </c>
    </row>
    <row r="1101" spans="4:5" x14ac:dyDescent="0.2">
      <c r="D1101" t="s">
        <v>3383</v>
      </c>
      <c r="E1101" t="s">
        <v>4790</v>
      </c>
    </row>
    <row r="1102" spans="4:5" x14ac:dyDescent="0.2">
      <c r="D1102">
        <v>0</v>
      </c>
      <c r="E1102">
        <v>0</v>
      </c>
    </row>
    <row r="1103" spans="4:5" x14ac:dyDescent="0.2">
      <c r="D1103" t="s">
        <v>3384</v>
      </c>
      <c r="E1103" t="s">
        <v>4791</v>
      </c>
    </row>
    <row r="1104" spans="4:5" x14ac:dyDescent="0.2">
      <c r="D1104" t="s">
        <v>3385</v>
      </c>
      <c r="E1104" t="s">
        <v>4792</v>
      </c>
    </row>
    <row r="1105" spans="4:5" x14ac:dyDescent="0.2">
      <c r="D1105">
        <v>0</v>
      </c>
      <c r="E1105">
        <v>0</v>
      </c>
    </row>
    <row r="1106" spans="4:5" x14ac:dyDescent="0.2">
      <c r="D1106" t="s">
        <v>3386</v>
      </c>
      <c r="E1106" t="s">
        <v>4793</v>
      </c>
    </row>
    <row r="1107" spans="4:5" x14ac:dyDescent="0.2">
      <c r="D1107" t="s">
        <v>3387</v>
      </c>
      <c r="E1107" t="s">
        <v>4794</v>
      </c>
    </row>
    <row r="1108" spans="4:5" x14ac:dyDescent="0.2">
      <c r="D1108">
        <v>0</v>
      </c>
      <c r="E1108">
        <v>0</v>
      </c>
    </row>
    <row r="1109" spans="4:5" x14ac:dyDescent="0.2">
      <c r="D1109" t="s">
        <v>3388</v>
      </c>
      <c r="E1109" t="s">
        <v>4795</v>
      </c>
    </row>
    <row r="1110" spans="4:5" x14ac:dyDescent="0.2">
      <c r="D1110" t="s">
        <v>3389</v>
      </c>
      <c r="E1110" t="s">
        <v>4796</v>
      </c>
    </row>
    <row r="1111" spans="4:5" x14ac:dyDescent="0.2">
      <c r="D1111">
        <v>0</v>
      </c>
      <c r="E1111">
        <v>0</v>
      </c>
    </row>
    <row r="1112" spans="4:5" x14ac:dyDescent="0.2">
      <c r="D1112" t="s">
        <v>3390</v>
      </c>
      <c r="E1112" t="s">
        <v>4797</v>
      </c>
    </row>
    <row r="1113" spans="4:5" x14ac:dyDescent="0.2">
      <c r="D1113" t="s">
        <v>3391</v>
      </c>
      <c r="E1113" t="s">
        <v>2911</v>
      </c>
    </row>
    <row r="1114" spans="4:5" x14ac:dyDescent="0.2">
      <c r="D1114">
        <v>0</v>
      </c>
      <c r="E1114">
        <v>0</v>
      </c>
    </row>
    <row r="1115" spans="4:5" x14ac:dyDescent="0.2">
      <c r="D1115" t="s">
        <v>3392</v>
      </c>
      <c r="E1115" t="s">
        <v>4798</v>
      </c>
    </row>
    <row r="1116" spans="4:5" x14ac:dyDescent="0.2">
      <c r="D1116" t="s">
        <v>3393</v>
      </c>
      <c r="E1116" t="s">
        <v>4799</v>
      </c>
    </row>
    <row r="1117" spans="4:5" x14ac:dyDescent="0.2">
      <c r="D1117">
        <v>0</v>
      </c>
      <c r="E1117">
        <v>0</v>
      </c>
    </row>
    <row r="1118" spans="4:5" x14ac:dyDescent="0.2">
      <c r="D1118" t="s">
        <v>3394</v>
      </c>
      <c r="E1118" t="s">
        <v>4800</v>
      </c>
    </row>
    <row r="1119" spans="4:5" x14ac:dyDescent="0.2">
      <c r="D1119" t="s">
        <v>3395</v>
      </c>
      <c r="E1119" t="s">
        <v>4801</v>
      </c>
    </row>
    <row r="1120" spans="4:5" x14ac:dyDescent="0.2">
      <c r="D1120">
        <v>0</v>
      </c>
      <c r="E1120">
        <v>0</v>
      </c>
    </row>
    <row r="1121" spans="4:5" x14ac:dyDescent="0.2">
      <c r="D1121" t="s">
        <v>3396</v>
      </c>
      <c r="E1121" t="s">
        <v>4802</v>
      </c>
    </row>
    <row r="1122" spans="4:5" x14ac:dyDescent="0.2">
      <c r="D1122" t="s">
        <v>3397</v>
      </c>
      <c r="E1122" t="s">
        <v>4803</v>
      </c>
    </row>
    <row r="1123" spans="4:5" x14ac:dyDescent="0.2">
      <c r="D1123">
        <v>0</v>
      </c>
      <c r="E1123">
        <v>0</v>
      </c>
    </row>
    <row r="1124" spans="4:5" x14ac:dyDescent="0.2">
      <c r="D1124" t="s">
        <v>3398</v>
      </c>
      <c r="E1124" t="s">
        <v>4804</v>
      </c>
    </row>
    <row r="1125" spans="4:5" x14ac:dyDescent="0.2">
      <c r="D1125" t="s">
        <v>3399</v>
      </c>
      <c r="E1125" t="s">
        <v>4805</v>
      </c>
    </row>
    <row r="1126" spans="4:5" x14ac:dyDescent="0.2">
      <c r="D1126">
        <v>0</v>
      </c>
      <c r="E1126">
        <v>0</v>
      </c>
    </row>
    <row r="1127" spans="4:5" x14ac:dyDescent="0.2">
      <c r="D1127" t="s">
        <v>3400</v>
      </c>
      <c r="E1127" t="s">
        <v>4806</v>
      </c>
    </row>
    <row r="1128" spans="4:5" x14ac:dyDescent="0.2">
      <c r="D1128" t="s">
        <v>3401</v>
      </c>
      <c r="E1128" t="s">
        <v>4807</v>
      </c>
    </row>
    <row r="1129" spans="4:5" x14ac:dyDescent="0.2">
      <c r="D1129">
        <v>0</v>
      </c>
      <c r="E1129">
        <v>0</v>
      </c>
    </row>
    <row r="1130" spans="4:5" x14ac:dyDescent="0.2">
      <c r="D1130" t="s">
        <v>3402</v>
      </c>
      <c r="E1130" t="s">
        <v>4808</v>
      </c>
    </row>
    <row r="1131" spans="4:5" x14ac:dyDescent="0.2">
      <c r="D1131" t="s">
        <v>3403</v>
      </c>
      <c r="E1131" t="s">
        <v>4809</v>
      </c>
    </row>
    <row r="1132" spans="4:5" x14ac:dyDescent="0.2">
      <c r="D1132">
        <v>0</v>
      </c>
      <c r="E1132">
        <v>0</v>
      </c>
    </row>
    <row r="1133" spans="4:5" x14ac:dyDescent="0.2">
      <c r="D1133" t="s">
        <v>3404</v>
      </c>
      <c r="E1133" t="s">
        <v>4810</v>
      </c>
    </row>
    <row r="1134" spans="4:5" x14ac:dyDescent="0.2">
      <c r="D1134" t="s">
        <v>3405</v>
      </c>
      <c r="E1134" t="s">
        <v>4811</v>
      </c>
    </row>
    <row r="1135" spans="4:5" x14ac:dyDescent="0.2">
      <c r="D1135">
        <v>0</v>
      </c>
      <c r="E1135">
        <v>0</v>
      </c>
    </row>
    <row r="1136" spans="4:5" x14ac:dyDescent="0.2">
      <c r="D1136" t="s">
        <v>3406</v>
      </c>
      <c r="E1136" t="s">
        <v>4812</v>
      </c>
    </row>
    <row r="1137" spans="4:5" x14ac:dyDescent="0.2">
      <c r="D1137" t="s">
        <v>3407</v>
      </c>
      <c r="E1137" t="s">
        <v>4813</v>
      </c>
    </row>
    <row r="1138" spans="4:5" x14ac:dyDescent="0.2">
      <c r="D1138">
        <v>0</v>
      </c>
      <c r="E1138">
        <v>0</v>
      </c>
    </row>
    <row r="1139" spans="4:5" x14ac:dyDescent="0.2">
      <c r="D1139" t="s">
        <v>3408</v>
      </c>
      <c r="E1139" t="s">
        <v>4814</v>
      </c>
    </row>
    <row r="1140" spans="4:5" x14ac:dyDescent="0.2">
      <c r="D1140" t="s">
        <v>3409</v>
      </c>
      <c r="E1140" t="s">
        <v>2913</v>
      </c>
    </row>
    <row r="1141" spans="4:5" x14ac:dyDescent="0.2">
      <c r="D1141">
        <v>0</v>
      </c>
      <c r="E1141">
        <v>0</v>
      </c>
    </row>
    <row r="1142" spans="4:5" x14ac:dyDescent="0.2">
      <c r="D1142" t="s">
        <v>3410</v>
      </c>
      <c r="E1142" t="s">
        <v>4815</v>
      </c>
    </row>
    <row r="1143" spans="4:5" x14ac:dyDescent="0.2">
      <c r="D1143" t="s">
        <v>3411</v>
      </c>
      <c r="E1143" t="s">
        <v>4816</v>
      </c>
    </row>
    <row r="1144" spans="4:5" x14ac:dyDescent="0.2">
      <c r="D1144">
        <v>0</v>
      </c>
      <c r="E1144">
        <v>0</v>
      </c>
    </row>
    <row r="1145" spans="4:5" x14ac:dyDescent="0.2">
      <c r="D1145" t="s">
        <v>3412</v>
      </c>
      <c r="E1145" t="s">
        <v>4817</v>
      </c>
    </row>
    <row r="1146" spans="4:5" x14ac:dyDescent="0.2">
      <c r="D1146" t="s">
        <v>3413</v>
      </c>
      <c r="E1146" t="s">
        <v>4818</v>
      </c>
    </row>
    <row r="1147" spans="4:5" x14ac:dyDescent="0.2">
      <c r="D1147">
        <v>0</v>
      </c>
      <c r="E1147">
        <v>81975</v>
      </c>
    </row>
    <row r="1148" spans="4:5" x14ac:dyDescent="0.2">
      <c r="D1148" t="s">
        <v>3414</v>
      </c>
      <c r="E1148" t="s">
        <v>4819</v>
      </c>
    </row>
    <row r="1149" spans="4:5" x14ac:dyDescent="0.2">
      <c r="D1149" t="s">
        <v>3415</v>
      </c>
      <c r="E1149" t="s">
        <v>4820</v>
      </c>
    </row>
    <row r="1150" spans="4:5" x14ac:dyDescent="0.2">
      <c r="D1150">
        <v>0</v>
      </c>
      <c r="E1150">
        <v>86956</v>
      </c>
    </row>
    <row r="1151" spans="4:5" x14ac:dyDescent="0.2">
      <c r="D1151" t="s">
        <v>3416</v>
      </c>
      <c r="E1151" t="s">
        <v>4821</v>
      </c>
    </row>
    <row r="1152" spans="4:5" x14ac:dyDescent="0.2">
      <c r="D1152" t="s">
        <v>3417</v>
      </c>
      <c r="E1152" t="s">
        <v>4822</v>
      </c>
    </row>
    <row r="1153" spans="4:5" x14ac:dyDescent="0.2">
      <c r="D1153">
        <v>0</v>
      </c>
      <c r="E1153">
        <v>16368</v>
      </c>
    </row>
    <row r="1154" spans="4:5" x14ac:dyDescent="0.2">
      <c r="D1154" t="s">
        <v>3418</v>
      </c>
      <c r="E1154" t="s">
        <v>4823</v>
      </c>
    </row>
    <row r="1155" spans="4:5" x14ac:dyDescent="0.2">
      <c r="D1155" t="s">
        <v>3419</v>
      </c>
      <c r="E1155" t="s">
        <v>4824</v>
      </c>
    </row>
    <row r="1156" spans="4:5" x14ac:dyDescent="0.2">
      <c r="D1156">
        <v>0</v>
      </c>
      <c r="E1156">
        <v>0</v>
      </c>
    </row>
    <row r="1157" spans="4:5" x14ac:dyDescent="0.2">
      <c r="D1157" t="s">
        <v>3420</v>
      </c>
      <c r="E1157" t="s">
        <v>4825</v>
      </c>
    </row>
    <row r="1158" spans="4:5" x14ac:dyDescent="0.2">
      <c r="D1158" t="s">
        <v>3421</v>
      </c>
      <c r="E1158" t="s">
        <v>4826</v>
      </c>
    </row>
    <row r="1159" spans="4:5" x14ac:dyDescent="0.2">
      <c r="D1159">
        <v>0</v>
      </c>
      <c r="E1159">
        <v>495</v>
      </c>
    </row>
    <row r="1160" spans="4:5" x14ac:dyDescent="0.2">
      <c r="D1160" t="s">
        <v>3422</v>
      </c>
      <c r="E1160" t="s">
        <v>4827</v>
      </c>
    </row>
    <row r="1161" spans="4:5" x14ac:dyDescent="0.2">
      <c r="D1161" t="s">
        <v>3423</v>
      </c>
      <c r="E1161" t="s">
        <v>4828</v>
      </c>
    </row>
    <row r="1162" spans="4:5" x14ac:dyDescent="0.2">
      <c r="D1162">
        <v>0</v>
      </c>
      <c r="E1162">
        <v>0</v>
      </c>
    </row>
    <row r="1163" spans="4:5" x14ac:dyDescent="0.2">
      <c r="D1163" t="s">
        <v>3424</v>
      </c>
      <c r="E1163" t="s">
        <v>4829</v>
      </c>
    </row>
    <row r="1164" spans="4:5" x14ac:dyDescent="0.2">
      <c r="D1164" t="s">
        <v>3425</v>
      </c>
      <c r="E1164" t="s">
        <v>4830</v>
      </c>
    </row>
    <row r="1165" spans="4:5" x14ac:dyDescent="0.2">
      <c r="D1165">
        <v>0</v>
      </c>
      <c r="E1165">
        <v>126000</v>
      </c>
    </row>
    <row r="1166" spans="4:5" x14ac:dyDescent="0.2">
      <c r="D1166" t="s">
        <v>3426</v>
      </c>
      <c r="E1166" t="s">
        <v>4831</v>
      </c>
    </row>
    <row r="1167" spans="4:5" x14ac:dyDescent="0.2">
      <c r="D1167" t="s">
        <v>3427</v>
      </c>
      <c r="E1167" t="s">
        <v>2657</v>
      </c>
    </row>
    <row r="1168" spans="4:5" x14ac:dyDescent="0.2">
      <c r="D1168">
        <v>0</v>
      </c>
      <c r="E1168">
        <v>0</v>
      </c>
    </row>
    <row r="1169" spans="4:5" x14ac:dyDescent="0.2">
      <c r="D1169" t="s">
        <v>3428</v>
      </c>
      <c r="E1169" t="s">
        <v>4832</v>
      </c>
    </row>
    <row r="1170" spans="4:5" x14ac:dyDescent="0.2">
      <c r="D1170" t="s">
        <v>3429</v>
      </c>
      <c r="E1170" t="s">
        <v>2659</v>
      </c>
    </row>
    <row r="1171" spans="4:5" x14ac:dyDescent="0.2">
      <c r="D1171">
        <v>0</v>
      </c>
      <c r="E1171">
        <v>0</v>
      </c>
    </row>
    <row r="1172" spans="4:5" x14ac:dyDescent="0.2">
      <c r="D1172" t="s">
        <v>3430</v>
      </c>
      <c r="E1172" t="s">
        <v>4833</v>
      </c>
    </row>
    <row r="1173" spans="4:5" x14ac:dyDescent="0.2">
      <c r="D1173" t="s">
        <v>3431</v>
      </c>
      <c r="E1173" t="s">
        <v>4834</v>
      </c>
    </row>
    <row r="1174" spans="4:5" x14ac:dyDescent="0.2">
      <c r="D1174">
        <v>36253</v>
      </c>
      <c r="E1174">
        <v>550</v>
      </c>
    </row>
    <row r="1175" spans="4:5" x14ac:dyDescent="0.2">
      <c r="D1175" t="s">
        <v>3432</v>
      </c>
      <c r="E1175" t="s">
        <v>4835</v>
      </c>
    </row>
    <row r="1176" spans="4:5" x14ac:dyDescent="0.2">
      <c r="D1176" t="s">
        <v>3433</v>
      </c>
      <c r="E1176" t="s">
        <v>4836</v>
      </c>
    </row>
    <row r="1177" spans="4:5" x14ac:dyDescent="0.2">
      <c r="D1177">
        <v>0</v>
      </c>
      <c r="E1177">
        <v>250</v>
      </c>
    </row>
    <row r="1178" spans="4:5" x14ac:dyDescent="0.2">
      <c r="D1178" t="s">
        <v>3434</v>
      </c>
      <c r="E1178" t="s">
        <v>4837</v>
      </c>
    </row>
    <row r="1179" spans="4:5" x14ac:dyDescent="0.2">
      <c r="D1179" t="s">
        <v>3435</v>
      </c>
      <c r="E1179" t="s">
        <v>4838</v>
      </c>
    </row>
    <row r="1180" spans="4:5" x14ac:dyDescent="0.2">
      <c r="D1180">
        <v>0</v>
      </c>
      <c r="E1180">
        <v>0</v>
      </c>
    </row>
    <row r="1181" spans="4:5" x14ac:dyDescent="0.2">
      <c r="D1181" t="s">
        <v>3436</v>
      </c>
      <c r="E1181" t="s">
        <v>4839</v>
      </c>
    </row>
    <row r="1182" spans="4:5" x14ac:dyDescent="0.2">
      <c r="D1182" t="s">
        <v>3437</v>
      </c>
      <c r="E1182" t="s">
        <v>4840</v>
      </c>
    </row>
    <row r="1183" spans="4:5" x14ac:dyDescent="0.2">
      <c r="D1183">
        <v>0</v>
      </c>
      <c r="E1183">
        <v>0</v>
      </c>
    </row>
    <row r="1184" spans="4:5" x14ac:dyDescent="0.2">
      <c r="D1184" t="s">
        <v>3438</v>
      </c>
      <c r="E1184" t="s">
        <v>4841</v>
      </c>
    </row>
    <row r="1185" spans="4:5" x14ac:dyDescent="0.2">
      <c r="D1185" t="s">
        <v>3439</v>
      </c>
      <c r="E1185" t="s">
        <v>4842</v>
      </c>
    </row>
    <row r="1186" spans="4:5" x14ac:dyDescent="0.2">
      <c r="D1186">
        <v>0</v>
      </c>
      <c r="E1186">
        <v>0</v>
      </c>
    </row>
    <row r="1187" spans="4:5" x14ac:dyDescent="0.2">
      <c r="D1187" t="s">
        <v>3440</v>
      </c>
      <c r="E1187" t="s">
        <v>4843</v>
      </c>
    </row>
    <row r="1188" spans="4:5" x14ac:dyDescent="0.2">
      <c r="D1188" t="s">
        <v>3441</v>
      </c>
      <c r="E1188" t="s">
        <v>4844</v>
      </c>
    </row>
    <row r="1189" spans="4:5" x14ac:dyDescent="0.2">
      <c r="D1189">
        <v>0</v>
      </c>
      <c r="E1189">
        <v>0</v>
      </c>
    </row>
    <row r="1190" spans="4:5" x14ac:dyDescent="0.2">
      <c r="D1190" t="s">
        <v>3442</v>
      </c>
      <c r="E1190" t="s">
        <v>4845</v>
      </c>
    </row>
    <row r="1191" spans="4:5" x14ac:dyDescent="0.2">
      <c r="D1191" t="s">
        <v>3443</v>
      </c>
      <c r="E1191" t="s">
        <v>4846</v>
      </c>
    </row>
    <row r="1192" spans="4:5" x14ac:dyDescent="0.2">
      <c r="D1192">
        <v>0</v>
      </c>
      <c r="E1192">
        <v>1150</v>
      </c>
    </row>
    <row r="1193" spans="4:5" x14ac:dyDescent="0.2">
      <c r="D1193" t="s">
        <v>3444</v>
      </c>
      <c r="E1193" t="s">
        <v>4847</v>
      </c>
    </row>
    <row r="1194" spans="4:5" x14ac:dyDescent="0.2">
      <c r="D1194" t="s">
        <v>3445</v>
      </c>
      <c r="E1194" t="s">
        <v>2673</v>
      </c>
    </row>
    <row r="1195" spans="4:5" x14ac:dyDescent="0.2">
      <c r="D1195">
        <v>0</v>
      </c>
      <c r="E1195">
        <v>0</v>
      </c>
    </row>
    <row r="1196" spans="4:5" x14ac:dyDescent="0.2">
      <c r="D1196" t="s">
        <v>3446</v>
      </c>
      <c r="E1196" t="s">
        <v>4848</v>
      </c>
    </row>
    <row r="1197" spans="4:5" x14ac:dyDescent="0.2">
      <c r="D1197" t="s">
        <v>3447</v>
      </c>
      <c r="E1197" t="s">
        <v>2675</v>
      </c>
    </row>
    <row r="1198" spans="4:5" x14ac:dyDescent="0.2">
      <c r="D1198">
        <v>0</v>
      </c>
      <c r="E1198">
        <v>0</v>
      </c>
    </row>
    <row r="1199" spans="4:5" x14ac:dyDescent="0.2">
      <c r="D1199" t="s">
        <v>3448</v>
      </c>
      <c r="E1199" t="s">
        <v>4849</v>
      </c>
    </row>
    <row r="1200" spans="4:5" x14ac:dyDescent="0.2">
      <c r="D1200" t="s">
        <v>3449</v>
      </c>
      <c r="E1200" t="s">
        <v>2677</v>
      </c>
    </row>
    <row r="1201" spans="4:5" x14ac:dyDescent="0.2">
      <c r="D1201">
        <v>0</v>
      </c>
      <c r="E1201">
        <v>20270</v>
      </c>
    </row>
    <row r="1202" spans="4:5" x14ac:dyDescent="0.2">
      <c r="D1202" t="s">
        <v>3450</v>
      </c>
      <c r="E1202" t="s">
        <v>4850</v>
      </c>
    </row>
    <row r="1203" spans="4:5" x14ac:dyDescent="0.2">
      <c r="D1203" t="s">
        <v>3451</v>
      </c>
      <c r="E1203" t="s">
        <v>2679</v>
      </c>
    </row>
    <row r="1204" spans="4:5" x14ac:dyDescent="0.2">
      <c r="D1204">
        <v>0</v>
      </c>
      <c r="E1204">
        <v>8683</v>
      </c>
    </row>
    <row r="1205" spans="4:5" x14ac:dyDescent="0.2">
      <c r="D1205" t="s">
        <v>3452</v>
      </c>
      <c r="E1205" t="s">
        <v>4851</v>
      </c>
    </row>
    <row r="1206" spans="4:5" x14ac:dyDescent="0.2">
      <c r="D1206" t="s">
        <v>3453</v>
      </c>
      <c r="E1206" t="s">
        <v>2681</v>
      </c>
    </row>
    <row r="1207" spans="4:5" x14ac:dyDescent="0.2">
      <c r="D1207">
        <v>0</v>
      </c>
      <c r="E1207">
        <v>0</v>
      </c>
    </row>
    <row r="1208" spans="4:5" x14ac:dyDescent="0.2">
      <c r="D1208" t="s">
        <v>3454</v>
      </c>
      <c r="E1208" t="s">
        <v>4852</v>
      </c>
    </row>
    <row r="1209" spans="4:5" x14ac:dyDescent="0.2">
      <c r="D1209" t="s">
        <v>3455</v>
      </c>
      <c r="E1209" t="s">
        <v>2683</v>
      </c>
    </row>
    <row r="1210" spans="4:5" x14ac:dyDescent="0.2">
      <c r="D1210">
        <v>0</v>
      </c>
      <c r="E1210">
        <v>0</v>
      </c>
    </row>
    <row r="1211" spans="4:5" x14ac:dyDescent="0.2">
      <c r="D1211" t="s">
        <v>3456</v>
      </c>
      <c r="E1211" t="s">
        <v>4853</v>
      </c>
    </row>
    <row r="1212" spans="4:5" x14ac:dyDescent="0.2">
      <c r="D1212" t="s">
        <v>3457</v>
      </c>
      <c r="E1212" t="s">
        <v>2685</v>
      </c>
    </row>
    <row r="1213" spans="4:5" x14ac:dyDescent="0.2">
      <c r="D1213">
        <v>0</v>
      </c>
      <c r="E1213">
        <v>0</v>
      </c>
    </row>
    <row r="1214" spans="4:5" x14ac:dyDescent="0.2">
      <c r="D1214" t="s">
        <v>3458</v>
      </c>
      <c r="E1214" t="s">
        <v>4854</v>
      </c>
    </row>
    <row r="1215" spans="4:5" x14ac:dyDescent="0.2">
      <c r="D1215" t="s">
        <v>3459</v>
      </c>
      <c r="E1215" t="s">
        <v>2687</v>
      </c>
    </row>
    <row r="1216" spans="4:5" x14ac:dyDescent="0.2">
      <c r="D1216">
        <v>0</v>
      </c>
      <c r="E1216">
        <v>0</v>
      </c>
    </row>
    <row r="1217" spans="4:5" x14ac:dyDescent="0.2">
      <c r="D1217" t="s">
        <v>3460</v>
      </c>
      <c r="E1217" t="s">
        <v>4855</v>
      </c>
    </row>
    <row r="1218" spans="4:5" x14ac:dyDescent="0.2">
      <c r="D1218" t="s">
        <v>3461</v>
      </c>
      <c r="E1218" t="s">
        <v>4856</v>
      </c>
    </row>
    <row r="1219" spans="4:5" x14ac:dyDescent="0.2">
      <c r="D1219">
        <v>0</v>
      </c>
      <c r="E1219">
        <v>4150</v>
      </c>
    </row>
    <row r="1220" spans="4:5" x14ac:dyDescent="0.2">
      <c r="D1220" t="s">
        <v>3462</v>
      </c>
      <c r="E1220" t="s">
        <v>4857</v>
      </c>
    </row>
    <row r="1221" spans="4:5" x14ac:dyDescent="0.2">
      <c r="D1221" t="s">
        <v>3463</v>
      </c>
      <c r="E1221" t="s">
        <v>4858</v>
      </c>
    </row>
    <row r="1222" spans="4:5" x14ac:dyDescent="0.2">
      <c r="D1222">
        <v>0</v>
      </c>
      <c r="E1222">
        <v>0</v>
      </c>
    </row>
    <row r="1223" spans="4:5" x14ac:dyDescent="0.2">
      <c r="D1223" t="s">
        <v>3464</v>
      </c>
      <c r="E1223" t="s">
        <v>4859</v>
      </c>
    </row>
    <row r="1224" spans="4:5" x14ac:dyDescent="0.2">
      <c r="D1224" t="s">
        <v>3465</v>
      </c>
      <c r="E1224" t="s">
        <v>4860</v>
      </c>
    </row>
    <row r="1225" spans="4:5" x14ac:dyDescent="0.2">
      <c r="D1225">
        <v>0</v>
      </c>
      <c r="E1225">
        <v>0</v>
      </c>
    </row>
    <row r="1226" spans="4:5" x14ac:dyDescent="0.2">
      <c r="D1226" t="s">
        <v>3466</v>
      </c>
      <c r="E1226" t="s">
        <v>4861</v>
      </c>
    </row>
    <row r="1227" spans="4:5" x14ac:dyDescent="0.2">
      <c r="D1227" t="s">
        <v>3467</v>
      </c>
      <c r="E1227" t="s">
        <v>4862</v>
      </c>
    </row>
    <row r="1228" spans="4:5" x14ac:dyDescent="0.2">
      <c r="D1228">
        <v>0</v>
      </c>
      <c r="E1228">
        <v>0</v>
      </c>
    </row>
    <row r="1229" spans="4:5" x14ac:dyDescent="0.2">
      <c r="D1229" t="s">
        <v>3468</v>
      </c>
      <c r="E1229" t="s">
        <v>4863</v>
      </c>
    </row>
    <row r="1230" spans="4:5" x14ac:dyDescent="0.2">
      <c r="D1230" t="s">
        <v>3469</v>
      </c>
      <c r="E1230" t="s">
        <v>2695</v>
      </c>
    </row>
    <row r="1231" spans="4:5" x14ac:dyDescent="0.2">
      <c r="D1231">
        <v>0</v>
      </c>
      <c r="E1231">
        <v>0</v>
      </c>
    </row>
    <row r="1232" spans="4:5" x14ac:dyDescent="0.2">
      <c r="D1232" t="s">
        <v>3470</v>
      </c>
      <c r="E1232" t="s">
        <v>4864</v>
      </c>
    </row>
    <row r="1233" spans="4:5" x14ac:dyDescent="0.2">
      <c r="D1233" t="s">
        <v>3471</v>
      </c>
      <c r="E1233" t="s">
        <v>2701</v>
      </c>
    </row>
    <row r="1234" spans="4:5" x14ac:dyDescent="0.2">
      <c r="D1234">
        <v>0</v>
      </c>
      <c r="E1234">
        <v>622933</v>
      </c>
    </row>
    <row r="1235" spans="4:5" x14ac:dyDescent="0.2">
      <c r="D1235" t="s">
        <v>3472</v>
      </c>
      <c r="E1235" t="s">
        <v>4865</v>
      </c>
    </row>
    <row r="1236" spans="4:5" x14ac:dyDescent="0.2">
      <c r="D1236" t="s">
        <v>3473</v>
      </c>
      <c r="E1236" t="s">
        <v>4866</v>
      </c>
    </row>
    <row r="1237" spans="4:5" x14ac:dyDescent="0.2">
      <c r="D1237">
        <v>0</v>
      </c>
      <c r="E1237">
        <v>650000</v>
      </c>
    </row>
    <row r="1238" spans="4:5" x14ac:dyDescent="0.2">
      <c r="D1238" t="s">
        <v>3474</v>
      </c>
      <c r="E1238" t="s">
        <v>4867</v>
      </c>
    </row>
    <row r="1239" spans="4:5" x14ac:dyDescent="0.2">
      <c r="D1239" t="s">
        <v>3475</v>
      </c>
      <c r="E1239" t="s">
        <v>4868</v>
      </c>
    </row>
    <row r="1240" spans="4:5" x14ac:dyDescent="0.2">
      <c r="D1240">
        <v>0</v>
      </c>
      <c r="E1240">
        <v>0</v>
      </c>
    </row>
    <row r="1241" spans="4:5" x14ac:dyDescent="0.2">
      <c r="D1241" t="s">
        <v>3476</v>
      </c>
      <c r="E1241" t="s">
        <v>4869</v>
      </c>
    </row>
    <row r="1242" spans="4:5" x14ac:dyDescent="0.2">
      <c r="D1242" t="s">
        <v>3477</v>
      </c>
      <c r="E1242" t="s">
        <v>4870</v>
      </c>
    </row>
    <row r="1243" spans="4:5" x14ac:dyDescent="0.2">
      <c r="D1243">
        <v>0</v>
      </c>
      <c r="E1243">
        <v>0</v>
      </c>
    </row>
    <row r="1244" spans="4:5" x14ac:dyDescent="0.2">
      <c r="D1244" t="s">
        <v>3478</v>
      </c>
      <c r="E1244" t="s">
        <v>4871</v>
      </c>
    </row>
    <row r="1245" spans="4:5" x14ac:dyDescent="0.2">
      <c r="D1245" t="s">
        <v>3479</v>
      </c>
      <c r="E1245" t="s">
        <v>4872</v>
      </c>
    </row>
    <row r="1246" spans="4:5" x14ac:dyDescent="0.2">
      <c r="D1246">
        <v>0</v>
      </c>
      <c r="E1246">
        <v>0</v>
      </c>
    </row>
    <row r="1247" spans="4:5" x14ac:dyDescent="0.2">
      <c r="D1247" t="s">
        <v>3480</v>
      </c>
      <c r="E1247" t="s">
        <v>4873</v>
      </c>
    </row>
    <row r="1248" spans="4:5" x14ac:dyDescent="0.2">
      <c r="D1248" t="s">
        <v>3481</v>
      </c>
      <c r="E1248" t="s">
        <v>4874</v>
      </c>
    </row>
    <row r="1249" spans="4:5" x14ac:dyDescent="0.2">
      <c r="D1249">
        <v>0</v>
      </c>
      <c r="E1249">
        <v>0</v>
      </c>
    </row>
    <row r="1250" spans="4:5" x14ac:dyDescent="0.2">
      <c r="D1250" t="s">
        <v>3482</v>
      </c>
      <c r="E1250" t="s">
        <v>4875</v>
      </c>
    </row>
    <row r="1251" spans="4:5" x14ac:dyDescent="0.2">
      <c r="D1251" t="s">
        <v>3483</v>
      </c>
      <c r="E1251" t="s">
        <v>4876</v>
      </c>
    </row>
    <row r="1252" spans="4:5" x14ac:dyDescent="0.2">
      <c r="D1252">
        <v>0</v>
      </c>
      <c r="E1252">
        <v>0</v>
      </c>
    </row>
    <row r="1253" spans="4:5" x14ac:dyDescent="0.2">
      <c r="D1253" t="s">
        <v>3484</v>
      </c>
      <c r="E1253" t="s">
        <v>4877</v>
      </c>
    </row>
    <row r="1254" spans="4:5" x14ac:dyDescent="0.2">
      <c r="D1254" t="s">
        <v>3485</v>
      </c>
      <c r="E1254" t="s">
        <v>4878</v>
      </c>
    </row>
    <row r="1255" spans="4:5" x14ac:dyDescent="0.2">
      <c r="D1255">
        <v>0</v>
      </c>
      <c r="E1255">
        <v>0</v>
      </c>
    </row>
    <row r="1256" spans="4:5" x14ac:dyDescent="0.2">
      <c r="D1256" t="s">
        <v>3486</v>
      </c>
      <c r="E1256" t="s">
        <v>4879</v>
      </c>
    </row>
    <row r="1257" spans="4:5" x14ac:dyDescent="0.2">
      <c r="D1257" t="s">
        <v>3487</v>
      </c>
      <c r="E1257" t="s">
        <v>4880</v>
      </c>
    </row>
    <row r="1258" spans="4:5" x14ac:dyDescent="0.2">
      <c r="D1258">
        <v>0</v>
      </c>
      <c r="E1258">
        <v>0</v>
      </c>
    </row>
    <row r="1259" spans="4:5" x14ac:dyDescent="0.2">
      <c r="D1259" t="s">
        <v>3488</v>
      </c>
      <c r="E1259" t="s">
        <v>4881</v>
      </c>
    </row>
    <row r="1260" spans="4:5" x14ac:dyDescent="0.2">
      <c r="D1260" t="s">
        <v>3489</v>
      </c>
      <c r="E1260" t="s">
        <v>4882</v>
      </c>
    </row>
    <row r="1261" spans="4:5" x14ac:dyDescent="0.2">
      <c r="D1261">
        <v>0</v>
      </c>
      <c r="E1261">
        <v>0</v>
      </c>
    </row>
    <row r="1262" spans="4:5" x14ac:dyDescent="0.2">
      <c r="D1262" t="s">
        <v>3490</v>
      </c>
      <c r="E1262" t="s">
        <v>4883</v>
      </c>
    </row>
    <row r="1263" spans="4:5" x14ac:dyDescent="0.2">
      <c r="D1263" t="s">
        <v>3491</v>
      </c>
      <c r="E1263" t="s">
        <v>4884</v>
      </c>
    </row>
    <row r="1264" spans="4:5" x14ac:dyDescent="0.2">
      <c r="D1264">
        <v>0</v>
      </c>
      <c r="E1264">
        <v>0</v>
      </c>
    </row>
    <row r="1265" spans="4:5" x14ac:dyDescent="0.2">
      <c r="D1265" t="s">
        <v>3492</v>
      </c>
      <c r="E1265" t="s">
        <v>4885</v>
      </c>
    </row>
    <row r="1266" spans="4:5" x14ac:dyDescent="0.2">
      <c r="D1266" t="s">
        <v>3493</v>
      </c>
      <c r="E1266" t="s">
        <v>4886</v>
      </c>
    </row>
    <row r="1267" spans="4:5" x14ac:dyDescent="0.2">
      <c r="D1267">
        <v>0</v>
      </c>
      <c r="E1267">
        <v>0</v>
      </c>
    </row>
    <row r="1268" spans="4:5" x14ac:dyDescent="0.2">
      <c r="D1268" t="s">
        <v>3494</v>
      </c>
      <c r="E1268" t="s">
        <v>4887</v>
      </c>
    </row>
    <row r="1269" spans="4:5" x14ac:dyDescent="0.2">
      <c r="D1269" t="s">
        <v>3495</v>
      </c>
      <c r="E1269" t="s">
        <v>4888</v>
      </c>
    </row>
    <row r="1270" spans="4:5" x14ac:dyDescent="0.2">
      <c r="D1270">
        <v>0</v>
      </c>
      <c r="E1270">
        <v>0</v>
      </c>
    </row>
    <row r="1271" spans="4:5" x14ac:dyDescent="0.2">
      <c r="D1271" t="s">
        <v>3496</v>
      </c>
      <c r="E1271" t="s">
        <v>4889</v>
      </c>
    </row>
    <row r="1272" spans="4:5" x14ac:dyDescent="0.2">
      <c r="D1272" t="s">
        <v>3497</v>
      </c>
      <c r="E1272" t="s">
        <v>4890</v>
      </c>
    </row>
    <row r="1273" spans="4:5" x14ac:dyDescent="0.2">
      <c r="D1273">
        <v>0</v>
      </c>
      <c r="E1273">
        <v>0</v>
      </c>
    </row>
    <row r="1274" spans="4:5" x14ac:dyDescent="0.2">
      <c r="D1274" t="s">
        <v>3498</v>
      </c>
      <c r="E1274" t="s">
        <v>4891</v>
      </c>
    </row>
    <row r="1275" spans="4:5" x14ac:dyDescent="0.2">
      <c r="D1275" t="s">
        <v>3499</v>
      </c>
      <c r="E1275" t="s">
        <v>4892</v>
      </c>
    </row>
    <row r="1276" spans="4:5" x14ac:dyDescent="0.2">
      <c r="D1276">
        <v>0</v>
      </c>
      <c r="E1276">
        <v>0</v>
      </c>
    </row>
    <row r="1277" spans="4:5" x14ac:dyDescent="0.2">
      <c r="D1277" t="s">
        <v>3500</v>
      </c>
      <c r="E1277" t="s">
        <v>4893</v>
      </c>
    </row>
    <row r="1278" spans="4:5" x14ac:dyDescent="0.2">
      <c r="D1278" t="s">
        <v>3501</v>
      </c>
      <c r="E1278" t="s">
        <v>4894</v>
      </c>
    </row>
    <row r="1279" spans="4:5" x14ac:dyDescent="0.2">
      <c r="D1279">
        <v>0</v>
      </c>
      <c r="E1279">
        <v>0</v>
      </c>
    </row>
    <row r="1280" spans="4:5" x14ac:dyDescent="0.2">
      <c r="D1280" t="s">
        <v>3502</v>
      </c>
      <c r="E1280" t="s">
        <v>4895</v>
      </c>
    </row>
    <row r="1281" spans="4:5" x14ac:dyDescent="0.2">
      <c r="D1281" t="s">
        <v>3503</v>
      </c>
      <c r="E1281" t="s">
        <v>4896</v>
      </c>
    </row>
    <row r="1282" spans="4:5" x14ac:dyDescent="0.2">
      <c r="D1282">
        <v>0</v>
      </c>
      <c r="E1282">
        <v>56331</v>
      </c>
    </row>
    <row r="1283" spans="4:5" x14ac:dyDescent="0.2">
      <c r="D1283" t="s">
        <v>3504</v>
      </c>
      <c r="E1283" t="s">
        <v>4897</v>
      </c>
    </row>
    <row r="1284" spans="4:5" x14ac:dyDescent="0.2">
      <c r="D1284" t="s">
        <v>3505</v>
      </c>
      <c r="E1284" t="s">
        <v>4898</v>
      </c>
    </row>
    <row r="1285" spans="4:5" x14ac:dyDescent="0.2">
      <c r="D1285">
        <v>0</v>
      </c>
      <c r="E1285">
        <v>65000</v>
      </c>
    </row>
    <row r="1286" spans="4:5" x14ac:dyDescent="0.2">
      <c r="D1286" t="s">
        <v>3506</v>
      </c>
      <c r="E1286" t="s">
        <v>4899</v>
      </c>
    </row>
    <row r="1287" spans="4:5" x14ac:dyDescent="0.2">
      <c r="D1287" t="s">
        <v>3507</v>
      </c>
      <c r="E1287" t="s">
        <v>4900</v>
      </c>
    </row>
    <row r="1288" spans="4:5" x14ac:dyDescent="0.2">
      <c r="D1288">
        <v>0</v>
      </c>
      <c r="E1288">
        <v>0</v>
      </c>
    </row>
    <row r="1289" spans="4:5" x14ac:dyDescent="0.2">
      <c r="D1289" t="s">
        <v>3492</v>
      </c>
      <c r="E1289" t="s">
        <v>4901</v>
      </c>
    </row>
    <row r="1290" spans="4:5" x14ac:dyDescent="0.2">
      <c r="D1290" t="s">
        <v>3508</v>
      </c>
      <c r="E1290" t="s">
        <v>4902</v>
      </c>
    </row>
    <row r="1291" spans="4:5" x14ac:dyDescent="0.2">
      <c r="D1291">
        <v>0</v>
      </c>
      <c r="E1291">
        <v>0</v>
      </c>
    </row>
    <row r="1292" spans="4:5" x14ac:dyDescent="0.2">
      <c r="D1292" t="s">
        <v>3509</v>
      </c>
      <c r="E1292" t="s">
        <v>4903</v>
      </c>
    </row>
    <row r="1293" spans="4:5" x14ac:dyDescent="0.2">
      <c r="D1293" t="s">
        <v>3510</v>
      </c>
      <c r="E1293" t="s">
        <v>4904</v>
      </c>
    </row>
    <row r="1294" spans="4:5" x14ac:dyDescent="0.2">
      <c r="D1294">
        <v>0</v>
      </c>
      <c r="E1294">
        <v>0</v>
      </c>
    </row>
    <row r="1295" spans="4:5" x14ac:dyDescent="0.2">
      <c r="D1295" t="s">
        <v>3511</v>
      </c>
      <c r="E1295" t="s">
        <v>4905</v>
      </c>
    </row>
    <row r="1296" spans="4:5" x14ac:dyDescent="0.2">
      <c r="D1296" t="s">
        <v>3512</v>
      </c>
      <c r="E1296" t="s">
        <v>4906</v>
      </c>
    </row>
    <row r="1297" spans="4:5" x14ac:dyDescent="0.2">
      <c r="D1297">
        <v>0</v>
      </c>
      <c r="E1297">
        <v>0</v>
      </c>
    </row>
    <row r="1298" spans="4:5" x14ac:dyDescent="0.2">
      <c r="D1298" t="s">
        <v>3513</v>
      </c>
      <c r="E1298" t="s">
        <v>4907</v>
      </c>
    </row>
    <row r="1299" spans="4:5" x14ac:dyDescent="0.2">
      <c r="D1299" t="s">
        <v>3514</v>
      </c>
      <c r="E1299" t="s">
        <v>4908</v>
      </c>
    </row>
    <row r="1300" spans="4:5" x14ac:dyDescent="0.2">
      <c r="D1300">
        <v>0</v>
      </c>
      <c r="E1300">
        <v>0</v>
      </c>
    </row>
    <row r="1301" spans="4:5" x14ac:dyDescent="0.2">
      <c r="D1301" t="s">
        <v>3515</v>
      </c>
      <c r="E1301" t="s">
        <v>4909</v>
      </c>
    </row>
    <row r="1302" spans="4:5" x14ac:dyDescent="0.2">
      <c r="D1302" t="s">
        <v>3516</v>
      </c>
      <c r="E1302" t="s">
        <v>4910</v>
      </c>
    </row>
    <row r="1303" spans="4:5" x14ac:dyDescent="0.2">
      <c r="D1303">
        <v>0</v>
      </c>
      <c r="E1303">
        <v>0</v>
      </c>
    </row>
    <row r="1304" spans="4:5" x14ac:dyDescent="0.2">
      <c r="D1304" t="s">
        <v>3517</v>
      </c>
      <c r="E1304" t="s">
        <v>4911</v>
      </c>
    </row>
    <row r="1305" spans="4:5" x14ac:dyDescent="0.2">
      <c r="D1305" t="s">
        <v>3518</v>
      </c>
      <c r="E1305" t="s">
        <v>4912</v>
      </c>
    </row>
    <row r="1306" spans="4:5" x14ac:dyDescent="0.2">
      <c r="D1306">
        <v>0</v>
      </c>
      <c r="E1306">
        <v>0</v>
      </c>
    </row>
    <row r="1307" spans="4:5" x14ac:dyDescent="0.2">
      <c r="D1307" t="s">
        <v>3515</v>
      </c>
      <c r="E1307" t="s">
        <v>4913</v>
      </c>
    </row>
    <row r="1308" spans="4:5" x14ac:dyDescent="0.2">
      <c r="D1308" t="s">
        <v>3519</v>
      </c>
      <c r="E1308" t="s">
        <v>4914</v>
      </c>
    </row>
    <row r="1309" spans="4:5" x14ac:dyDescent="0.2">
      <c r="D1309">
        <v>0</v>
      </c>
      <c r="E1309">
        <v>0</v>
      </c>
    </row>
    <row r="1310" spans="4:5" x14ac:dyDescent="0.2">
      <c r="D1310" t="s">
        <v>3517</v>
      </c>
      <c r="E1310" t="s">
        <v>4915</v>
      </c>
    </row>
    <row r="1311" spans="4:5" x14ac:dyDescent="0.2">
      <c r="D1311" t="s">
        <v>3520</v>
      </c>
      <c r="E1311" t="s">
        <v>4916</v>
      </c>
    </row>
    <row r="1312" spans="4:5" x14ac:dyDescent="0.2">
      <c r="D1312">
        <v>0</v>
      </c>
      <c r="E1312">
        <v>0</v>
      </c>
    </row>
    <row r="1313" spans="4:5" x14ac:dyDescent="0.2">
      <c r="D1313" t="s">
        <v>3521</v>
      </c>
      <c r="E1313" t="s">
        <v>4917</v>
      </c>
    </row>
    <row r="1314" spans="4:5" x14ac:dyDescent="0.2">
      <c r="D1314" t="s">
        <v>3522</v>
      </c>
      <c r="E1314" t="s">
        <v>4918</v>
      </c>
    </row>
    <row r="1315" spans="4:5" x14ac:dyDescent="0.2">
      <c r="D1315">
        <v>0</v>
      </c>
      <c r="E1315">
        <v>0</v>
      </c>
    </row>
    <row r="1316" spans="4:5" x14ac:dyDescent="0.2">
      <c r="D1316" t="s">
        <v>3523</v>
      </c>
      <c r="E1316" t="s">
        <v>4919</v>
      </c>
    </row>
    <row r="1317" spans="4:5" x14ac:dyDescent="0.2">
      <c r="D1317" t="s">
        <v>3524</v>
      </c>
      <c r="E1317" t="s">
        <v>4920</v>
      </c>
    </row>
    <row r="1318" spans="4:5" x14ac:dyDescent="0.2">
      <c r="D1318">
        <v>0</v>
      </c>
      <c r="E1318">
        <v>0</v>
      </c>
    </row>
    <row r="1319" spans="4:5" x14ac:dyDescent="0.2">
      <c r="D1319" t="s">
        <v>3521</v>
      </c>
      <c r="E1319" t="s">
        <v>4921</v>
      </c>
    </row>
    <row r="1320" spans="4:5" x14ac:dyDescent="0.2">
      <c r="D1320" t="s">
        <v>3525</v>
      </c>
      <c r="E1320" t="s">
        <v>4922</v>
      </c>
    </row>
    <row r="1321" spans="4:5" x14ac:dyDescent="0.2">
      <c r="D1321">
        <v>0</v>
      </c>
      <c r="E1321">
        <v>0</v>
      </c>
    </row>
    <row r="1322" spans="4:5" x14ac:dyDescent="0.2">
      <c r="D1322" t="s">
        <v>3523</v>
      </c>
      <c r="E1322" t="s">
        <v>4923</v>
      </c>
    </row>
    <row r="1323" spans="4:5" x14ac:dyDescent="0.2">
      <c r="D1323" t="s">
        <v>3526</v>
      </c>
      <c r="E1323" t="s">
        <v>4924</v>
      </c>
    </row>
    <row r="1324" spans="4:5" x14ac:dyDescent="0.2">
      <c r="D1324">
        <v>0</v>
      </c>
      <c r="E1324">
        <v>0</v>
      </c>
    </row>
    <row r="1325" spans="4:5" x14ac:dyDescent="0.2">
      <c r="D1325" t="s">
        <v>3527</v>
      </c>
      <c r="E1325" t="s">
        <v>4925</v>
      </c>
    </row>
    <row r="1326" spans="4:5" x14ac:dyDescent="0.2">
      <c r="D1326" t="s">
        <v>3528</v>
      </c>
      <c r="E1326" t="s">
        <v>4926</v>
      </c>
    </row>
    <row r="1327" spans="4:5" x14ac:dyDescent="0.2">
      <c r="D1327">
        <v>0</v>
      </c>
      <c r="E1327">
        <v>0</v>
      </c>
    </row>
    <row r="1328" spans="4:5" x14ac:dyDescent="0.2">
      <c r="D1328" t="s">
        <v>3529</v>
      </c>
      <c r="E1328" t="s">
        <v>4927</v>
      </c>
    </row>
    <row r="1329" spans="4:5" x14ac:dyDescent="0.2">
      <c r="D1329" t="s">
        <v>3530</v>
      </c>
      <c r="E1329" t="s">
        <v>4928</v>
      </c>
    </row>
    <row r="1330" spans="4:5" x14ac:dyDescent="0.2">
      <c r="D1330">
        <v>0</v>
      </c>
      <c r="E1330">
        <v>0</v>
      </c>
    </row>
    <row r="1331" spans="4:5" x14ac:dyDescent="0.2">
      <c r="D1331" t="s">
        <v>3527</v>
      </c>
      <c r="E1331" t="s">
        <v>4929</v>
      </c>
    </row>
    <row r="1332" spans="4:5" x14ac:dyDescent="0.2">
      <c r="D1332" t="s">
        <v>3531</v>
      </c>
      <c r="E1332" t="s">
        <v>4930</v>
      </c>
    </row>
    <row r="1333" spans="4:5" x14ac:dyDescent="0.2">
      <c r="D1333">
        <v>0</v>
      </c>
      <c r="E1333">
        <v>0</v>
      </c>
    </row>
    <row r="1334" spans="4:5" x14ac:dyDescent="0.2">
      <c r="D1334" t="s">
        <v>3529</v>
      </c>
      <c r="E1334" t="s">
        <v>4931</v>
      </c>
    </row>
    <row r="1335" spans="4:5" x14ac:dyDescent="0.2">
      <c r="D1335" t="s">
        <v>3532</v>
      </c>
      <c r="E1335" t="s">
        <v>2969</v>
      </c>
    </row>
    <row r="1336" spans="4:5" x14ac:dyDescent="0.2">
      <c r="D1336">
        <v>0</v>
      </c>
      <c r="E1336">
        <v>0</v>
      </c>
    </row>
    <row r="1337" spans="4:5" x14ac:dyDescent="0.2">
      <c r="D1337" t="s">
        <v>3533</v>
      </c>
      <c r="E1337" t="s">
        <v>4932</v>
      </c>
    </row>
    <row r="1338" spans="4:5" x14ac:dyDescent="0.2">
      <c r="D1338" t="s">
        <v>3534</v>
      </c>
      <c r="E1338" t="s">
        <v>4933</v>
      </c>
    </row>
    <row r="1339" spans="4:5" x14ac:dyDescent="0.2">
      <c r="D1339">
        <v>0</v>
      </c>
      <c r="E1339">
        <v>0</v>
      </c>
    </row>
    <row r="1340" spans="4:5" x14ac:dyDescent="0.2">
      <c r="D1340" t="s">
        <v>3535</v>
      </c>
      <c r="E1340" t="s">
        <v>4934</v>
      </c>
    </row>
    <row r="1341" spans="4:5" x14ac:dyDescent="0.2">
      <c r="D1341" t="s">
        <v>3536</v>
      </c>
      <c r="E1341" t="s">
        <v>2987</v>
      </c>
    </row>
    <row r="1342" spans="4:5" x14ac:dyDescent="0.2">
      <c r="D1342">
        <v>0</v>
      </c>
      <c r="E1342">
        <v>0</v>
      </c>
    </row>
    <row r="1343" spans="4:5" x14ac:dyDescent="0.2">
      <c r="D1343" t="s">
        <v>3533</v>
      </c>
      <c r="E1343" t="s">
        <v>4935</v>
      </c>
    </row>
    <row r="1344" spans="4:5" x14ac:dyDescent="0.2">
      <c r="D1344" t="s">
        <v>3537</v>
      </c>
      <c r="E1344" t="s">
        <v>4936</v>
      </c>
    </row>
    <row r="1345" spans="4:5" x14ac:dyDescent="0.2">
      <c r="D1345">
        <v>0</v>
      </c>
      <c r="E1345">
        <v>0</v>
      </c>
    </row>
    <row r="1346" spans="4:5" x14ac:dyDescent="0.2">
      <c r="D1346" t="s">
        <v>3535</v>
      </c>
      <c r="E1346" t="s">
        <v>4937</v>
      </c>
    </row>
    <row r="1347" spans="4:5" x14ac:dyDescent="0.2">
      <c r="D1347" t="s">
        <v>3538</v>
      </c>
      <c r="E1347" t="s">
        <v>4938</v>
      </c>
    </row>
    <row r="1348" spans="4:5" x14ac:dyDescent="0.2">
      <c r="D1348">
        <v>0</v>
      </c>
      <c r="E1348">
        <v>0</v>
      </c>
    </row>
    <row r="1349" spans="4:5" x14ac:dyDescent="0.2">
      <c r="D1349" t="s">
        <v>3539</v>
      </c>
      <c r="E1349" t="s">
        <v>4939</v>
      </c>
    </row>
    <row r="1350" spans="4:5" x14ac:dyDescent="0.2">
      <c r="D1350" t="s">
        <v>3540</v>
      </c>
      <c r="E1350" t="s">
        <v>4940</v>
      </c>
    </row>
    <row r="1351" spans="4:5" x14ac:dyDescent="0.2">
      <c r="D1351">
        <v>0</v>
      </c>
      <c r="E1351">
        <v>0</v>
      </c>
    </row>
    <row r="1352" spans="4:5" x14ac:dyDescent="0.2">
      <c r="D1352" t="s">
        <v>3541</v>
      </c>
      <c r="E1352" t="s">
        <v>4941</v>
      </c>
    </row>
    <row r="1353" spans="4:5" x14ac:dyDescent="0.2">
      <c r="D1353" t="s">
        <v>3542</v>
      </c>
      <c r="E1353" t="s">
        <v>3005</v>
      </c>
    </row>
    <row r="1354" spans="4:5" x14ac:dyDescent="0.2">
      <c r="D1354">
        <v>197814</v>
      </c>
      <c r="E1354">
        <v>0</v>
      </c>
    </row>
    <row r="1355" spans="4:5" x14ac:dyDescent="0.2">
      <c r="D1355" t="s">
        <v>3543</v>
      </c>
      <c r="E1355" t="s">
        <v>4942</v>
      </c>
    </row>
    <row r="1356" spans="4:5" x14ac:dyDescent="0.2">
      <c r="D1356" t="s">
        <v>3544</v>
      </c>
      <c r="E1356" t="s">
        <v>3011</v>
      </c>
    </row>
    <row r="1357" spans="4:5" x14ac:dyDescent="0.2">
      <c r="D1357">
        <v>0</v>
      </c>
      <c r="E1357">
        <v>0</v>
      </c>
    </row>
    <row r="1358" spans="4:5" x14ac:dyDescent="0.2">
      <c r="D1358" t="s">
        <v>3545</v>
      </c>
      <c r="E1358" t="s">
        <v>4943</v>
      </c>
    </row>
    <row r="1359" spans="4:5" x14ac:dyDescent="0.2">
      <c r="D1359" t="s">
        <v>3546</v>
      </c>
      <c r="E1359" t="s">
        <v>4944</v>
      </c>
    </row>
    <row r="1360" spans="4:5" x14ac:dyDescent="0.2">
      <c r="D1360">
        <v>0</v>
      </c>
      <c r="E1360">
        <v>0</v>
      </c>
    </row>
    <row r="1361" spans="4:5" x14ac:dyDescent="0.2">
      <c r="D1361" t="s">
        <v>3547</v>
      </c>
      <c r="E1361" t="s">
        <v>4945</v>
      </c>
    </row>
    <row r="1362" spans="4:5" x14ac:dyDescent="0.2">
      <c r="D1362" t="s">
        <v>3548</v>
      </c>
      <c r="E1362" t="s">
        <v>4946</v>
      </c>
    </row>
    <row r="1363" spans="4:5" x14ac:dyDescent="0.2">
      <c r="D1363">
        <v>0</v>
      </c>
      <c r="E1363">
        <v>0</v>
      </c>
    </row>
    <row r="1364" spans="4:5" x14ac:dyDescent="0.2">
      <c r="D1364" t="s">
        <v>3549</v>
      </c>
      <c r="E1364" t="s">
        <v>4947</v>
      </c>
    </row>
    <row r="1365" spans="4:5" x14ac:dyDescent="0.2">
      <c r="D1365" t="s">
        <v>3550</v>
      </c>
      <c r="E1365" t="s">
        <v>4948</v>
      </c>
    </row>
    <row r="1366" spans="4:5" x14ac:dyDescent="0.2">
      <c r="D1366">
        <v>44566</v>
      </c>
      <c r="E1366">
        <v>0</v>
      </c>
    </row>
    <row r="1367" spans="4:5" x14ac:dyDescent="0.2">
      <c r="D1367" t="s">
        <v>3551</v>
      </c>
      <c r="E1367" t="s">
        <v>4949</v>
      </c>
    </row>
    <row r="1368" spans="4:5" x14ac:dyDescent="0.2">
      <c r="D1368" t="s">
        <v>3552</v>
      </c>
      <c r="E1368" t="s">
        <v>4950</v>
      </c>
    </row>
    <row r="1369" spans="4:5" x14ac:dyDescent="0.2">
      <c r="D1369">
        <v>0</v>
      </c>
      <c r="E1369">
        <v>0</v>
      </c>
    </row>
    <row r="1370" spans="4:5" x14ac:dyDescent="0.2">
      <c r="D1370" t="s">
        <v>3553</v>
      </c>
      <c r="E1370" t="s">
        <v>4951</v>
      </c>
    </row>
    <row r="1371" spans="4:5" x14ac:dyDescent="0.2">
      <c r="D1371" t="s">
        <v>3554</v>
      </c>
      <c r="E1371" t="s">
        <v>4952</v>
      </c>
    </row>
    <row r="1372" spans="4:5" x14ac:dyDescent="0.2">
      <c r="D1372">
        <v>0</v>
      </c>
      <c r="E1372">
        <v>0</v>
      </c>
    </row>
    <row r="1373" spans="4:5" x14ac:dyDescent="0.2">
      <c r="D1373" t="s">
        <v>3555</v>
      </c>
      <c r="E1373" t="s">
        <v>4953</v>
      </c>
    </row>
    <row r="1374" spans="4:5" x14ac:dyDescent="0.2">
      <c r="D1374" t="s">
        <v>3556</v>
      </c>
      <c r="E1374" t="s">
        <v>4954</v>
      </c>
    </row>
    <row r="1375" spans="4:5" x14ac:dyDescent="0.2">
      <c r="D1375">
        <v>0</v>
      </c>
      <c r="E1375">
        <v>0</v>
      </c>
    </row>
    <row r="1376" spans="4:5" x14ac:dyDescent="0.2">
      <c r="D1376" t="s">
        <v>3557</v>
      </c>
      <c r="E1376" t="s">
        <v>4955</v>
      </c>
    </row>
    <row r="1377" spans="4:5" x14ac:dyDescent="0.2">
      <c r="D1377" t="s">
        <v>3558</v>
      </c>
      <c r="E1377" t="s">
        <v>3083</v>
      </c>
    </row>
    <row r="1378" spans="4:5" x14ac:dyDescent="0.2">
      <c r="D1378">
        <v>0</v>
      </c>
      <c r="E1378">
        <v>0</v>
      </c>
    </row>
    <row r="1379" spans="4:5" x14ac:dyDescent="0.2">
      <c r="D1379" t="s">
        <v>3559</v>
      </c>
      <c r="E1379" t="s">
        <v>4956</v>
      </c>
    </row>
    <row r="1380" spans="4:5" x14ac:dyDescent="0.2">
      <c r="D1380" t="s">
        <v>3560</v>
      </c>
      <c r="E1380" t="s">
        <v>4957</v>
      </c>
    </row>
    <row r="1381" spans="4:5" x14ac:dyDescent="0.2">
      <c r="D1381">
        <v>0</v>
      </c>
      <c r="E1381">
        <v>0</v>
      </c>
    </row>
    <row r="1382" spans="4:5" x14ac:dyDescent="0.2">
      <c r="D1382" t="s">
        <v>3561</v>
      </c>
      <c r="E1382" t="s">
        <v>4958</v>
      </c>
    </row>
    <row r="1383" spans="4:5" x14ac:dyDescent="0.2">
      <c r="D1383" t="s">
        <v>3562</v>
      </c>
      <c r="E1383" t="s">
        <v>3097</v>
      </c>
    </row>
    <row r="1384" spans="4:5" x14ac:dyDescent="0.2">
      <c r="D1384">
        <v>0</v>
      </c>
      <c r="E1384">
        <v>0</v>
      </c>
    </row>
    <row r="1385" spans="4:5" x14ac:dyDescent="0.2">
      <c r="D1385" t="s">
        <v>3563</v>
      </c>
      <c r="E1385" t="s">
        <v>4959</v>
      </c>
    </row>
    <row r="1386" spans="4:5" x14ac:dyDescent="0.2">
      <c r="D1386" t="s">
        <v>3564</v>
      </c>
      <c r="E1386" t="s">
        <v>4960</v>
      </c>
    </row>
    <row r="1387" spans="4:5" x14ac:dyDescent="0.2">
      <c r="D1387">
        <v>40773</v>
      </c>
      <c r="E1387">
        <v>0</v>
      </c>
    </row>
    <row r="1388" spans="4:5" x14ac:dyDescent="0.2">
      <c r="D1388" t="s">
        <v>3565</v>
      </c>
      <c r="E1388" t="s">
        <v>4961</v>
      </c>
    </row>
    <row r="1389" spans="4:5" x14ac:dyDescent="0.2">
      <c r="D1389" t="s">
        <v>3566</v>
      </c>
      <c r="E1389" t="s">
        <v>4962</v>
      </c>
    </row>
    <row r="1390" spans="4:5" x14ac:dyDescent="0.2">
      <c r="D1390">
        <v>0</v>
      </c>
      <c r="E1390">
        <v>0</v>
      </c>
    </row>
    <row r="1391" spans="4:5" x14ac:dyDescent="0.2">
      <c r="D1391" t="s">
        <v>3567</v>
      </c>
      <c r="E1391" t="s">
        <v>4963</v>
      </c>
    </row>
    <row r="1392" spans="4:5" x14ac:dyDescent="0.2">
      <c r="D1392" t="s">
        <v>3568</v>
      </c>
      <c r="E1392" t="s">
        <v>4964</v>
      </c>
    </row>
    <row r="1393" spans="4:5" x14ac:dyDescent="0.2">
      <c r="D1393">
        <v>135862</v>
      </c>
      <c r="E1393">
        <v>0</v>
      </c>
    </row>
    <row r="1394" spans="4:5" x14ac:dyDescent="0.2">
      <c r="D1394" t="s">
        <v>3569</v>
      </c>
      <c r="E1394" t="s">
        <v>4965</v>
      </c>
    </row>
    <row r="1395" spans="4:5" x14ac:dyDescent="0.2">
      <c r="D1395" t="s">
        <v>3570</v>
      </c>
      <c r="E1395" t="s">
        <v>4966</v>
      </c>
    </row>
    <row r="1396" spans="4:5" x14ac:dyDescent="0.2">
      <c r="D1396">
        <v>0</v>
      </c>
      <c r="E1396">
        <v>0</v>
      </c>
    </row>
    <row r="1397" spans="4:5" x14ac:dyDescent="0.2">
      <c r="D1397" t="s">
        <v>3571</v>
      </c>
      <c r="E1397" t="s">
        <v>4967</v>
      </c>
    </row>
    <row r="1398" spans="4:5" x14ac:dyDescent="0.2">
      <c r="D1398" t="s">
        <v>3572</v>
      </c>
      <c r="E1398" t="s">
        <v>4968</v>
      </c>
    </row>
    <row r="1399" spans="4:5" x14ac:dyDescent="0.2">
      <c r="D1399">
        <v>2025</v>
      </c>
      <c r="E1399">
        <v>0</v>
      </c>
    </row>
    <row r="1400" spans="4:5" x14ac:dyDescent="0.2">
      <c r="D1400" t="s">
        <v>3573</v>
      </c>
      <c r="E1400" t="s">
        <v>4969</v>
      </c>
    </row>
    <row r="1401" spans="4:5" x14ac:dyDescent="0.2">
      <c r="D1401" t="s">
        <v>3574</v>
      </c>
      <c r="E1401" t="s">
        <v>4970</v>
      </c>
    </row>
    <row r="1402" spans="4:5" x14ac:dyDescent="0.2">
      <c r="D1402">
        <v>0</v>
      </c>
      <c r="E1402">
        <v>0</v>
      </c>
    </row>
    <row r="1403" spans="4:5" x14ac:dyDescent="0.2">
      <c r="D1403" t="s">
        <v>3575</v>
      </c>
      <c r="E1403" t="s">
        <v>4971</v>
      </c>
    </row>
    <row r="1404" spans="4:5" x14ac:dyDescent="0.2">
      <c r="D1404" t="s">
        <v>3576</v>
      </c>
      <c r="E1404" t="s">
        <v>4972</v>
      </c>
    </row>
    <row r="1405" spans="4:5" x14ac:dyDescent="0.2">
      <c r="D1405">
        <v>0</v>
      </c>
      <c r="E1405">
        <v>0</v>
      </c>
    </row>
    <row r="1406" spans="4:5" x14ac:dyDescent="0.2">
      <c r="D1406" t="s">
        <v>3577</v>
      </c>
      <c r="E1406" t="s">
        <v>4973</v>
      </c>
    </row>
    <row r="1407" spans="4:5" x14ac:dyDescent="0.2">
      <c r="D1407" t="s">
        <v>3578</v>
      </c>
      <c r="E1407" t="s">
        <v>4974</v>
      </c>
    </row>
    <row r="1408" spans="4:5" x14ac:dyDescent="0.2">
      <c r="D1408">
        <v>0</v>
      </c>
      <c r="E1408">
        <v>25000</v>
      </c>
    </row>
    <row r="1409" spans="4:5" x14ac:dyDescent="0.2">
      <c r="D1409" t="s">
        <v>3579</v>
      </c>
      <c r="E1409" t="s">
        <v>4975</v>
      </c>
    </row>
    <row r="1410" spans="4:5" x14ac:dyDescent="0.2">
      <c r="D1410" t="s">
        <v>3580</v>
      </c>
      <c r="E1410" t="s">
        <v>4976</v>
      </c>
    </row>
    <row r="1411" spans="4:5" x14ac:dyDescent="0.2">
      <c r="D1411">
        <v>0</v>
      </c>
      <c r="E1411">
        <v>0</v>
      </c>
    </row>
    <row r="1412" spans="4:5" x14ac:dyDescent="0.2">
      <c r="D1412" t="s">
        <v>3581</v>
      </c>
      <c r="E1412" t="s">
        <v>4977</v>
      </c>
    </row>
    <row r="1413" spans="4:5" x14ac:dyDescent="0.2">
      <c r="D1413" t="s">
        <v>3582</v>
      </c>
      <c r="E1413" t="s">
        <v>4978</v>
      </c>
    </row>
    <row r="1414" spans="4:5" x14ac:dyDescent="0.2">
      <c r="D1414">
        <v>0</v>
      </c>
      <c r="E1414">
        <v>0</v>
      </c>
    </row>
    <row r="1415" spans="4:5" x14ac:dyDescent="0.2">
      <c r="D1415" t="s">
        <v>3583</v>
      </c>
      <c r="E1415" t="s">
        <v>4979</v>
      </c>
    </row>
    <row r="1416" spans="4:5" x14ac:dyDescent="0.2">
      <c r="D1416" t="s">
        <v>3584</v>
      </c>
      <c r="E1416" t="s">
        <v>4980</v>
      </c>
    </row>
    <row r="1417" spans="4:5" x14ac:dyDescent="0.2">
      <c r="D1417">
        <v>0</v>
      </c>
      <c r="E1417">
        <v>0</v>
      </c>
    </row>
    <row r="1418" spans="4:5" x14ac:dyDescent="0.2">
      <c r="D1418" t="s">
        <v>3585</v>
      </c>
      <c r="E1418" t="s">
        <v>4981</v>
      </c>
    </row>
    <row r="1419" spans="4:5" x14ac:dyDescent="0.2">
      <c r="D1419" t="s">
        <v>3586</v>
      </c>
      <c r="E1419" t="s">
        <v>4982</v>
      </c>
    </row>
    <row r="1420" spans="4:5" x14ac:dyDescent="0.2">
      <c r="D1420">
        <v>0</v>
      </c>
      <c r="E1420">
        <v>0</v>
      </c>
    </row>
    <row r="1421" spans="4:5" x14ac:dyDescent="0.2">
      <c r="D1421" t="s">
        <v>3587</v>
      </c>
      <c r="E1421" t="s">
        <v>4983</v>
      </c>
    </row>
    <row r="1422" spans="4:5" x14ac:dyDescent="0.2">
      <c r="D1422" t="s">
        <v>3588</v>
      </c>
      <c r="E1422" t="s">
        <v>4984</v>
      </c>
    </row>
    <row r="1423" spans="4:5" x14ac:dyDescent="0.2">
      <c r="D1423">
        <v>0</v>
      </c>
      <c r="E1423">
        <v>0</v>
      </c>
    </row>
    <row r="1424" spans="4:5" x14ac:dyDescent="0.2">
      <c r="D1424" t="s">
        <v>3589</v>
      </c>
      <c r="E1424" t="s">
        <v>4985</v>
      </c>
    </row>
    <row r="1425" spans="4:5" x14ac:dyDescent="0.2">
      <c r="D1425" t="s">
        <v>3590</v>
      </c>
      <c r="E1425" t="s">
        <v>4986</v>
      </c>
    </row>
    <row r="1426" spans="4:5" x14ac:dyDescent="0.2">
      <c r="D1426">
        <v>0</v>
      </c>
      <c r="E1426">
        <v>0</v>
      </c>
    </row>
    <row r="1427" spans="4:5" x14ac:dyDescent="0.2">
      <c r="D1427" t="s">
        <v>3591</v>
      </c>
      <c r="E1427" t="s">
        <v>4987</v>
      </c>
    </row>
    <row r="1428" spans="4:5" x14ac:dyDescent="0.2">
      <c r="D1428" t="s">
        <v>3592</v>
      </c>
      <c r="E1428" t="s">
        <v>4988</v>
      </c>
    </row>
    <row r="1429" spans="4:5" x14ac:dyDescent="0.2">
      <c r="D1429">
        <v>0</v>
      </c>
      <c r="E1429">
        <v>0</v>
      </c>
    </row>
    <row r="1430" spans="4:5" x14ac:dyDescent="0.2">
      <c r="D1430" t="s">
        <v>3593</v>
      </c>
      <c r="E1430" t="s">
        <v>4989</v>
      </c>
    </row>
    <row r="1431" spans="4:5" x14ac:dyDescent="0.2">
      <c r="D1431" t="s">
        <v>3594</v>
      </c>
      <c r="E1431" t="s">
        <v>4990</v>
      </c>
    </row>
    <row r="1432" spans="4:5" x14ac:dyDescent="0.2">
      <c r="D1432">
        <v>0</v>
      </c>
      <c r="E1432">
        <v>0</v>
      </c>
    </row>
    <row r="1433" spans="4:5" x14ac:dyDescent="0.2">
      <c r="D1433" t="s">
        <v>3595</v>
      </c>
      <c r="E1433" t="s">
        <v>4991</v>
      </c>
    </row>
    <row r="1434" spans="4:5" x14ac:dyDescent="0.2">
      <c r="D1434" t="s">
        <v>3596</v>
      </c>
      <c r="E1434" t="s">
        <v>4992</v>
      </c>
    </row>
    <row r="1435" spans="4:5" x14ac:dyDescent="0.2">
      <c r="D1435">
        <v>0</v>
      </c>
      <c r="E1435">
        <v>0</v>
      </c>
    </row>
    <row r="1436" spans="4:5" x14ac:dyDescent="0.2">
      <c r="D1436" t="s">
        <v>3597</v>
      </c>
      <c r="E1436" t="s">
        <v>4993</v>
      </c>
    </row>
    <row r="1437" spans="4:5" x14ac:dyDescent="0.2">
      <c r="D1437" t="s">
        <v>3598</v>
      </c>
      <c r="E1437" t="s">
        <v>4994</v>
      </c>
    </row>
    <row r="1438" spans="4:5" x14ac:dyDescent="0.2">
      <c r="D1438">
        <v>0</v>
      </c>
      <c r="E1438">
        <v>0</v>
      </c>
    </row>
    <row r="1439" spans="4:5" x14ac:dyDescent="0.2">
      <c r="D1439" t="s">
        <v>3599</v>
      </c>
      <c r="E1439" t="s">
        <v>4995</v>
      </c>
    </row>
    <row r="1440" spans="4:5" x14ac:dyDescent="0.2">
      <c r="D1440" t="s">
        <v>3600</v>
      </c>
      <c r="E1440" t="s">
        <v>4996</v>
      </c>
    </row>
    <row r="1441" spans="4:5" x14ac:dyDescent="0.2">
      <c r="D1441">
        <v>0</v>
      </c>
      <c r="E1441">
        <v>0</v>
      </c>
    </row>
    <row r="1442" spans="4:5" x14ac:dyDescent="0.2">
      <c r="D1442" t="s">
        <v>3601</v>
      </c>
      <c r="E1442" t="s">
        <v>4997</v>
      </c>
    </row>
    <row r="1443" spans="4:5" x14ac:dyDescent="0.2">
      <c r="D1443" t="s">
        <v>3602</v>
      </c>
      <c r="E1443" t="s">
        <v>4998</v>
      </c>
    </row>
    <row r="1444" spans="4:5" x14ac:dyDescent="0.2">
      <c r="D1444">
        <v>0</v>
      </c>
      <c r="E1444">
        <v>0</v>
      </c>
    </row>
    <row r="1445" spans="4:5" x14ac:dyDescent="0.2">
      <c r="D1445" t="s">
        <v>3603</v>
      </c>
      <c r="E1445" t="s">
        <v>4999</v>
      </c>
    </row>
    <row r="1446" spans="4:5" x14ac:dyDescent="0.2">
      <c r="D1446" t="s">
        <v>3604</v>
      </c>
      <c r="E1446" t="s">
        <v>5000</v>
      </c>
    </row>
    <row r="1447" spans="4:5" x14ac:dyDescent="0.2">
      <c r="D1447">
        <v>0</v>
      </c>
      <c r="E1447">
        <v>0</v>
      </c>
    </row>
    <row r="1448" spans="4:5" x14ac:dyDescent="0.2">
      <c r="D1448" t="s">
        <v>3605</v>
      </c>
      <c r="E1448" t="s">
        <v>5001</v>
      </c>
    </row>
    <row r="1449" spans="4:5" x14ac:dyDescent="0.2">
      <c r="D1449" t="s">
        <v>3606</v>
      </c>
      <c r="E1449" t="s">
        <v>5002</v>
      </c>
    </row>
    <row r="1450" spans="4:5" x14ac:dyDescent="0.2">
      <c r="D1450">
        <v>0</v>
      </c>
      <c r="E1450">
        <v>0</v>
      </c>
    </row>
    <row r="1451" spans="4:5" x14ac:dyDescent="0.2">
      <c r="D1451" t="s">
        <v>3607</v>
      </c>
      <c r="E1451" t="s">
        <v>5003</v>
      </c>
    </row>
    <row r="1452" spans="4:5" x14ac:dyDescent="0.2">
      <c r="D1452" t="s">
        <v>3608</v>
      </c>
      <c r="E1452" t="s">
        <v>5004</v>
      </c>
    </row>
    <row r="1453" spans="4:5" x14ac:dyDescent="0.2">
      <c r="D1453">
        <v>0</v>
      </c>
      <c r="E1453">
        <v>0</v>
      </c>
    </row>
    <row r="1454" spans="4:5" x14ac:dyDescent="0.2">
      <c r="D1454" t="s">
        <v>3609</v>
      </c>
      <c r="E1454" t="s">
        <v>5005</v>
      </c>
    </row>
    <row r="1455" spans="4:5" x14ac:dyDescent="0.2">
      <c r="D1455" t="s">
        <v>3610</v>
      </c>
      <c r="E1455" t="s">
        <v>5006</v>
      </c>
    </row>
    <row r="1456" spans="4:5" x14ac:dyDescent="0.2">
      <c r="D1456">
        <v>0</v>
      </c>
      <c r="E1456">
        <v>0</v>
      </c>
    </row>
    <row r="1457" spans="4:5" x14ac:dyDescent="0.2">
      <c r="D1457" t="s">
        <v>3611</v>
      </c>
      <c r="E1457" t="s">
        <v>5007</v>
      </c>
    </row>
    <row r="1458" spans="4:5" x14ac:dyDescent="0.2">
      <c r="D1458" t="s">
        <v>3612</v>
      </c>
      <c r="E1458" t="s">
        <v>5008</v>
      </c>
    </row>
    <row r="1459" spans="4:5" x14ac:dyDescent="0.2">
      <c r="D1459">
        <v>0</v>
      </c>
      <c r="E1459">
        <v>0</v>
      </c>
    </row>
    <row r="1460" spans="4:5" x14ac:dyDescent="0.2">
      <c r="D1460" t="s">
        <v>3613</v>
      </c>
      <c r="E1460" t="s">
        <v>5009</v>
      </c>
    </row>
    <row r="1461" spans="4:5" x14ac:dyDescent="0.2">
      <c r="D1461" t="s">
        <v>3614</v>
      </c>
      <c r="E1461" t="s">
        <v>5010</v>
      </c>
    </row>
    <row r="1462" spans="4:5" x14ac:dyDescent="0.2">
      <c r="D1462">
        <v>0</v>
      </c>
      <c r="E1462">
        <v>0</v>
      </c>
    </row>
    <row r="1463" spans="4:5" x14ac:dyDescent="0.2">
      <c r="D1463" t="s">
        <v>3615</v>
      </c>
      <c r="E1463" t="s">
        <v>5011</v>
      </c>
    </row>
    <row r="1464" spans="4:5" x14ac:dyDescent="0.2">
      <c r="D1464" t="s">
        <v>3616</v>
      </c>
      <c r="E1464" t="s">
        <v>5012</v>
      </c>
    </row>
    <row r="1465" spans="4:5" x14ac:dyDescent="0.2">
      <c r="D1465">
        <v>0</v>
      </c>
      <c r="E1465">
        <v>0</v>
      </c>
    </row>
    <row r="1466" spans="4:5" x14ac:dyDescent="0.2">
      <c r="D1466" t="s">
        <v>3617</v>
      </c>
      <c r="E1466" t="s">
        <v>5013</v>
      </c>
    </row>
    <row r="1467" spans="4:5" x14ac:dyDescent="0.2">
      <c r="D1467" t="s">
        <v>3618</v>
      </c>
      <c r="E1467" t="s">
        <v>5014</v>
      </c>
    </row>
    <row r="1468" spans="4:5" x14ac:dyDescent="0.2">
      <c r="D1468">
        <v>0</v>
      </c>
      <c r="E1468">
        <v>0</v>
      </c>
    </row>
    <row r="1469" spans="4:5" x14ac:dyDescent="0.2">
      <c r="D1469" t="s">
        <v>3619</v>
      </c>
      <c r="E1469" t="s">
        <v>5015</v>
      </c>
    </row>
    <row r="1470" spans="4:5" x14ac:dyDescent="0.2">
      <c r="D1470" t="s">
        <v>3620</v>
      </c>
      <c r="E1470" t="s">
        <v>5016</v>
      </c>
    </row>
    <row r="1471" spans="4:5" x14ac:dyDescent="0.2">
      <c r="D1471">
        <v>0</v>
      </c>
      <c r="E1471">
        <v>5265</v>
      </c>
    </row>
    <row r="1472" spans="4:5" x14ac:dyDescent="0.2">
      <c r="D1472" t="s">
        <v>3621</v>
      </c>
      <c r="E1472" t="s">
        <v>5017</v>
      </c>
    </row>
    <row r="1473" spans="4:5" x14ac:dyDescent="0.2">
      <c r="D1473" t="s">
        <v>3622</v>
      </c>
      <c r="E1473" t="s">
        <v>5018</v>
      </c>
    </row>
    <row r="1474" spans="4:5" x14ac:dyDescent="0.2">
      <c r="D1474">
        <v>0</v>
      </c>
      <c r="E1474">
        <v>174</v>
      </c>
    </row>
    <row r="1475" spans="4:5" x14ac:dyDescent="0.2">
      <c r="D1475" t="s">
        <v>3623</v>
      </c>
      <c r="E1475" t="s">
        <v>5019</v>
      </c>
    </row>
    <row r="1476" spans="4:5" x14ac:dyDescent="0.2">
      <c r="D1476" t="s">
        <v>3624</v>
      </c>
      <c r="E1476" t="s">
        <v>5020</v>
      </c>
    </row>
    <row r="1477" spans="4:5" x14ac:dyDescent="0.2">
      <c r="D1477">
        <v>0</v>
      </c>
      <c r="E1477">
        <v>0</v>
      </c>
    </row>
    <row r="1478" spans="4:5" x14ac:dyDescent="0.2">
      <c r="D1478" t="s">
        <v>3625</v>
      </c>
      <c r="E1478" t="s">
        <v>5021</v>
      </c>
    </row>
    <row r="1479" spans="4:5" x14ac:dyDescent="0.2">
      <c r="D1479" t="s">
        <v>3626</v>
      </c>
      <c r="E1479" t="s">
        <v>5022</v>
      </c>
    </row>
    <row r="1480" spans="4:5" x14ac:dyDescent="0.2">
      <c r="D1480">
        <v>0</v>
      </c>
      <c r="E1480">
        <v>0</v>
      </c>
    </row>
    <row r="1481" spans="4:5" x14ac:dyDescent="0.2">
      <c r="D1481" t="s">
        <v>3627</v>
      </c>
      <c r="E1481" t="s">
        <v>5023</v>
      </c>
    </row>
    <row r="1482" spans="4:5" x14ac:dyDescent="0.2">
      <c r="D1482" t="s">
        <v>3628</v>
      </c>
      <c r="E1482" t="s">
        <v>5024</v>
      </c>
    </row>
    <row r="1483" spans="4:5" x14ac:dyDescent="0.2">
      <c r="D1483">
        <v>0</v>
      </c>
      <c r="E1483">
        <v>4291</v>
      </c>
    </row>
    <row r="1484" spans="4:5" x14ac:dyDescent="0.2">
      <c r="D1484" t="s">
        <v>3629</v>
      </c>
      <c r="E1484" t="s">
        <v>5025</v>
      </c>
    </row>
    <row r="1485" spans="4:5" x14ac:dyDescent="0.2">
      <c r="D1485" t="s">
        <v>3630</v>
      </c>
      <c r="E1485" t="s">
        <v>5026</v>
      </c>
    </row>
    <row r="1486" spans="4:5" x14ac:dyDescent="0.2">
      <c r="D1486">
        <v>0</v>
      </c>
      <c r="E1486">
        <v>0</v>
      </c>
    </row>
    <row r="1487" spans="4:5" x14ac:dyDescent="0.2">
      <c r="D1487" t="s">
        <v>3631</v>
      </c>
      <c r="E1487" t="s">
        <v>5027</v>
      </c>
    </row>
    <row r="1488" spans="4:5" x14ac:dyDescent="0.2">
      <c r="D1488" t="s">
        <v>3632</v>
      </c>
      <c r="E1488" t="s">
        <v>5028</v>
      </c>
    </row>
    <row r="1489" spans="4:5" x14ac:dyDescent="0.2">
      <c r="D1489">
        <v>0</v>
      </c>
      <c r="E1489">
        <v>27000</v>
      </c>
    </row>
    <row r="1490" spans="4:5" x14ac:dyDescent="0.2">
      <c r="D1490" t="s">
        <v>3633</v>
      </c>
      <c r="E1490" t="s">
        <v>5029</v>
      </c>
    </row>
    <row r="1491" spans="4:5" x14ac:dyDescent="0.2">
      <c r="D1491" t="s">
        <v>3634</v>
      </c>
      <c r="E1491" t="s">
        <v>5030</v>
      </c>
    </row>
    <row r="1492" spans="4:5" x14ac:dyDescent="0.2">
      <c r="D1492">
        <v>0</v>
      </c>
      <c r="E1492">
        <v>214596</v>
      </c>
    </row>
    <row r="1493" spans="4:5" x14ac:dyDescent="0.2">
      <c r="D1493" t="s">
        <v>3635</v>
      </c>
      <c r="E1493" t="s">
        <v>5031</v>
      </c>
    </row>
    <row r="1494" spans="4:5" x14ac:dyDescent="0.2">
      <c r="D1494" t="s">
        <v>3636</v>
      </c>
      <c r="E1494" t="s">
        <v>5032</v>
      </c>
    </row>
    <row r="1495" spans="4:5" x14ac:dyDescent="0.2">
      <c r="D1495">
        <v>0</v>
      </c>
      <c r="E1495">
        <v>63580</v>
      </c>
    </row>
    <row r="1496" spans="4:5" x14ac:dyDescent="0.2">
      <c r="D1496" t="s">
        <v>3637</v>
      </c>
      <c r="E1496" t="s">
        <v>5033</v>
      </c>
    </row>
    <row r="1497" spans="4:5" x14ac:dyDescent="0.2">
      <c r="D1497" t="s">
        <v>3638</v>
      </c>
      <c r="E1497" t="s">
        <v>5034</v>
      </c>
    </row>
    <row r="1498" spans="4:5" x14ac:dyDescent="0.2">
      <c r="D1498">
        <v>0</v>
      </c>
      <c r="E1498">
        <v>200072</v>
      </c>
    </row>
    <row r="1499" spans="4:5" x14ac:dyDescent="0.2">
      <c r="D1499" t="s">
        <v>3639</v>
      </c>
      <c r="E1499" t="s">
        <v>5035</v>
      </c>
    </row>
    <row r="1500" spans="4:5" x14ac:dyDescent="0.2">
      <c r="D1500" t="s">
        <v>3640</v>
      </c>
      <c r="E1500" t="s">
        <v>5036</v>
      </c>
    </row>
    <row r="1501" spans="4:5" x14ac:dyDescent="0.2">
      <c r="D1501">
        <v>0</v>
      </c>
      <c r="E1501">
        <v>179493</v>
      </c>
    </row>
    <row r="1502" spans="4:5" x14ac:dyDescent="0.2">
      <c r="D1502" t="s">
        <v>3641</v>
      </c>
      <c r="E1502" t="s">
        <v>5037</v>
      </c>
    </row>
    <row r="1503" spans="4:5" x14ac:dyDescent="0.2">
      <c r="D1503" t="s">
        <v>3642</v>
      </c>
      <c r="E1503" t="s">
        <v>5038</v>
      </c>
    </row>
    <row r="1504" spans="4:5" x14ac:dyDescent="0.2">
      <c r="D1504">
        <v>0</v>
      </c>
      <c r="E1504">
        <v>62790</v>
      </c>
    </row>
    <row r="1505" spans="4:5" x14ac:dyDescent="0.2">
      <c r="D1505" t="s">
        <v>3643</v>
      </c>
      <c r="E1505" t="s">
        <v>5039</v>
      </c>
    </row>
    <row r="1506" spans="4:5" x14ac:dyDescent="0.2">
      <c r="D1506" t="s">
        <v>3644</v>
      </c>
      <c r="E1506" t="s">
        <v>5040</v>
      </c>
    </row>
    <row r="1507" spans="4:5" x14ac:dyDescent="0.2">
      <c r="D1507">
        <v>0</v>
      </c>
      <c r="E1507">
        <v>0</v>
      </c>
    </row>
    <row r="1508" spans="4:5" x14ac:dyDescent="0.2">
      <c r="D1508" t="s">
        <v>3645</v>
      </c>
      <c r="E1508" t="s">
        <v>5041</v>
      </c>
    </row>
    <row r="1509" spans="4:5" x14ac:dyDescent="0.2">
      <c r="D1509" t="s">
        <v>3646</v>
      </c>
      <c r="E1509" t="s">
        <v>5042</v>
      </c>
    </row>
    <row r="1510" spans="4:5" x14ac:dyDescent="0.2">
      <c r="D1510">
        <v>0</v>
      </c>
      <c r="E1510">
        <v>0</v>
      </c>
    </row>
    <row r="1511" spans="4:5" x14ac:dyDescent="0.2">
      <c r="D1511" t="s">
        <v>3647</v>
      </c>
      <c r="E1511" t="s">
        <v>5043</v>
      </c>
    </row>
    <row r="1512" spans="4:5" x14ac:dyDescent="0.2">
      <c r="D1512" t="s">
        <v>3648</v>
      </c>
      <c r="E1512" t="s">
        <v>5044</v>
      </c>
    </row>
    <row r="1513" spans="4:5" x14ac:dyDescent="0.2">
      <c r="D1513">
        <v>0</v>
      </c>
      <c r="E1513">
        <v>0</v>
      </c>
    </row>
    <row r="1514" spans="4:5" x14ac:dyDescent="0.2">
      <c r="D1514" t="s">
        <v>3649</v>
      </c>
      <c r="E1514" t="s">
        <v>5045</v>
      </c>
    </row>
    <row r="1515" spans="4:5" x14ac:dyDescent="0.2">
      <c r="D1515" t="s">
        <v>3650</v>
      </c>
      <c r="E1515" t="s">
        <v>5046</v>
      </c>
    </row>
    <row r="1516" spans="4:5" x14ac:dyDescent="0.2">
      <c r="D1516">
        <v>0</v>
      </c>
      <c r="E1516">
        <v>755200</v>
      </c>
    </row>
    <row r="1517" spans="4:5" x14ac:dyDescent="0.2">
      <c r="D1517" t="s">
        <v>3651</v>
      </c>
      <c r="E1517" t="s">
        <v>5047</v>
      </c>
    </row>
    <row r="1518" spans="4:5" x14ac:dyDescent="0.2">
      <c r="D1518" t="s">
        <v>3652</v>
      </c>
      <c r="E1518" t="s">
        <v>3191</v>
      </c>
    </row>
    <row r="1519" spans="4:5" x14ac:dyDescent="0.2">
      <c r="D1519">
        <v>0</v>
      </c>
      <c r="E1519">
        <v>0</v>
      </c>
    </row>
    <row r="1520" spans="4:5" x14ac:dyDescent="0.2">
      <c r="D1520" t="s">
        <v>3653</v>
      </c>
      <c r="E1520" t="s">
        <v>5048</v>
      </c>
    </row>
    <row r="1521" spans="4:5" x14ac:dyDescent="0.2">
      <c r="D1521" t="s">
        <v>3654</v>
      </c>
      <c r="E1521" t="s">
        <v>5049</v>
      </c>
    </row>
    <row r="1522" spans="4:5" x14ac:dyDescent="0.2">
      <c r="D1522">
        <v>0</v>
      </c>
      <c r="E1522">
        <v>0</v>
      </c>
    </row>
    <row r="1523" spans="4:5" x14ac:dyDescent="0.2">
      <c r="D1523" t="s">
        <v>3655</v>
      </c>
      <c r="E1523" t="s">
        <v>5050</v>
      </c>
    </row>
    <row r="1524" spans="4:5" x14ac:dyDescent="0.2">
      <c r="D1524" t="s">
        <v>3656</v>
      </c>
      <c r="E1524" t="s">
        <v>5051</v>
      </c>
    </row>
    <row r="1525" spans="4:5" x14ac:dyDescent="0.2">
      <c r="D1525">
        <v>0</v>
      </c>
      <c r="E1525">
        <v>0</v>
      </c>
    </row>
    <row r="1526" spans="4:5" x14ac:dyDescent="0.2">
      <c r="D1526" t="s">
        <v>3657</v>
      </c>
      <c r="E1526" t="s">
        <v>5052</v>
      </c>
    </row>
    <row r="1527" spans="4:5" x14ac:dyDescent="0.2">
      <c r="D1527" t="s">
        <v>3658</v>
      </c>
      <c r="E1527" t="s">
        <v>3193</v>
      </c>
    </row>
    <row r="1528" spans="4:5" x14ac:dyDescent="0.2">
      <c r="D1528">
        <v>0</v>
      </c>
      <c r="E1528">
        <v>0</v>
      </c>
    </row>
    <row r="1529" spans="4:5" x14ac:dyDescent="0.2">
      <c r="D1529" t="s">
        <v>3659</v>
      </c>
      <c r="E1529" t="s">
        <v>5053</v>
      </c>
    </row>
    <row r="1530" spans="4:5" x14ac:dyDescent="0.2">
      <c r="D1530" t="s">
        <v>3660</v>
      </c>
      <c r="E1530" t="s">
        <v>5054</v>
      </c>
    </row>
    <row r="1531" spans="4:5" x14ac:dyDescent="0.2">
      <c r="D1531">
        <v>0</v>
      </c>
      <c r="E1531">
        <v>0</v>
      </c>
    </row>
    <row r="1532" spans="4:5" x14ac:dyDescent="0.2">
      <c r="D1532" t="s">
        <v>3661</v>
      </c>
      <c r="E1532" t="s">
        <v>5055</v>
      </c>
    </row>
    <row r="1533" spans="4:5" x14ac:dyDescent="0.2">
      <c r="D1533" t="s">
        <v>3662</v>
      </c>
      <c r="E1533" t="s">
        <v>5056</v>
      </c>
    </row>
    <row r="1534" spans="4:5" x14ac:dyDescent="0.2">
      <c r="D1534">
        <v>0</v>
      </c>
      <c r="E1534">
        <v>0</v>
      </c>
    </row>
    <row r="1535" spans="4:5" x14ac:dyDescent="0.2">
      <c r="D1535" t="s">
        <v>3663</v>
      </c>
      <c r="E1535" t="s">
        <v>5057</v>
      </c>
    </row>
    <row r="1536" spans="4:5" x14ac:dyDescent="0.2">
      <c r="D1536" t="s">
        <v>3664</v>
      </c>
      <c r="E1536" t="s">
        <v>5058</v>
      </c>
    </row>
    <row r="1537" spans="4:5" x14ac:dyDescent="0.2">
      <c r="D1537">
        <v>0</v>
      </c>
      <c r="E1537">
        <v>0</v>
      </c>
    </row>
    <row r="1538" spans="4:5" x14ac:dyDescent="0.2">
      <c r="D1538" t="s">
        <v>3665</v>
      </c>
      <c r="E1538" t="s">
        <v>5059</v>
      </c>
    </row>
    <row r="1539" spans="4:5" x14ac:dyDescent="0.2">
      <c r="D1539" t="s">
        <v>3666</v>
      </c>
      <c r="E1539" t="s">
        <v>5060</v>
      </c>
    </row>
    <row r="1540" spans="4:5" x14ac:dyDescent="0.2">
      <c r="D1540">
        <v>0</v>
      </c>
      <c r="E1540">
        <v>0</v>
      </c>
    </row>
    <row r="1541" spans="4:5" x14ac:dyDescent="0.2">
      <c r="D1541" t="s">
        <v>3659</v>
      </c>
      <c r="E1541" t="s">
        <v>5061</v>
      </c>
    </row>
    <row r="1542" spans="4:5" x14ac:dyDescent="0.2">
      <c r="D1542" t="s">
        <v>3667</v>
      </c>
      <c r="E1542" t="s">
        <v>5062</v>
      </c>
    </row>
    <row r="1543" spans="4:5" x14ac:dyDescent="0.2">
      <c r="D1543">
        <v>0</v>
      </c>
      <c r="E1543">
        <v>0</v>
      </c>
    </row>
    <row r="1544" spans="4:5" x14ac:dyDescent="0.2">
      <c r="D1544" t="s">
        <v>3668</v>
      </c>
      <c r="E1544" t="s">
        <v>5063</v>
      </c>
    </row>
    <row r="1545" spans="4:5" x14ac:dyDescent="0.2">
      <c r="D1545" t="s">
        <v>3669</v>
      </c>
      <c r="E1545" t="s">
        <v>5064</v>
      </c>
    </row>
    <row r="1546" spans="4:5" x14ac:dyDescent="0.2">
      <c r="D1546">
        <v>0</v>
      </c>
      <c r="E1546">
        <v>0</v>
      </c>
    </row>
    <row r="1547" spans="4:5" x14ac:dyDescent="0.2">
      <c r="D1547" t="s">
        <v>3670</v>
      </c>
      <c r="E1547" t="s">
        <v>5065</v>
      </c>
    </row>
    <row r="1548" spans="4:5" x14ac:dyDescent="0.2">
      <c r="D1548" t="s">
        <v>3671</v>
      </c>
      <c r="E1548" t="s">
        <v>5066</v>
      </c>
    </row>
    <row r="1549" spans="4:5" x14ac:dyDescent="0.2">
      <c r="D1549">
        <v>0</v>
      </c>
      <c r="E1549">
        <v>0</v>
      </c>
    </row>
    <row r="1550" spans="4:5" x14ac:dyDescent="0.2">
      <c r="D1550" t="s">
        <v>3672</v>
      </c>
      <c r="E1550" t="s">
        <v>5067</v>
      </c>
    </row>
    <row r="1551" spans="4:5" x14ac:dyDescent="0.2">
      <c r="D1551" t="s">
        <v>3673</v>
      </c>
      <c r="E1551" t="s">
        <v>5068</v>
      </c>
    </row>
    <row r="1552" spans="4:5" x14ac:dyDescent="0.2">
      <c r="D1552">
        <v>0</v>
      </c>
      <c r="E1552">
        <v>0</v>
      </c>
    </row>
    <row r="1553" spans="4:5" x14ac:dyDescent="0.2">
      <c r="D1553" t="s">
        <v>3674</v>
      </c>
      <c r="E1553" t="s">
        <v>5069</v>
      </c>
    </row>
    <row r="1554" spans="4:5" x14ac:dyDescent="0.2">
      <c r="D1554" t="s">
        <v>3675</v>
      </c>
      <c r="E1554" t="s">
        <v>3205</v>
      </c>
    </row>
    <row r="1555" spans="4:5" x14ac:dyDescent="0.2">
      <c r="D1555">
        <v>0</v>
      </c>
      <c r="E1555">
        <v>0</v>
      </c>
    </row>
    <row r="1556" spans="4:5" x14ac:dyDescent="0.2">
      <c r="D1556" t="s">
        <v>3676</v>
      </c>
      <c r="E1556" t="s">
        <v>5070</v>
      </c>
    </row>
    <row r="1557" spans="4:5" x14ac:dyDescent="0.2">
      <c r="D1557" t="s">
        <v>3677</v>
      </c>
      <c r="E1557" t="s">
        <v>5071</v>
      </c>
    </row>
    <row r="1558" spans="4:5" x14ac:dyDescent="0.2">
      <c r="D1558">
        <v>0</v>
      </c>
      <c r="E1558">
        <v>0</v>
      </c>
    </row>
    <row r="1559" spans="4:5" x14ac:dyDescent="0.2">
      <c r="D1559" t="s">
        <v>3678</v>
      </c>
      <c r="E1559" t="s">
        <v>5072</v>
      </c>
    </row>
    <row r="1560" spans="4:5" x14ac:dyDescent="0.2">
      <c r="D1560" t="s">
        <v>3679</v>
      </c>
      <c r="E1560" t="s">
        <v>5073</v>
      </c>
    </row>
    <row r="1561" spans="4:5" x14ac:dyDescent="0.2">
      <c r="D1561">
        <v>0</v>
      </c>
      <c r="E1561">
        <v>0</v>
      </c>
    </row>
    <row r="1562" spans="4:5" x14ac:dyDescent="0.2">
      <c r="D1562" t="s">
        <v>3680</v>
      </c>
      <c r="E1562" t="s">
        <v>5074</v>
      </c>
    </row>
    <row r="1563" spans="4:5" x14ac:dyDescent="0.2">
      <c r="D1563" t="s">
        <v>3681</v>
      </c>
      <c r="E1563" t="s">
        <v>3207</v>
      </c>
    </row>
    <row r="1564" spans="4:5" x14ac:dyDescent="0.2">
      <c r="D1564">
        <v>0</v>
      </c>
      <c r="E1564">
        <v>0</v>
      </c>
    </row>
    <row r="1565" spans="4:5" x14ac:dyDescent="0.2">
      <c r="D1565" t="s">
        <v>3682</v>
      </c>
      <c r="E1565" t="s">
        <v>5075</v>
      </c>
    </row>
    <row r="1566" spans="4:5" x14ac:dyDescent="0.2">
      <c r="D1566" t="s">
        <v>3683</v>
      </c>
      <c r="E1566" t="s">
        <v>5076</v>
      </c>
    </row>
    <row r="1567" spans="4:5" x14ac:dyDescent="0.2">
      <c r="D1567">
        <v>0</v>
      </c>
      <c r="E1567">
        <v>0</v>
      </c>
    </row>
    <row r="1568" spans="4:5" x14ac:dyDescent="0.2">
      <c r="D1568" t="s">
        <v>3684</v>
      </c>
      <c r="E1568" t="s">
        <v>5077</v>
      </c>
    </row>
    <row r="1569" spans="4:5" x14ac:dyDescent="0.2">
      <c r="D1569" t="s">
        <v>3685</v>
      </c>
      <c r="E1569" t="s">
        <v>5078</v>
      </c>
    </row>
    <row r="1570" spans="4:5" x14ac:dyDescent="0.2">
      <c r="D1570">
        <v>0</v>
      </c>
      <c r="E1570">
        <v>0</v>
      </c>
    </row>
    <row r="1571" spans="4:5" x14ac:dyDescent="0.2">
      <c r="D1571" t="s">
        <v>3686</v>
      </c>
      <c r="E1571" t="s">
        <v>5079</v>
      </c>
    </row>
    <row r="1572" spans="4:5" x14ac:dyDescent="0.2">
      <c r="D1572" t="s">
        <v>3687</v>
      </c>
      <c r="E1572" t="s">
        <v>5080</v>
      </c>
    </row>
    <row r="1573" spans="4:5" x14ac:dyDescent="0.2">
      <c r="D1573">
        <v>0</v>
      </c>
      <c r="E1573">
        <v>0</v>
      </c>
    </row>
    <row r="1574" spans="4:5" x14ac:dyDescent="0.2">
      <c r="D1574" t="s">
        <v>3688</v>
      </c>
      <c r="E1574" t="s">
        <v>5081</v>
      </c>
    </row>
    <row r="1575" spans="4:5" x14ac:dyDescent="0.2">
      <c r="D1575" t="s">
        <v>3689</v>
      </c>
      <c r="E1575" t="s">
        <v>5082</v>
      </c>
    </row>
    <row r="1576" spans="4:5" x14ac:dyDescent="0.2">
      <c r="D1576">
        <v>0</v>
      </c>
      <c r="E1576">
        <v>0</v>
      </c>
    </row>
    <row r="1577" spans="4:5" x14ac:dyDescent="0.2">
      <c r="D1577" t="s">
        <v>3690</v>
      </c>
      <c r="E1577" t="s">
        <v>5083</v>
      </c>
    </row>
    <row r="1578" spans="4:5" x14ac:dyDescent="0.2">
      <c r="D1578" t="s">
        <v>3691</v>
      </c>
      <c r="E1578" t="s">
        <v>5084</v>
      </c>
    </row>
    <row r="1579" spans="4:5" x14ac:dyDescent="0.2">
      <c r="D1579">
        <v>0</v>
      </c>
      <c r="E1579">
        <v>0</v>
      </c>
    </row>
    <row r="1580" spans="4:5" x14ac:dyDescent="0.2">
      <c r="D1580" t="s">
        <v>3692</v>
      </c>
      <c r="E1580" t="s">
        <v>5085</v>
      </c>
    </row>
    <row r="1581" spans="4:5" x14ac:dyDescent="0.2">
      <c r="D1581" t="s">
        <v>3693</v>
      </c>
      <c r="E1581" t="s">
        <v>3213</v>
      </c>
    </row>
    <row r="1582" spans="4:5" x14ac:dyDescent="0.2">
      <c r="D1582">
        <v>0</v>
      </c>
      <c r="E1582">
        <v>0</v>
      </c>
    </row>
    <row r="1583" spans="4:5" x14ac:dyDescent="0.2">
      <c r="D1583" t="s">
        <v>3694</v>
      </c>
      <c r="E1583" t="s">
        <v>5086</v>
      </c>
    </row>
    <row r="1584" spans="4:5" x14ac:dyDescent="0.2">
      <c r="D1584" t="s">
        <v>3695</v>
      </c>
      <c r="E1584" t="s">
        <v>5087</v>
      </c>
    </row>
    <row r="1585" spans="4:5" x14ac:dyDescent="0.2">
      <c r="D1585">
        <v>0</v>
      </c>
      <c r="E1585">
        <v>0</v>
      </c>
    </row>
    <row r="1586" spans="4:5" x14ac:dyDescent="0.2">
      <c r="D1586" t="s">
        <v>3696</v>
      </c>
      <c r="E1586" t="s">
        <v>5088</v>
      </c>
    </row>
    <row r="1587" spans="4:5" x14ac:dyDescent="0.2">
      <c r="D1587" t="s">
        <v>3697</v>
      </c>
      <c r="E1587" t="s">
        <v>5089</v>
      </c>
    </row>
    <row r="1588" spans="4:5" x14ac:dyDescent="0.2">
      <c r="D1588">
        <v>0</v>
      </c>
      <c r="E1588">
        <v>0</v>
      </c>
    </row>
    <row r="1589" spans="4:5" x14ac:dyDescent="0.2">
      <c r="D1589" t="s">
        <v>3698</v>
      </c>
      <c r="E1589" t="s">
        <v>5090</v>
      </c>
    </row>
    <row r="1590" spans="4:5" x14ac:dyDescent="0.2">
      <c r="D1590" t="s">
        <v>3699</v>
      </c>
      <c r="E1590" t="s">
        <v>3215</v>
      </c>
    </row>
    <row r="1591" spans="4:5" x14ac:dyDescent="0.2">
      <c r="D1591">
        <v>0</v>
      </c>
      <c r="E1591">
        <v>0</v>
      </c>
    </row>
    <row r="1592" spans="4:5" x14ac:dyDescent="0.2">
      <c r="D1592" t="s">
        <v>3700</v>
      </c>
      <c r="E1592" t="s">
        <v>5091</v>
      </c>
    </row>
    <row r="1593" spans="4:5" x14ac:dyDescent="0.2">
      <c r="D1593" t="s">
        <v>3701</v>
      </c>
      <c r="E1593" t="s">
        <v>5092</v>
      </c>
    </row>
    <row r="1594" spans="4:5" x14ac:dyDescent="0.2">
      <c r="D1594">
        <v>0</v>
      </c>
      <c r="E1594">
        <v>0</v>
      </c>
    </row>
    <row r="1595" spans="4:5" x14ac:dyDescent="0.2">
      <c r="D1595" t="s">
        <v>3702</v>
      </c>
      <c r="E1595" t="s">
        <v>5093</v>
      </c>
    </row>
    <row r="1596" spans="4:5" x14ac:dyDescent="0.2">
      <c r="D1596" t="s">
        <v>3703</v>
      </c>
      <c r="E1596" t="s">
        <v>5094</v>
      </c>
    </row>
    <row r="1597" spans="4:5" x14ac:dyDescent="0.2">
      <c r="D1597">
        <v>0</v>
      </c>
      <c r="E1597">
        <v>0</v>
      </c>
    </row>
    <row r="1598" spans="4:5" x14ac:dyDescent="0.2">
      <c r="D1598" t="s">
        <v>3704</v>
      </c>
      <c r="E1598" t="s">
        <v>5095</v>
      </c>
    </row>
    <row r="1599" spans="4:5" x14ac:dyDescent="0.2">
      <c r="D1599" t="s">
        <v>3705</v>
      </c>
      <c r="E1599" t="s">
        <v>5096</v>
      </c>
    </row>
    <row r="1600" spans="4:5" x14ac:dyDescent="0.2">
      <c r="D1600">
        <v>0</v>
      </c>
      <c r="E1600">
        <v>0</v>
      </c>
    </row>
    <row r="1601" spans="4:5" x14ac:dyDescent="0.2">
      <c r="D1601" t="s">
        <v>3706</v>
      </c>
      <c r="E1601" t="s">
        <v>5097</v>
      </c>
    </row>
    <row r="1602" spans="4:5" x14ac:dyDescent="0.2">
      <c r="D1602" t="s">
        <v>3707</v>
      </c>
      <c r="E1602" t="s">
        <v>5098</v>
      </c>
    </row>
    <row r="1603" spans="4:5" x14ac:dyDescent="0.2">
      <c r="D1603">
        <v>0</v>
      </c>
      <c r="E1603">
        <v>0</v>
      </c>
    </row>
    <row r="1604" spans="4:5" x14ac:dyDescent="0.2">
      <c r="D1604" t="s">
        <v>3708</v>
      </c>
      <c r="E1604" t="s">
        <v>5099</v>
      </c>
    </row>
    <row r="1605" spans="4:5" x14ac:dyDescent="0.2">
      <c r="D1605" t="s">
        <v>3709</v>
      </c>
      <c r="E1605" t="s">
        <v>5100</v>
      </c>
    </row>
    <row r="1606" spans="4:5" x14ac:dyDescent="0.2">
      <c r="D1606">
        <v>0</v>
      </c>
      <c r="E1606">
        <v>0</v>
      </c>
    </row>
    <row r="1607" spans="4:5" x14ac:dyDescent="0.2">
      <c r="D1607" t="s">
        <v>3710</v>
      </c>
      <c r="E1607" t="s">
        <v>5101</v>
      </c>
    </row>
    <row r="1608" spans="4:5" x14ac:dyDescent="0.2">
      <c r="D1608" t="s">
        <v>3711</v>
      </c>
      <c r="E1608" t="s">
        <v>5102</v>
      </c>
    </row>
    <row r="1609" spans="4:5" x14ac:dyDescent="0.2">
      <c r="D1609">
        <v>0</v>
      </c>
      <c r="E1609">
        <v>0</v>
      </c>
    </row>
    <row r="1610" spans="4:5" x14ac:dyDescent="0.2">
      <c r="D1610" t="s">
        <v>3712</v>
      </c>
      <c r="E1610" t="s">
        <v>5103</v>
      </c>
    </row>
    <row r="1611" spans="4:5" x14ac:dyDescent="0.2">
      <c r="D1611" t="s">
        <v>3713</v>
      </c>
      <c r="E1611" t="s">
        <v>5104</v>
      </c>
    </row>
    <row r="1612" spans="4:5" x14ac:dyDescent="0.2">
      <c r="D1612">
        <v>0</v>
      </c>
      <c r="E1612">
        <v>0</v>
      </c>
    </row>
    <row r="1613" spans="4:5" x14ac:dyDescent="0.2">
      <c r="D1613" t="s">
        <v>3714</v>
      </c>
      <c r="E1613" t="s">
        <v>5105</v>
      </c>
    </row>
    <row r="1614" spans="4:5" x14ac:dyDescent="0.2">
      <c r="D1614" t="s">
        <v>3715</v>
      </c>
      <c r="E1614" t="s">
        <v>5106</v>
      </c>
    </row>
    <row r="1615" spans="4:5" x14ac:dyDescent="0.2">
      <c r="D1615">
        <v>0</v>
      </c>
      <c r="E1615">
        <v>0</v>
      </c>
    </row>
    <row r="1616" spans="4:5" x14ac:dyDescent="0.2">
      <c r="D1616" t="s">
        <v>3716</v>
      </c>
      <c r="E1616" t="s">
        <v>5107</v>
      </c>
    </row>
    <row r="1617" spans="4:5" x14ac:dyDescent="0.2">
      <c r="D1617" t="s">
        <v>3717</v>
      </c>
      <c r="E1617" t="s">
        <v>5108</v>
      </c>
    </row>
    <row r="1618" spans="4:5" x14ac:dyDescent="0.2">
      <c r="D1618">
        <v>0</v>
      </c>
      <c r="E1618">
        <v>31385</v>
      </c>
    </row>
    <row r="1619" spans="4:5" x14ac:dyDescent="0.2">
      <c r="D1619" t="s">
        <v>3714</v>
      </c>
      <c r="E1619" t="s">
        <v>5109</v>
      </c>
    </row>
    <row r="1620" spans="4:5" x14ac:dyDescent="0.2">
      <c r="D1620" t="s">
        <v>3718</v>
      </c>
      <c r="E1620" t="s">
        <v>5110</v>
      </c>
    </row>
    <row r="1621" spans="4:5" x14ac:dyDescent="0.2">
      <c r="D1621">
        <v>0</v>
      </c>
      <c r="E1621">
        <v>3195</v>
      </c>
    </row>
    <row r="1622" spans="4:5" x14ac:dyDescent="0.2">
      <c r="D1622" t="s">
        <v>3714</v>
      </c>
      <c r="E1622" t="s">
        <v>5111</v>
      </c>
    </row>
    <row r="1623" spans="4:5" x14ac:dyDescent="0.2">
      <c r="D1623" t="s">
        <v>3719</v>
      </c>
      <c r="E1623" t="s">
        <v>5112</v>
      </c>
    </row>
    <row r="1624" spans="4:5" x14ac:dyDescent="0.2">
      <c r="D1624">
        <v>0</v>
      </c>
      <c r="E1624">
        <v>40000</v>
      </c>
    </row>
    <row r="1625" spans="4:5" x14ac:dyDescent="0.2">
      <c r="D1625" t="s">
        <v>3714</v>
      </c>
      <c r="E1625" t="s">
        <v>5113</v>
      </c>
    </row>
    <row r="1626" spans="4:5" x14ac:dyDescent="0.2">
      <c r="D1626" t="s">
        <v>3720</v>
      </c>
      <c r="E1626" t="s">
        <v>5114</v>
      </c>
    </row>
    <row r="1627" spans="4:5" x14ac:dyDescent="0.2">
      <c r="D1627">
        <v>0</v>
      </c>
      <c r="E1627">
        <v>0</v>
      </c>
    </row>
    <row r="1628" spans="4:5" x14ac:dyDescent="0.2">
      <c r="D1628" t="s">
        <v>3714</v>
      </c>
      <c r="E1628" t="s">
        <v>5115</v>
      </c>
    </row>
    <row r="1629" spans="4:5" x14ac:dyDescent="0.2">
      <c r="D1629" t="s">
        <v>3721</v>
      </c>
      <c r="E1629" t="s">
        <v>5116</v>
      </c>
    </row>
    <row r="1630" spans="4:5" x14ac:dyDescent="0.2">
      <c r="D1630">
        <v>0</v>
      </c>
      <c r="E1630">
        <v>0</v>
      </c>
    </row>
    <row r="1631" spans="4:5" x14ac:dyDescent="0.2">
      <c r="D1631" t="s">
        <v>3722</v>
      </c>
      <c r="E1631" t="s">
        <v>5117</v>
      </c>
    </row>
    <row r="1632" spans="4:5" x14ac:dyDescent="0.2">
      <c r="D1632" t="s">
        <v>3723</v>
      </c>
      <c r="E1632" t="s">
        <v>5118</v>
      </c>
    </row>
    <row r="1633" spans="4:5" x14ac:dyDescent="0.2">
      <c r="D1633">
        <v>0</v>
      </c>
      <c r="E1633">
        <v>0</v>
      </c>
    </row>
    <row r="1634" spans="4:5" x14ac:dyDescent="0.2">
      <c r="D1634" t="s">
        <v>3724</v>
      </c>
      <c r="E1634" t="s">
        <v>5119</v>
      </c>
    </row>
    <row r="1635" spans="4:5" x14ac:dyDescent="0.2">
      <c r="D1635" t="s">
        <v>3725</v>
      </c>
      <c r="E1635" t="s">
        <v>5120</v>
      </c>
    </row>
    <row r="1636" spans="4:5" x14ac:dyDescent="0.2">
      <c r="D1636">
        <v>0</v>
      </c>
      <c r="E1636">
        <v>0</v>
      </c>
    </row>
    <row r="1637" spans="4:5" x14ac:dyDescent="0.2">
      <c r="D1637" t="s">
        <v>3726</v>
      </c>
      <c r="E1637" t="s">
        <v>5121</v>
      </c>
    </row>
    <row r="1638" spans="4:5" x14ac:dyDescent="0.2">
      <c r="D1638" t="s">
        <v>3727</v>
      </c>
      <c r="E1638" t="s">
        <v>5122</v>
      </c>
    </row>
    <row r="1639" spans="4:5" x14ac:dyDescent="0.2">
      <c r="D1639">
        <v>0</v>
      </c>
      <c r="E1639">
        <v>0</v>
      </c>
    </row>
    <row r="1640" spans="4:5" x14ac:dyDescent="0.2">
      <c r="D1640" t="s">
        <v>3728</v>
      </c>
      <c r="E1640" t="s">
        <v>5123</v>
      </c>
    </row>
    <row r="1641" spans="4:5" x14ac:dyDescent="0.2">
      <c r="D1641" t="s">
        <v>3729</v>
      </c>
      <c r="E1641" t="s">
        <v>5124</v>
      </c>
    </row>
    <row r="1642" spans="4:5" x14ac:dyDescent="0.2">
      <c r="D1642">
        <v>0</v>
      </c>
      <c r="E1642">
        <v>0</v>
      </c>
    </row>
    <row r="1643" spans="4:5" x14ac:dyDescent="0.2">
      <c r="D1643" t="s">
        <v>3730</v>
      </c>
      <c r="E1643" t="s">
        <v>5125</v>
      </c>
    </row>
    <row r="1644" spans="4:5" x14ac:dyDescent="0.2">
      <c r="D1644" t="s">
        <v>3731</v>
      </c>
      <c r="E1644" t="s">
        <v>5126</v>
      </c>
    </row>
    <row r="1645" spans="4:5" x14ac:dyDescent="0.2">
      <c r="D1645">
        <v>0</v>
      </c>
      <c r="E1645">
        <v>0</v>
      </c>
    </row>
    <row r="1646" spans="4:5" x14ac:dyDescent="0.2">
      <c r="D1646" t="s">
        <v>3732</v>
      </c>
      <c r="E1646" t="s">
        <v>5127</v>
      </c>
    </row>
    <row r="1647" spans="4:5" x14ac:dyDescent="0.2">
      <c r="D1647" t="s">
        <v>3733</v>
      </c>
      <c r="E1647" t="s">
        <v>5128</v>
      </c>
    </row>
    <row r="1648" spans="4:5" x14ac:dyDescent="0.2">
      <c r="D1648">
        <v>0</v>
      </c>
      <c r="E1648">
        <v>0</v>
      </c>
    </row>
    <row r="1649" spans="4:5" x14ac:dyDescent="0.2">
      <c r="D1649" t="s">
        <v>3734</v>
      </c>
      <c r="E1649" t="s">
        <v>5129</v>
      </c>
    </row>
    <row r="1650" spans="4:5" x14ac:dyDescent="0.2">
      <c r="D1650" t="s">
        <v>3735</v>
      </c>
      <c r="E1650" t="s">
        <v>5130</v>
      </c>
    </row>
    <row r="1651" spans="4:5" x14ac:dyDescent="0.2">
      <c r="D1651">
        <v>0</v>
      </c>
      <c r="E1651">
        <v>0</v>
      </c>
    </row>
    <row r="1652" spans="4:5" x14ac:dyDescent="0.2">
      <c r="D1652" t="s">
        <v>3736</v>
      </c>
      <c r="E1652" t="s">
        <v>5131</v>
      </c>
    </row>
    <row r="1653" spans="4:5" x14ac:dyDescent="0.2">
      <c r="D1653" t="s">
        <v>3737</v>
      </c>
      <c r="E1653" t="s">
        <v>5132</v>
      </c>
    </row>
    <row r="1654" spans="4:5" x14ac:dyDescent="0.2">
      <c r="D1654">
        <v>0</v>
      </c>
      <c r="E1654">
        <v>0</v>
      </c>
    </row>
    <row r="1655" spans="4:5" x14ac:dyDescent="0.2">
      <c r="D1655" t="s">
        <v>3738</v>
      </c>
      <c r="E1655" t="s">
        <v>5133</v>
      </c>
    </row>
    <row r="1656" spans="4:5" x14ac:dyDescent="0.2">
      <c r="D1656" t="s">
        <v>3739</v>
      </c>
      <c r="E1656" t="s">
        <v>5134</v>
      </c>
    </row>
    <row r="1657" spans="4:5" x14ac:dyDescent="0.2">
      <c r="D1657">
        <v>0</v>
      </c>
      <c r="E1657">
        <v>0</v>
      </c>
    </row>
    <row r="1658" spans="4:5" x14ac:dyDescent="0.2">
      <c r="D1658" t="s">
        <v>3740</v>
      </c>
      <c r="E1658" t="s">
        <v>5135</v>
      </c>
    </row>
    <row r="1659" spans="4:5" x14ac:dyDescent="0.2">
      <c r="D1659" t="s">
        <v>3741</v>
      </c>
      <c r="E1659" t="s">
        <v>5136</v>
      </c>
    </row>
    <row r="1660" spans="4:5" x14ac:dyDescent="0.2">
      <c r="D1660">
        <v>0</v>
      </c>
      <c r="E1660">
        <v>0</v>
      </c>
    </row>
    <row r="1661" spans="4:5" x14ac:dyDescent="0.2">
      <c r="D1661" t="s">
        <v>3742</v>
      </c>
      <c r="E1661" t="s">
        <v>5137</v>
      </c>
    </row>
    <row r="1662" spans="4:5" x14ac:dyDescent="0.2">
      <c r="D1662" t="s">
        <v>3743</v>
      </c>
      <c r="E1662" t="s">
        <v>5138</v>
      </c>
    </row>
    <row r="1663" spans="4:5" x14ac:dyDescent="0.2">
      <c r="D1663">
        <v>0</v>
      </c>
      <c r="E1663">
        <v>0</v>
      </c>
    </row>
    <row r="1664" spans="4:5" x14ac:dyDescent="0.2">
      <c r="D1664" t="s">
        <v>3744</v>
      </c>
      <c r="E1664" t="s">
        <v>5139</v>
      </c>
    </row>
    <row r="1665" spans="4:5" x14ac:dyDescent="0.2">
      <c r="D1665" t="s">
        <v>3745</v>
      </c>
      <c r="E1665" t="s">
        <v>5140</v>
      </c>
    </row>
    <row r="1666" spans="4:5" x14ac:dyDescent="0.2">
      <c r="D1666">
        <v>0</v>
      </c>
      <c r="E1666">
        <v>0</v>
      </c>
    </row>
    <row r="1667" spans="4:5" x14ac:dyDescent="0.2">
      <c r="D1667" t="s">
        <v>3746</v>
      </c>
      <c r="E1667" t="s">
        <v>5141</v>
      </c>
    </row>
    <row r="1668" spans="4:5" x14ac:dyDescent="0.2">
      <c r="D1668" t="s">
        <v>3747</v>
      </c>
      <c r="E1668" t="s">
        <v>5142</v>
      </c>
    </row>
    <row r="1669" spans="4:5" x14ac:dyDescent="0.2">
      <c r="D1669">
        <v>0</v>
      </c>
      <c r="E1669">
        <v>0</v>
      </c>
    </row>
    <row r="1670" spans="4:5" x14ac:dyDescent="0.2">
      <c r="D1670" t="s">
        <v>3748</v>
      </c>
      <c r="E1670" t="s">
        <v>5143</v>
      </c>
    </row>
    <row r="1671" spans="4:5" x14ac:dyDescent="0.2">
      <c r="D1671" t="s">
        <v>3749</v>
      </c>
      <c r="E1671" t="s">
        <v>5144</v>
      </c>
    </row>
    <row r="1672" spans="4:5" x14ac:dyDescent="0.2">
      <c r="D1672">
        <v>0</v>
      </c>
      <c r="E1672">
        <v>0</v>
      </c>
    </row>
    <row r="1673" spans="4:5" x14ac:dyDescent="0.2">
      <c r="D1673" t="s">
        <v>3750</v>
      </c>
      <c r="E1673" t="s">
        <v>5145</v>
      </c>
    </row>
    <row r="1674" spans="4:5" x14ac:dyDescent="0.2">
      <c r="D1674" t="s">
        <v>3751</v>
      </c>
      <c r="E1674" t="s">
        <v>5146</v>
      </c>
    </row>
    <row r="1675" spans="4:5" x14ac:dyDescent="0.2">
      <c r="D1675">
        <v>0</v>
      </c>
      <c r="E1675">
        <v>0</v>
      </c>
    </row>
    <row r="1676" spans="4:5" x14ac:dyDescent="0.2">
      <c r="D1676" t="s">
        <v>3752</v>
      </c>
      <c r="E1676" t="s">
        <v>5147</v>
      </c>
    </row>
    <row r="1677" spans="4:5" x14ac:dyDescent="0.2">
      <c r="D1677" t="s">
        <v>3753</v>
      </c>
      <c r="E1677" t="s">
        <v>5148</v>
      </c>
    </row>
    <row r="1678" spans="4:5" x14ac:dyDescent="0.2">
      <c r="D1678">
        <v>0</v>
      </c>
      <c r="E1678">
        <v>0</v>
      </c>
    </row>
    <row r="1679" spans="4:5" x14ac:dyDescent="0.2">
      <c r="D1679" t="s">
        <v>3754</v>
      </c>
      <c r="E1679" t="s">
        <v>5149</v>
      </c>
    </row>
    <row r="1680" spans="4:5" x14ac:dyDescent="0.2">
      <c r="D1680" t="s">
        <v>3755</v>
      </c>
      <c r="E1680" t="s">
        <v>5150</v>
      </c>
    </row>
    <row r="1681" spans="4:5" x14ac:dyDescent="0.2">
      <c r="D1681">
        <v>0</v>
      </c>
      <c r="E1681">
        <v>0</v>
      </c>
    </row>
    <row r="1682" spans="4:5" x14ac:dyDescent="0.2">
      <c r="D1682" t="s">
        <v>3756</v>
      </c>
      <c r="E1682" t="s">
        <v>5151</v>
      </c>
    </row>
    <row r="1683" spans="4:5" x14ac:dyDescent="0.2">
      <c r="D1683" t="s">
        <v>3757</v>
      </c>
      <c r="E1683" t="s">
        <v>5152</v>
      </c>
    </row>
    <row r="1684" spans="4:5" x14ac:dyDescent="0.2">
      <c r="D1684">
        <v>0</v>
      </c>
      <c r="E1684">
        <v>0</v>
      </c>
    </row>
    <row r="1685" spans="4:5" x14ac:dyDescent="0.2">
      <c r="D1685" t="s">
        <v>3758</v>
      </c>
      <c r="E1685" t="s">
        <v>5153</v>
      </c>
    </row>
    <row r="1686" spans="4:5" x14ac:dyDescent="0.2">
      <c r="D1686" t="s">
        <v>3759</v>
      </c>
      <c r="E1686" t="s">
        <v>5154</v>
      </c>
    </row>
    <row r="1687" spans="4:5" x14ac:dyDescent="0.2">
      <c r="D1687">
        <v>0</v>
      </c>
      <c r="E1687">
        <v>0</v>
      </c>
    </row>
    <row r="1688" spans="4:5" x14ac:dyDescent="0.2">
      <c r="D1688" t="s">
        <v>3760</v>
      </c>
      <c r="E1688" t="s">
        <v>5155</v>
      </c>
    </row>
    <row r="1689" spans="4:5" x14ac:dyDescent="0.2">
      <c r="D1689" t="s">
        <v>3761</v>
      </c>
      <c r="E1689" t="s">
        <v>5156</v>
      </c>
    </row>
    <row r="1690" spans="4:5" x14ac:dyDescent="0.2">
      <c r="D1690">
        <v>0</v>
      </c>
      <c r="E1690">
        <v>0</v>
      </c>
    </row>
    <row r="1691" spans="4:5" x14ac:dyDescent="0.2">
      <c r="D1691" t="s">
        <v>3762</v>
      </c>
      <c r="E1691" t="s">
        <v>5157</v>
      </c>
    </row>
    <row r="1692" spans="4:5" x14ac:dyDescent="0.2">
      <c r="D1692" t="s">
        <v>3763</v>
      </c>
      <c r="E1692" t="s">
        <v>5158</v>
      </c>
    </row>
    <row r="1693" spans="4:5" x14ac:dyDescent="0.2">
      <c r="D1693">
        <v>0</v>
      </c>
      <c r="E1693">
        <v>0</v>
      </c>
    </row>
    <row r="1694" spans="4:5" x14ac:dyDescent="0.2">
      <c r="D1694" t="s">
        <v>3764</v>
      </c>
      <c r="E1694" t="s">
        <v>5159</v>
      </c>
    </row>
    <row r="1695" spans="4:5" x14ac:dyDescent="0.2">
      <c r="D1695" t="s">
        <v>3765</v>
      </c>
      <c r="E1695" t="s">
        <v>5160</v>
      </c>
    </row>
    <row r="1696" spans="4:5" x14ac:dyDescent="0.2">
      <c r="D1696">
        <v>0</v>
      </c>
      <c r="E1696">
        <v>0</v>
      </c>
    </row>
    <row r="1697" spans="4:5" x14ac:dyDescent="0.2">
      <c r="D1697" t="s">
        <v>3766</v>
      </c>
      <c r="E1697" t="s">
        <v>5161</v>
      </c>
    </row>
    <row r="1698" spans="4:5" x14ac:dyDescent="0.2">
      <c r="D1698" t="s">
        <v>3767</v>
      </c>
      <c r="E1698" t="s">
        <v>5162</v>
      </c>
    </row>
    <row r="1699" spans="4:5" x14ac:dyDescent="0.2">
      <c r="D1699">
        <v>0</v>
      </c>
      <c r="E1699">
        <v>0</v>
      </c>
    </row>
    <row r="1700" spans="4:5" x14ac:dyDescent="0.2">
      <c r="D1700" t="s">
        <v>3768</v>
      </c>
      <c r="E1700" t="s">
        <v>5163</v>
      </c>
    </row>
    <row r="1701" spans="4:5" x14ac:dyDescent="0.2">
      <c r="D1701" t="s">
        <v>3769</v>
      </c>
      <c r="E1701" t="s">
        <v>5164</v>
      </c>
    </row>
    <row r="1702" spans="4:5" x14ac:dyDescent="0.2">
      <c r="D1702">
        <v>0</v>
      </c>
      <c r="E1702">
        <v>0</v>
      </c>
    </row>
    <row r="1703" spans="4:5" x14ac:dyDescent="0.2">
      <c r="D1703" t="s">
        <v>3770</v>
      </c>
      <c r="E1703" t="s">
        <v>5165</v>
      </c>
    </row>
    <row r="1704" spans="4:5" x14ac:dyDescent="0.2">
      <c r="D1704" t="s">
        <v>3771</v>
      </c>
      <c r="E1704" t="s">
        <v>5166</v>
      </c>
    </row>
    <row r="1705" spans="4:5" x14ac:dyDescent="0.2">
      <c r="D1705">
        <v>0</v>
      </c>
      <c r="E1705">
        <v>0</v>
      </c>
    </row>
    <row r="1706" spans="4:5" x14ac:dyDescent="0.2">
      <c r="D1706" t="s">
        <v>3772</v>
      </c>
      <c r="E1706" t="s">
        <v>5167</v>
      </c>
    </row>
    <row r="1707" spans="4:5" x14ac:dyDescent="0.2">
      <c r="D1707" t="s">
        <v>3773</v>
      </c>
      <c r="E1707" t="s">
        <v>5168</v>
      </c>
    </row>
    <row r="1708" spans="4:5" x14ac:dyDescent="0.2">
      <c r="D1708">
        <v>0</v>
      </c>
      <c r="E1708">
        <v>0</v>
      </c>
    </row>
    <row r="1709" spans="4:5" x14ac:dyDescent="0.2">
      <c r="D1709" t="s">
        <v>3774</v>
      </c>
      <c r="E1709" t="s">
        <v>5169</v>
      </c>
    </row>
    <row r="1710" spans="4:5" x14ac:dyDescent="0.2">
      <c r="D1710" t="s">
        <v>3775</v>
      </c>
      <c r="E1710" t="s">
        <v>3409</v>
      </c>
    </row>
    <row r="1711" spans="4:5" x14ac:dyDescent="0.2">
      <c r="D1711">
        <v>0</v>
      </c>
      <c r="E1711">
        <v>0</v>
      </c>
    </row>
    <row r="1712" spans="4:5" x14ac:dyDescent="0.2">
      <c r="D1712" t="s">
        <v>3776</v>
      </c>
      <c r="E1712" t="s">
        <v>5170</v>
      </c>
    </row>
    <row r="1713" spans="4:5" x14ac:dyDescent="0.2">
      <c r="D1713" t="s">
        <v>3777</v>
      </c>
      <c r="E1713" t="s">
        <v>5171</v>
      </c>
    </row>
    <row r="1714" spans="4:5" x14ac:dyDescent="0.2">
      <c r="D1714">
        <v>0</v>
      </c>
      <c r="E1714">
        <v>0</v>
      </c>
    </row>
    <row r="1715" spans="4:5" x14ac:dyDescent="0.2">
      <c r="D1715" t="s">
        <v>3778</v>
      </c>
      <c r="E1715" t="s">
        <v>5172</v>
      </c>
    </row>
    <row r="1716" spans="4:5" x14ac:dyDescent="0.2">
      <c r="D1716" t="s">
        <v>3779</v>
      </c>
      <c r="E1716" t="s">
        <v>5173</v>
      </c>
    </row>
    <row r="1717" spans="4:5" x14ac:dyDescent="0.2">
      <c r="D1717">
        <v>0</v>
      </c>
      <c r="E1717">
        <v>0</v>
      </c>
    </row>
    <row r="1718" spans="4:5" x14ac:dyDescent="0.2">
      <c r="D1718" t="s">
        <v>3780</v>
      </c>
      <c r="E1718" t="s">
        <v>5174</v>
      </c>
    </row>
    <row r="1719" spans="4:5" x14ac:dyDescent="0.2">
      <c r="D1719" t="s">
        <v>3781</v>
      </c>
      <c r="E1719" t="s">
        <v>5175</v>
      </c>
    </row>
    <row r="1720" spans="4:5" x14ac:dyDescent="0.2">
      <c r="D1720">
        <v>0</v>
      </c>
      <c r="E1720">
        <v>0</v>
      </c>
    </row>
    <row r="1721" spans="4:5" x14ac:dyDescent="0.2">
      <c r="D1721" t="s">
        <v>3782</v>
      </c>
      <c r="E1721" t="s">
        <v>5176</v>
      </c>
    </row>
    <row r="1722" spans="4:5" x14ac:dyDescent="0.2">
      <c r="D1722" t="s">
        <v>3783</v>
      </c>
      <c r="E1722" t="s">
        <v>5177</v>
      </c>
    </row>
    <row r="1723" spans="4:5" x14ac:dyDescent="0.2">
      <c r="D1723">
        <v>0</v>
      </c>
      <c r="E1723">
        <v>0</v>
      </c>
    </row>
    <row r="1724" spans="4:5" x14ac:dyDescent="0.2">
      <c r="D1724" t="s">
        <v>3784</v>
      </c>
      <c r="E1724" t="s">
        <v>5178</v>
      </c>
    </row>
    <row r="1725" spans="4:5" x14ac:dyDescent="0.2">
      <c r="D1725" t="s">
        <v>3785</v>
      </c>
      <c r="E1725" t="s">
        <v>5179</v>
      </c>
    </row>
    <row r="1726" spans="4:5" x14ac:dyDescent="0.2">
      <c r="D1726">
        <v>0</v>
      </c>
      <c r="E1726">
        <v>0</v>
      </c>
    </row>
    <row r="1727" spans="4:5" x14ac:dyDescent="0.2">
      <c r="D1727" t="s">
        <v>3786</v>
      </c>
      <c r="E1727" t="s">
        <v>5180</v>
      </c>
    </row>
    <row r="1728" spans="4:5" x14ac:dyDescent="0.2">
      <c r="D1728" t="s">
        <v>3787</v>
      </c>
      <c r="E1728" t="s">
        <v>3423</v>
      </c>
    </row>
    <row r="1729" spans="4:5" x14ac:dyDescent="0.2">
      <c r="D1729">
        <v>0</v>
      </c>
      <c r="E1729">
        <v>0</v>
      </c>
    </row>
    <row r="1730" spans="4:5" x14ac:dyDescent="0.2">
      <c r="D1730" t="s">
        <v>3788</v>
      </c>
      <c r="E1730" t="s">
        <v>5181</v>
      </c>
    </row>
    <row r="1731" spans="4:5" x14ac:dyDescent="0.2">
      <c r="D1731" t="s">
        <v>3789</v>
      </c>
      <c r="E1731" t="s">
        <v>5182</v>
      </c>
    </row>
    <row r="1732" spans="4:5" x14ac:dyDescent="0.2">
      <c r="D1732">
        <v>0</v>
      </c>
      <c r="E1732">
        <v>0</v>
      </c>
    </row>
    <row r="1733" spans="4:5" x14ac:dyDescent="0.2">
      <c r="D1733" t="s">
        <v>3790</v>
      </c>
      <c r="E1733" t="s">
        <v>5183</v>
      </c>
    </row>
    <row r="1734" spans="4:5" x14ac:dyDescent="0.2">
      <c r="D1734" t="s">
        <v>3791</v>
      </c>
      <c r="E1734" t="s">
        <v>3427</v>
      </c>
    </row>
    <row r="1735" spans="4:5" x14ac:dyDescent="0.2">
      <c r="D1735">
        <v>0</v>
      </c>
      <c r="E1735">
        <v>0</v>
      </c>
    </row>
    <row r="1736" spans="4:5" x14ac:dyDescent="0.2">
      <c r="D1736" t="s">
        <v>3792</v>
      </c>
      <c r="E1736" t="s">
        <v>5184</v>
      </c>
    </row>
    <row r="1737" spans="4:5" x14ac:dyDescent="0.2">
      <c r="D1737" t="s">
        <v>3793</v>
      </c>
      <c r="E1737" t="s">
        <v>5185</v>
      </c>
    </row>
    <row r="1738" spans="4:5" x14ac:dyDescent="0.2">
      <c r="D1738">
        <v>0</v>
      </c>
      <c r="E1738">
        <v>0</v>
      </c>
    </row>
    <row r="1739" spans="4:5" x14ac:dyDescent="0.2">
      <c r="D1739" t="s">
        <v>3794</v>
      </c>
      <c r="E1739" t="s">
        <v>5186</v>
      </c>
    </row>
    <row r="1740" spans="4:5" x14ac:dyDescent="0.2">
      <c r="D1740" t="s">
        <v>3795</v>
      </c>
      <c r="E1740" t="s">
        <v>5187</v>
      </c>
    </row>
    <row r="1741" spans="4:5" x14ac:dyDescent="0.2">
      <c r="D1741">
        <v>0</v>
      </c>
      <c r="E1741">
        <v>84788</v>
      </c>
    </row>
    <row r="1742" spans="4:5" x14ac:dyDescent="0.2">
      <c r="D1742" t="s">
        <v>3796</v>
      </c>
      <c r="E1742" t="s">
        <v>5188</v>
      </c>
    </row>
    <row r="1743" spans="4:5" x14ac:dyDescent="0.2">
      <c r="D1743" t="s">
        <v>3797</v>
      </c>
      <c r="E1743" t="s">
        <v>5189</v>
      </c>
    </row>
    <row r="1744" spans="4:5" x14ac:dyDescent="0.2">
      <c r="D1744">
        <v>0</v>
      </c>
      <c r="E1744">
        <v>82500</v>
      </c>
    </row>
    <row r="1745" spans="4:5" x14ac:dyDescent="0.2">
      <c r="D1745" t="s">
        <v>3798</v>
      </c>
      <c r="E1745" t="s">
        <v>5190</v>
      </c>
    </row>
    <row r="1746" spans="4:5" x14ac:dyDescent="0.2">
      <c r="D1746" t="s">
        <v>3799</v>
      </c>
      <c r="E1746" t="s">
        <v>5191</v>
      </c>
    </row>
    <row r="1747" spans="4:5" x14ac:dyDescent="0.2">
      <c r="D1747">
        <v>0</v>
      </c>
      <c r="E1747">
        <v>158852</v>
      </c>
    </row>
    <row r="1748" spans="4:5" x14ac:dyDescent="0.2">
      <c r="D1748" t="s">
        <v>3800</v>
      </c>
      <c r="E1748" t="s">
        <v>5192</v>
      </c>
    </row>
    <row r="1749" spans="4:5" x14ac:dyDescent="0.2">
      <c r="D1749" t="s">
        <v>3801</v>
      </c>
      <c r="E1749" t="s">
        <v>5193</v>
      </c>
    </row>
    <row r="1750" spans="4:5" x14ac:dyDescent="0.2">
      <c r="D1750">
        <v>0</v>
      </c>
      <c r="E1750">
        <v>135000</v>
      </c>
    </row>
    <row r="1751" spans="4:5" x14ac:dyDescent="0.2">
      <c r="D1751" t="s">
        <v>3802</v>
      </c>
      <c r="E1751" t="s">
        <v>5194</v>
      </c>
    </row>
    <row r="1752" spans="4:5" x14ac:dyDescent="0.2">
      <c r="D1752" t="s">
        <v>3803</v>
      </c>
      <c r="E1752" t="s">
        <v>5195</v>
      </c>
    </row>
    <row r="1753" spans="4:5" x14ac:dyDescent="0.2">
      <c r="D1753">
        <v>0</v>
      </c>
      <c r="E1753">
        <v>0</v>
      </c>
    </row>
    <row r="1754" spans="4:5" x14ac:dyDescent="0.2">
      <c r="D1754" t="s">
        <v>3804</v>
      </c>
      <c r="E1754" t="s">
        <v>5196</v>
      </c>
    </row>
    <row r="1755" spans="4:5" x14ac:dyDescent="0.2">
      <c r="D1755" t="s">
        <v>3805</v>
      </c>
      <c r="E1755" t="s">
        <v>5197</v>
      </c>
    </row>
    <row r="1756" spans="4:5" x14ac:dyDescent="0.2">
      <c r="D1756">
        <v>0</v>
      </c>
      <c r="E1756">
        <v>750</v>
      </c>
    </row>
    <row r="1757" spans="4:5" x14ac:dyDescent="0.2">
      <c r="D1757" t="s">
        <v>3806</v>
      </c>
      <c r="E1757" t="s">
        <v>5198</v>
      </c>
    </row>
    <row r="1758" spans="4:5" x14ac:dyDescent="0.2">
      <c r="D1758" t="s">
        <v>3807</v>
      </c>
      <c r="E1758" t="s">
        <v>5199</v>
      </c>
    </row>
    <row r="1759" spans="4:5" x14ac:dyDescent="0.2">
      <c r="D1759">
        <v>0</v>
      </c>
      <c r="E1759">
        <v>500</v>
      </c>
    </row>
    <row r="1760" spans="4:5" x14ac:dyDescent="0.2">
      <c r="D1760" t="s">
        <v>3808</v>
      </c>
      <c r="E1760" t="s">
        <v>5200</v>
      </c>
    </row>
    <row r="1761" spans="4:5" x14ac:dyDescent="0.2">
      <c r="D1761" t="s">
        <v>3809</v>
      </c>
      <c r="E1761" t="s">
        <v>3503</v>
      </c>
    </row>
    <row r="1762" spans="4:5" x14ac:dyDescent="0.2">
      <c r="D1762">
        <v>0</v>
      </c>
      <c r="E1762">
        <v>0</v>
      </c>
    </row>
    <row r="1763" spans="4:5" x14ac:dyDescent="0.2">
      <c r="D1763" t="s">
        <v>3810</v>
      </c>
      <c r="E1763" t="s">
        <v>5201</v>
      </c>
    </row>
    <row r="1764" spans="4:5" x14ac:dyDescent="0.2">
      <c r="D1764" t="s">
        <v>3811</v>
      </c>
      <c r="E1764" t="s">
        <v>3505</v>
      </c>
    </row>
    <row r="1765" spans="4:5" x14ac:dyDescent="0.2">
      <c r="D1765">
        <v>0</v>
      </c>
      <c r="E1765">
        <v>0</v>
      </c>
    </row>
    <row r="1766" spans="4:5" x14ac:dyDescent="0.2">
      <c r="D1766" t="s">
        <v>3812</v>
      </c>
      <c r="E1766" t="s">
        <v>5202</v>
      </c>
    </row>
    <row r="1767" spans="4:5" x14ac:dyDescent="0.2">
      <c r="D1767" t="s">
        <v>3813</v>
      </c>
      <c r="E1767" t="s">
        <v>5203</v>
      </c>
    </row>
    <row r="1768" spans="4:5" x14ac:dyDescent="0.2">
      <c r="D1768">
        <v>0</v>
      </c>
      <c r="E1768">
        <v>0</v>
      </c>
    </row>
    <row r="1769" spans="4:5" x14ac:dyDescent="0.2">
      <c r="D1769" t="s">
        <v>3814</v>
      </c>
      <c r="E1769" t="s">
        <v>5204</v>
      </c>
    </row>
    <row r="1770" spans="4:5" x14ac:dyDescent="0.2">
      <c r="D1770" t="s">
        <v>3815</v>
      </c>
      <c r="E1770" t="s">
        <v>3507</v>
      </c>
    </row>
    <row r="1771" spans="4:5" x14ac:dyDescent="0.2">
      <c r="D1771">
        <v>0</v>
      </c>
      <c r="E1771">
        <v>0</v>
      </c>
    </row>
    <row r="1772" spans="4:5" x14ac:dyDescent="0.2">
      <c r="D1772" t="s">
        <v>3816</v>
      </c>
      <c r="E1772" t="s">
        <v>5205</v>
      </c>
    </row>
    <row r="1773" spans="4:5" x14ac:dyDescent="0.2">
      <c r="D1773" t="s">
        <v>3817</v>
      </c>
      <c r="E1773" t="s">
        <v>3508</v>
      </c>
    </row>
    <row r="1774" spans="4:5" x14ac:dyDescent="0.2">
      <c r="D1774">
        <v>0</v>
      </c>
      <c r="E1774">
        <v>0</v>
      </c>
    </row>
    <row r="1775" spans="4:5" x14ac:dyDescent="0.2">
      <c r="D1775" t="s">
        <v>3818</v>
      </c>
      <c r="E1775" t="s">
        <v>5206</v>
      </c>
    </row>
    <row r="1776" spans="4:5" x14ac:dyDescent="0.2">
      <c r="D1776" t="s">
        <v>3819</v>
      </c>
      <c r="E1776" t="s">
        <v>3510</v>
      </c>
    </row>
    <row r="1777" spans="4:5" x14ac:dyDescent="0.2">
      <c r="D1777">
        <v>0</v>
      </c>
      <c r="E1777">
        <v>0</v>
      </c>
    </row>
    <row r="1778" spans="4:5" x14ac:dyDescent="0.2">
      <c r="D1778" t="s">
        <v>3820</v>
      </c>
      <c r="E1778" t="s">
        <v>5207</v>
      </c>
    </row>
    <row r="1779" spans="4:5" x14ac:dyDescent="0.2">
      <c r="D1779" t="s">
        <v>3821</v>
      </c>
      <c r="E1779" t="s">
        <v>5208</v>
      </c>
    </row>
    <row r="1780" spans="4:5" x14ac:dyDescent="0.2">
      <c r="D1780">
        <v>0</v>
      </c>
      <c r="E1780">
        <v>0</v>
      </c>
    </row>
    <row r="1781" spans="4:5" x14ac:dyDescent="0.2">
      <c r="D1781" t="s">
        <v>3822</v>
      </c>
      <c r="E1781" t="s">
        <v>5209</v>
      </c>
    </row>
    <row r="1782" spans="4:5" x14ac:dyDescent="0.2">
      <c r="D1782" t="s">
        <v>3823</v>
      </c>
      <c r="E1782" t="s">
        <v>5210</v>
      </c>
    </row>
    <row r="1783" spans="4:5" x14ac:dyDescent="0.2">
      <c r="D1783">
        <v>0</v>
      </c>
      <c r="E1783">
        <v>0</v>
      </c>
    </row>
    <row r="1784" spans="4:5" x14ac:dyDescent="0.2">
      <c r="D1784" t="s">
        <v>3824</v>
      </c>
      <c r="E1784" t="s">
        <v>5211</v>
      </c>
    </row>
    <row r="1785" spans="4:5" x14ac:dyDescent="0.2">
      <c r="D1785" t="s">
        <v>3825</v>
      </c>
      <c r="E1785" t="s">
        <v>5212</v>
      </c>
    </row>
    <row r="1786" spans="4:5" x14ac:dyDescent="0.2">
      <c r="D1786">
        <v>0</v>
      </c>
      <c r="E1786">
        <v>0</v>
      </c>
    </row>
    <row r="1787" spans="4:5" x14ac:dyDescent="0.2">
      <c r="D1787" t="s">
        <v>3826</v>
      </c>
      <c r="E1787" t="s">
        <v>5213</v>
      </c>
    </row>
    <row r="1788" spans="4:5" x14ac:dyDescent="0.2">
      <c r="D1788" t="s">
        <v>3827</v>
      </c>
      <c r="E1788" t="s">
        <v>5214</v>
      </c>
    </row>
    <row r="1789" spans="4:5" x14ac:dyDescent="0.2">
      <c r="D1789">
        <v>0</v>
      </c>
      <c r="E1789">
        <v>30088</v>
      </c>
    </row>
    <row r="1790" spans="4:5" x14ac:dyDescent="0.2">
      <c r="D1790" t="s">
        <v>3828</v>
      </c>
      <c r="E1790" t="s">
        <v>5215</v>
      </c>
    </row>
    <row r="1791" spans="4:5" x14ac:dyDescent="0.2">
      <c r="D1791" t="s">
        <v>3829</v>
      </c>
      <c r="E1791" t="s">
        <v>5216</v>
      </c>
    </row>
    <row r="1792" spans="4:5" x14ac:dyDescent="0.2">
      <c r="D1792">
        <v>0</v>
      </c>
      <c r="E1792">
        <v>2462</v>
      </c>
    </row>
    <row r="1793" spans="4:5" x14ac:dyDescent="0.2">
      <c r="D1793" t="s">
        <v>3830</v>
      </c>
      <c r="E1793" t="s">
        <v>5217</v>
      </c>
    </row>
    <row r="1794" spans="4:5" x14ac:dyDescent="0.2">
      <c r="D1794" t="s">
        <v>3831</v>
      </c>
      <c r="E1794" t="s">
        <v>5218</v>
      </c>
    </row>
    <row r="1795" spans="4:5" x14ac:dyDescent="0.2">
      <c r="D1795">
        <v>0</v>
      </c>
      <c r="E1795">
        <v>337717</v>
      </c>
    </row>
    <row r="1796" spans="4:5" x14ac:dyDescent="0.2">
      <c r="D1796" t="s">
        <v>3832</v>
      </c>
      <c r="E1796" t="s">
        <v>5219</v>
      </c>
    </row>
    <row r="1797" spans="4:5" x14ac:dyDescent="0.2">
      <c r="D1797" t="s">
        <v>3833</v>
      </c>
      <c r="E1797" t="s">
        <v>5220</v>
      </c>
    </row>
    <row r="1798" spans="4:5" x14ac:dyDescent="0.2">
      <c r="D1798">
        <v>0</v>
      </c>
      <c r="E1798">
        <v>0</v>
      </c>
    </row>
    <row r="1799" spans="4:5" x14ac:dyDescent="0.2">
      <c r="D1799" t="s">
        <v>3834</v>
      </c>
      <c r="E1799" t="s">
        <v>5221</v>
      </c>
    </row>
    <row r="1800" spans="4:5" x14ac:dyDescent="0.2">
      <c r="D1800" t="s">
        <v>3835</v>
      </c>
      <c r="E1800" t="s">
        <v>5222</v>
      </c>
    </row>
    <row r="1801" spans="4:5" x14ac:dyDescent="0.2">
      <c r="D1801">
        <v>0</v>
      </c>
      <c r="E1801">
        <v>0</v>
      </c>
    </row>
    <row r="1802" spans="4:5" x14ac:dyDescent="0.2">
      <c r="D1802" t="s">
        <v>3836</v>
      </c>
      <c r="E1802" t="s">
        <v>5223</v>
      </c>
    </row>
    <row r="1803" spans="4:5" x14ac:dyDescent="0.2">
      <c r="D1803" t="s">
        <v>3837</v>
      </c>
      <c r="E1803" t="s">
        <v>5224</v>
      </c>
    </row>
    <row r="1804" spans="4:5" x14ac:dyDescent="0.2">
      <c r="D1804">
        <v>0</v>
      </c>
      <c r="E1804">
        <v>0</v>
      </c>
    </row>
    <row r="1805" spans="4:5" x14ac:dyDescent="0.2">
      <c r="D1805" t="s">
        <v>3838</v>
      </c>
      <c r="E1805" t="s">
        <v>5225</v>
      </c>
    </row>
    <row r="1806" spans="4:5" x14ac:dyDescent="0.2">
      <c r="D1806" t="s">
        <v>3839</v>
      </c>
      <c r="E1806" t="s">
        <v>5226</v>
      </c>
    </row>
    <row r="1807" spans="4:5" x14ac:dyDescent="0.2">
      <c r="D1807">
        <v>0</v>
      </c>
      <c r="E1807">
        <v>0</v>
      </c>
    </row>
    <row r="1808" spans="4:5" x14ac:dyDescent="0.2">
      <c r="D1808" t="s">
        <v>3840</v>
      </c>
      <c r="E1808" t="s">
        <v>5227</v>
      </c>
    </row>
    <row r="1809" spans="4:5" x14ac:dyDescent="0.2">
      <c r="D1809" t="s">
        <v>3841</v>
      </c>
      <c r="E1809" t="s">
        <v>5228</v>
      </c>
    </row>
    <row r="1810" spans="4:5" x14ac:dyDescent="0.2">
      <c r="D1810">
        <v>0</v>
      </c>
      <c r="E1810">
        <v>0</v>
      </c>
    </row>
    <row r="1811" spans="4:5" x14ac:dyDescent="0.2">
      <c r="D1811" t="s">
        <v>3842</v>
      </c>
      <c r="E1811" t="s">
        <v>5229</v>
      </c>
    </row>
    <row r="1812" spans="4:5" x14ac:dyDescent="0.2">
      <c r="D1812" t="s">
        <v>3843</v>
      </c>
      <c r="E1812" t="s">
        <v>5230</v>
      </c>
    </row>
    <row r="1813" spans="4:5" x14ac:dyDescent="0.2">
      <c r="D1813">
        <v>0</v>
      </c>
      <c r="E1813">
        <v>412905</v>
      </c>
    </row>
    <row r="1814" spans="4:5" x14ac:dyDescent="0.2">
      <c r="D1814" t="s">
        <v>3844</v>
      </c>
      <c r="E1814" t="s">
        <v>5231</v>
      </c>
    </row>
    <row r="1815" spans="4:5" x14ac:dyDescent="0.2">
      <c r="D1815" t="s">
        <v>3845</v>
      </c>
      <c r="E1815" t="s">
        <v>5232</v>
      </c>
    </row>
    <row r="1816" spans="4:5" x14ac:dyDescent="0.2">
      <c r="D1816">
        <v>0</v>
      </c>
      <c r="E1816">
        <v>0</v>
      </c>
    </row>
    <row r="1817" spans="4:5" x14ac:dyDescent="0.2">
      <c r="D1817" t="s">
        <v>3846</v>
      </c>
      <c r="E1817" t="s">
        <v>5233</v>
      </c>
    </row>
    <row r="1818" spans="4:5" x14ac:dyDescent="0.2">
      <c r="D1818" t="s">
        <v>3847</v>
      </c>
      <c r="E1818" t="s">
        <v>5234</v>
      </c>
    </row>
    <row r="1819" spans="4:5" x14ac:dyDescent="0.2">
      <c r="D1819">
        <v>0</v>
      </c>
      <c r="E1819">
        <v>0</v>
      </c>
    </row>
    <row r="1820" spans="4:5" x14ac:dyDescent="0.2">
      <c r="D1820" t="s">
        <v>3848</v>
      </c>
      <c r="E1820" t="s">
        <v>5235</v>
      </c>
    </row>
    <row r="1821" spans="4:5" x14ac:dyDescent="0.2">
      <c r="D1821" t="s">
        <v>3849</v>
      </c>
      <c r="E1821" t="s">
        <v>5236</v>
      </c>
    </row>
    <row r="1822" spans="4:5" x14ac:dyDescent="0.2">
      <c r="D1822">
        <v>0</v>
      </c>
      <c r="E1822">
        <v>0</v>
      </c>
    </row>
    <row r="1823" spans="4:5" x14ac:dyDescent="0.2">
      <c r="D1823" t="s">
        <v>3850</v>
      </c>
      <c r="E1823" t="s">
        <v>5237</v>
      </c>
    </row>
    <row r="1824" spans="4:5" x14ac:dyDescent="0.2">
      <c r="D1824" t="s">
        <v>3851</v>
      </c>
      <c r="E1824" t="s">
        <v>5238</v>
      </c>
    </row>
    <row r="1825" spans="4:5" x14ac:dyDescent="0.2">
      <c r="D1825">
        <v>0</v>
      </c>
      <c r="E1825">
        <v>0</v>
      </c>
    </row>
    <row r="1826" spans="4:5" x14ac:dyDescent="0.2">
      <c r="D1826" t="s">
        <v>3852</v>
      </c>
      <c r="E1826" t="s">
        <v>5239</v>
      </c>
    </row>
    <row r="1827" spans="4:5" x14ac:dyDescent="0.2">
      <c r="D1827" t="s">
        <v>3853</v>
      </c>
      <c r="E1827" t="s">
        <v>5240</v>
      </c>
    </row>
    <row r="1828" spans="4:5" x14ac:dyDescent="0.2">
      <c r="D1828">
        <v>0</v>
      </c>
      <c r="E1828">
        <v>0</v>
      </c>
    </row>
    <row r="1829" spans="4:5" x14ac:dyDescent="0.2">
      <c r="D1829" t="s">
        <v>3854</v>
      </c>
      <c r="E1829" t="s">
        <v>5241</v>
      </c>
    </row>
    <row r="1830" spans="4:5" x14ac:dyDescent="0.2">
      <c r="D1830" t="s">
        <v>3855</v>
      </c>
      <c r="E1830" t="s">
        <v>5242</v>
      </c>
    </row>
    <row r="1831" spans="4:5" x14ac:dyDescent="0.2">
      <c r="D1831">
        <v>0</v>
      </c>
      <c r="E1831">
        <v>0</v>
      </c>
    </row>
    <row r="1832" spans="4:5" x14ac:dyDescent="0.2">
      <c r="D1832" t="s">
        <v>3856</v>
      </c>
      <c r="E1832" t="s">
        <v>5243</v>
      </c>
    </row>
    <row r="1833" spans="4:5" x14ac:dyDescent="0.2">
      <c r="D1833" t="s">
        <v>3857</v>
      </c>
      <c r="E1833" t="s">
        <v>5244</v>
      </c>
    </row>
    <row r="1834" spans="4:5" x14ac:dyDescent="0.2">
      <c r="D1834">
        <v>0</v>
      </c>
      <c r="E1834">
        <v>0</v>
      </c>
    </row>
    <row r="1835" spans="4:5" x14ac:dyDescent="0.2">
      <c r="D1835" t="s">
        <v>3858</v>
      </c>
      <c r="E1835" t="s">
        <v>5245</v>
      </c>
    </row>
    <row r="1836" spans="4:5" x14ac:dyDescent="0.2">
      <c r="D1836" t="s">
        <v>3859</v>
      </c>
      <c r="E1836" t="s">
        <v>5246</v>
      </c>
    </row>
    <row r="1837" spans="4:5" x14ac:dyDescent="0.2">
      <c r="D1837">
        <v>0</v>
      </c>
      <c r="E1837">
        <v>0</v>
      </c>
    </row>
    <row r="1838" spans="4:5" x14ac:dyDescent="0.2">
      <c r="D1838" t="s">
        <v>3860</v>
      </c>
      <c r="E1838" t="s">
        <v>5247</v>
      </c>
    </row>
    <row r="1839" spans="4:5" x14ac:dyDescent="0.2">
      <c r="D1839" t="s">
        <v>3861</v>
      </c>
      <c r="E1839" t="s">
        <v>5248</v>
      </c>
    </row>
    <row r="1840" spans="4:5" x14ac:dyDescent="0.2">
      <c r="D1840">
        <v>0</v>
      </c>
      <c r="E1840">
        <v>0</v>
      </c>
    </row>
    <row r="1841" spans="4:5" x14ac:dyDescent="0.2">
      <c r="D1841" t="s">
        <v>3862</v>
      </c>
      <c r="E1841" t="s">
        <v>5249</v>
      </c>
    </row>
    <row r="1842" spans="4:5" x14ac:dyDescent="0.2">
      <c r="D1842" t="s">
        <v>3863</v>
      </c>
      <c r="E1842" t="s">
        <v>3520</v>
      </c>
    </row>
    <row r="1843" spans="4:5" x14ac:dyDescent="0.2">
      <c r="D1843">
        <v>0</v>
      </c>
      <c r="E1843">
        <v>0</v>
      </c>
    </row>
    <row r="1844" spans="4:5" x14ac:dyDescent="0.2">
      <c r="D1844" t="s">
        <v>3864</v>
      </c>
      <c r="E1844" t="s">
        <v>5250</v>
      </c>
    </row>
    <row r="1845" spans="4:5" x14ac:dyDescent="0.2">
      <c r="D1845" t="s">
        <v>3865</v>
      </c>
      <c r="E1845" t="s">
        <v>3522</v>
      </c>
    </row>
    <row r="1846" spans="4:5" x14ac:dyDescent="0.2">
      <c r="D1846">
        <v>0</v>
      </c>
      <c r="E1846">
        <v>0</v>
      </c>
    </row>
    <row r="1847" spans="4:5" x14ac:dyDescent="0.2">
      <c r="D1847" t="s">
        <v>3866</v>
      </c>
      <c r="E1847" t="s">
        <v>5251</v>
      </c>
    </row>
    <row r="1848" spans="4:5" x14ac:dyDescent="0.2">
      <c r="D1848" t="s">
        <v>3867</v>
      </c>
      <c r="E1848" t="s">
        <v>5252</v>
      </c>
    </row>
    <row r="1849" spans="4:5" x14ac:dyDescent="0.2">
      <c r="D1849">
        <v>0</v>
      </c>
      <c r="E1849">
        <v>0</v>
      </c>
    </row>
    <row r="1850" spans="4:5" x14ac:dyDescent="0.2">
      <c r="D1850" t="s">
        <v>3868</v>
      </c>
      <c r="E1850" t="s">
        <v>5253</v>
      </c>
    </row>
    <row r="1851" spans="4:5" x14ac:dyDescent="0.2">
      <c r="D1851" t="s">
        <v>3869</v>
      </c>
      <c r="E1851" t="s">
        <v>3524</v>
      </c>
    </row>
    <row r="1852" spans="4:5" x14ac:dyDescent="0.2">
      <c r="D1852">
        <v>0</v>
      </c>
      <c r="E1852">
        <v>0</v>
      </c>
    </row>
    <row r="1853" spans="4:5" x14ac:dyDescent="0.2">
      <c r="D1853" t="s">
        <v>3870</v>
      </c>
      <c r="E1853" t="s">
        <v>5254</v>
      </c>
    </row>
    <row r="1854" spans="4:5" x14ac:dyDescent="0.2">
      <c r="D1854" t="s">
        <v>3871</v>
      </c>
      <c r="E1854" t="s">
        <v>3525</v>
      </c>
    </row>
    <row r="1855" spans="4:5" x14ac:dyDescent="0.2">
      <c r="D1855">
        <v>0</v>
      </c>
      <c r="E1855">
        <v>0</v>
      </c>
    </row>
    <row r="1856" spans="4:5" x14ac:dyDescent="0.2">
      <c r="D1856" t="s">
        <v>3872</v>
      </c>
      <c r="E1856" t="s">
        <v>5255</v>
      </c>
    </row>
    <row r="1857" spans="4:5" x14ac:dyDescent="0.2">
      <c r="D1857" t="s">
        <v>3873</v>
      </c>
      <c r="E1857" t="s">
        <v>5256</v>
      </c>
    </row>
    <row r="1858" spans="4:5" x14ac:dyDescent="0.2">
      <c r="D1858">
        <v>0</v>
      </c>
      <c r="E1858">
        <v>0</v>
      </c>
    </row>
    <row r="1859" spans="4:5" x14ac:dyDescent="0.2">
      <c r="D1859" t="s">
        <v>3874</v>
      </c>
      <c r="E1859" t="s">
        <v>5257</v>
      </c>
    </row>
    <row r="1860" spans="4:5" x14ac:dyDescent="0.2">
      <c r="D1860" t="s">
        <v>3875</v>
      </c>
      <c r="E1860" t="s">
        <v>5258</v>
      </c>
    </row>
    <row r="1861" spans="4:5" x14ac:dyDescent="0.2">
      <c r="D1861">
        <v>0</v>
      </c>
      <c r="E1861">
        <v>0</v>
      </c>
    </row>
    <row r="1862" spans="4:5" x14ac:dyDescent="0.2">
      <c r="D1862" t="s">
        <v>3876</v>
      </c>
      <c r="E1862" t="s">
        <v>5259</v>
      </c>
    </row>
    <row r="1863" spans="4:5" x14ac:dyDescent="0.2">
      <c r="D1863" t="s">
        <v>3877</v>
      </c>
      <c r="E1863" t="s">
        <v>5260</v>
      </c>
    </row>
    <row r="1864" spans="4:5" x14ac:dyDescent="0.2">
      <c r="D1864">
        <v>0</v>
      </c>
      <c r="E1864">
        <v>0</v>
      </c>
    </row>
    <row r="1865" spans="4:5" x14ac:dyDescent="0.2">
      <c r="D1865" t="s">
        <v>3878</v>
      </c>
      <c r="E1865" t="s">
        <v>5261</v>
      </c>
    </row>
    <row r="1866" spans="4:5" x14ac:dyDescent="0.2">
      <c r="D1866" t="s">
        <v>3879</v>
      </c>
      <c r="E1866" t="s">
        <v>5262</v>
      </c>
    </row>
    <row r="1867" spans="4:5" x14ac:dyDescent="0.2">
      <c r="D1867">
        <v>0</v>
      </c>
      <c r="E1867">
        <v>0</v>
      </c>
    </row>
    <row r="1868" spans="4:5" x14ac:dyDescent="0.2">
      <c r="D1868" t="s">
        <v>3880</v>
      </c>
      <c r="E1868" t="s">
        <v>5263</v>
      </c>
    </row>
    <row r="1869" spans="4:5" x14ac:dyDescent="0.2">
      <c r="D1869" t="s">
        <v>3881</v>
      </c>
      <c r="E1869" t="s">
        <v>5264</v>
      </c>
    </row>
    <row r="1870" spans="4:5" x14ac:dyDescent="0.2">
      <c r="D1870">
        <v>0</v>
      </c>
      <c r="E1870">
        <v>0</v>
      </c>
    </row>
    <row r="1871" spans="4:5" x14ac:dyDescent="0.2">
      <c r="D1871" t="s">
        <v>3882</v>
      </c>
      <c r="E1871" t="s">
        <v>5265</v>
      </c>
    </row>
    <row r="1872" spans="4:5" x14ac:dyDescent="0.2">
      <c r="D1872" t="s">
        <v>3883</v>
      </c>
      <c r="E1872" t="s">
        <v>5266</v>
      </c>
    </row>
    <row r="1873" spans="4:5" x14ac:dyDescent="0.2">
      <c r="D1873">
        <v>0</v>
      </c>
      <c r="E1873">
        <v>0</v>
      </c>
    </row>
    <row r="1874" spans="4:5" x14ac:dyDescent="0.2">
      <c r="D1874" t="s">
        <v>3884</v>
      </c>
      <c r="E1874" t="s">
        <v>5267</v>
      </c>
    </row>
    <row r="1875" spans="4:5" x14ac:dyDescent="0.2">
      <c r="D1875" t="s">
        <v>3885</v>
      </c>
      <c r="E1875" t="s">
        <v>5268</v>
      </c>
    </row>
    <row r="1876" spans="4:5" x14ac:dyDescent="0.2">
      <c r="D1876">
        <v>0</v>
      </c>
      <c r="E1876">
        <v>0</v>
      </c>
    </row>
    <row r="1877" spans="4:5" x14ac:dyDescent="0.2">
      <c r="D1877" t="s">
        <v>3886</v>
      </c>
      <c r="E1877" t="s">
        <v>5269</v>
      </c>
    </row>
    <row r="1878" spans="4:5" x14ac:dyDescent="0.2">
      <c r="D1878" t="s">
        <v>3887</v>
      </c>
      <c r="E1878" t="s">
        <v>5270</v>
      </c>
    </row>
    <row r="1879" spans="4:5" x14ac:dyDescent="0.2">
      <c r="D1879">
        <v>0</v>
      </c>
      <c r="E1879">
        <v>7544</v>
      </c>
    </row>
    <row r="1880" spans="4:5" x14ac:dyDescent="0.2">
      <c r="D1880" t="s">
        <v>3888</v>
      </c>
      <c r="E1880" t="s">
        <v>5271</v>
      </c>
    </row>
    <row r="1881" spans="4:5" x14ac:dyDescent="0.2">
      <c r="D1881" t="s">
        <v>3889</v>
      </c>
      <c r="E1881" t="s">
        <v>5272</v>
      </c>
    </row>
    <row r="1882" spans="4:5" x14ac:dyDescent="0.2">
      <c r="D1882">
        <v>0</v>
      </c>
      <c r="E1882">
        <v>639</v>
      </c>
    </row>
    <row r="1883" spans="4:5" x14ac:dyDescent="0.2">
      <c r="D1883" t="s">
        <v>3890</v>
      </c>
      <c r="E1883" t="s">
        <v>5273</v>
      </c>
    </row>
    <row r="1884" spans="4:5" x14ac:dyDescent="0.2">
      <c r="D1884" t="s">
        <v>3891</v>
      </c>
      <c r="E1884" t="s">
        <v>5274</v>
      </c>
    </row>
    <row r="1885" spans="4:5" x14ac:dyDescent="0.2">
      <c r="D1885">
        <v>0</v>
      </c>
      <c r="E1885">
        <v>15000</v>
      </c>
    </row>
    <row r="1886" spans="4:5" x14ac:dyDescent="0.2">
      <c r="D1886" t="s">
        <v>3892</v>
      </c>
      <c r="E1886" t="s">
        <v>5275</v>
      </c>
    </row>
    <row r="1887" spans="4:5" x14ac:dyDescent="0.2">
      <c r="D1887" t="s">
        <v>3893</v>
      </c>
      <c r="E1887" t="s">
        <v>5276</v>
      </c>
    </row>
    <row r="1888" spans="4:5" x14ac:dyDescent="0.2">
      <c r="D1888">
        <v>0</v>
      </c>
      <c r="E1888">
        <v>0</v>
      </c>
    </row>
    <row r="1889" spans="4:5" x14ac:dyDescent="0.2">
      <c r="D1889" t="s">
        <v>3894</v>
      </c>
      <c r="E1889" t="s">
        <v>5277</v>
      </c>
    </row>
    <row r="1890" spans="4:5" x14ac:dyDescent="0.2">
      <c r="D1890" t="s">
        <v>3895</v>
      </c>
      <c r="E1890" t="s">
        <v>5278</v>
      </c>
    </row>
    <row r="1891" spans="4:5" x14ac:dyDescent="0.2">
      <c r="D1891">
        <v>0</v>
      </c>
      <c r="E1891">
        <v>0</v>
      </c>
    </row>
    <row r="1892" spans="4:5" x14ac:dyDescent="0.2">
      <c r="D1892" t="s">
        <v>3896</v>
      </c>
      <c r="E1892" t="s">
        <v>5279</v>
      </c>
    </row>
    <row r="1893" spans="4:5" x14ac:dyDescent="0.2">
      <c r="D1893" t="s">
        <v>3897</v>
      </c>
      <c r="E1893" t="s">
        <v>5280</v>
      </c>
    </row>
    <row r="1894" spans="4:5" x14ac:dyDescent="0.2">
      <c r="D1894">
        <v>0</v>
      </c>
      <c r="E1894">
        <v>0</v>
      </c>
    </row>
    <row r="1895" spans="4:5" x14ac:dyDescent="0.2">
      <c r="D1895" t="s">
        <v>3898</v>
      </c>
      <c r="E1895" t="s">
        <v>5281</v>
      </c>
    </row>
    <row r="1896" spans="4:5" x14ac:dyDescent="0.2">
      <c r="D1896" t="s">
        <v>3899</v>
      </c>
      <c r="E1896" t="s">
        <v>5282</v>
      </c>
    </row>
    <row r="1897" spans="4:5" x14ac:dyDescent="0.2">
      <c r="D1897">
        <v>0</v>
      </c>
      <c r="E1897">
        <v>0</v>
      </c>
    </row>
    <row r="1898" spans="4:5" x14ac:dyDescent="0.2">
      <c r="D1898" t="s">
        <v>3900</v>
      </c>
      <c r="E1898" t="s">
        <v>5283</v>
      </c>
    </row>
    <row r="1899" spans="4:5" x14ac:dyDescent="0.2">
      <c r="D1899" t="s">
        <v>3901</v>
      </c>
      <c r="E1899" t="s">
        <v>5284</v>
      </c>
    </row>
    <row r="1900" spans="4:5" x14ac:dyDescent="0.2">
      <c r="D1900">
        <v>0</v>
      </c>
      <c r="E1900">
        <v>0</v>
      </c>
    </row>
    <row r="1901" spans="4:5" x14ac:dyDescent="0.2">
      <c r="D1901" t="s">
        <v>3902</v>
      </c>
      <c r="E1901" t="s">
        <v>5285</v>
      </c>
    </row>
    <row r="1902" spans="4:5" x14ac:dyDescent="0.2">
      <c r="D1902" t="s">
        <v>3903</v>
      </c>
      <c r="E1902" t="s">
        <v>5286</v>
      </c>
    </row>
    <row r="1903" spans="4:5" x14ac:dyDescent="0.2">
      <c r="D1903">
        <v>0</v>
      </c>
      <c r="E1903">
        <v>0</v>
      </c>
    </row>
    <row r="1904" spans="4:5" x14ac:dyDescent="0.2">
      <c r="D1904" t="s">
        <v>3904</v>
      </c>
      <c r="E1904" t="s">
        <v>5287</v>
      </c>
    </row>
    <row r="1905" spans="4:5" x14ac:dyDescent="0.2">
      <c r="D1905" t="s">
        <v>3905</v>
      </c>
      <c r="E1905" t="s">
        <v>5288</v>
      </c>
    </row>
    <row r="1906" spans="4:5" x14ac:dyDescent="0.2">
      <c r="D1906">
        <v>0</v>
      </c>
      <c r="E1906">
        <v>0</v>
      </c>
    </row>
    <row r="1907" spans="4:5" x14ac:dyDescent="0.2">
      <c r="D1907" t="s">
        <v>3906</v>
      </c>
      <c r="E1907" t="s">
        <v>5289</v>
      </c>
    </row>
    <row r="1908" spans="4:5" x14ac:dyDescent="0.2">
      <c r="D1908" t="s">
        <v>3907</v>
      </c>
      <c r="E1908" t="s">
        <v>5290</v>
      </c>
    </row>
    <row r="1909" spans="4:5" x14ac:dyDescent="0.2">
      <c r="D1909">
        <v>0</v>
      </c>
      <c r="E1909">
        <v>0</v>
      </c>
    </row>
    <row r="1910" spans="4:5" x14ac:dyDescent="0.2">
      <c r="D1910" t="s">
        <v>3908</v>
      </c>
      <c r="E1910" t="s">
        <v>5291</v>
      </c>
    </row>
    <row r="1911" spans="4:5" x14ac:dyDescent="0.2">
      <c r="D1911" t="s">
        <v>3909</v>
      </c>
      <c r="E1911" t="s">
        <v>5292</v>
      </c>
    </row>
    <row r="1912" spans="4:5" x14ac:dyDescent="0.2">
      <c r="D1912">
        <v>0</v>
      </c>
      <c r="E1912">
        <v>0</v>
      </c>
    </row>
    <row r="1913" spans="4:5" x14ac:dyDescent="0.2">
      <c r="D1913" t="s">
        <v>3910</v>
      </c>
      <c r="E1913" t="s">
        <v>5293</v>
      </c>
    </row>
    <row r="1914" spans="4:5" x14ac:dyDescent="0.2">
      <c r="D1914" t="s">
        <v>3911</v>
      </c>
      <c r="E1914" t="s">
        <v>5294</v>
      </c>
    </row>
    <row r="1915" spans="4:5" x14ac:dyDescent="0.2">
      <c r="D1915">
        <v>0</v>
      </c>
      <c r="E1915">
        <v>0</v>
      </c>
    </row>
    <row r="1916" spans="4:5" x14ac:dyDescent="0.2">
      <c r="D1916" t="s">
        <v>3912</v>
      </c>
      <c r="E1916" t="s">
        <v>5295</v>
      </c>
    </row>
    <row r="1917" spans="4:5" x14ac:dyDescent="0.2">
      <c r="D1917" t="s">
        <v>3913</v>
      </c>
      <c r="E1917" t="s">
        <v>5296</v>
      </c>
    </row>
    <row r="1918" spans="4:5" x14ac:dyDescent="0.2">
      <c r="D1918">
        <v>0</v>
      </c>
      <c r="E1918">
        <v>0</v>
      </c>
    </row>
    <row r="1919" spans="4:5" x14ac:dyDescent="0.2">
      <c r="D1919" t="s">
        <v>3914</v>
      </c>
      <c r="E1919" t="s">
        <v>5297</v>
      </c>
    </row>
    <row r="1920" spans="4:5" x14ac:dyDescent="0.2">
      <c r="D1920" t="s">
        <v>3915</v>
      </c>
      <c r="E1920" t="s">
        <v>5298</v>
      </c>
    </row>
    <row r="1921" spans="4:5" x14ac:dyDescent="0.2">
      <c r="D1921">
        <v>0</v>
      </c>
      <c r="E1921">
        <v>0</v>
      </c>
    </row>
    <row r="1922" spans="4:5" x14ac:dyDescent="0.2">
      <c r="D1922" t="s">
        <v>3916</v>
      </c>
      <c r="E1922" t="s">
        <v>5299</v>
      </c>
    </row>
    <row r="1923" spans="4:5" x14ac:dyDescent="0.2">
      <c r="D1923" t="s">
        <v>3917</v>
      </c>
      <c r="E1923" t="s">
        <v>5300</v>
      </c>
    </row>
    <row r="1924" spans="4:5" x14ac:dyDescent="0.2">
      <c r="D1924">
        <v>0</v>
      </c>
      <c r="E1924">
        <v>0</v>
      </c>
    </row>
    <row r="1925" spans="4:5" x14ac:dyDescent="0.2">
      <c r="D1925" t="s">
        <v>3918</v>
      </c>
      <c r="E1925" t="s">
        <v>5301</v>
      </c>
    </row>
    <row r="1926" spans="4:5" x14ac:dyDescent="0.2">
      <c r="D1926" t="s">
        <v>3919</v>
      </c>
      <c r="E1926" t="s">
        <v>5302</v>
      </c>
    </row>
    <row r="1927" spans="4:5" x14ac:dyDescent="0.2">
      <c r="D1927">
        <v>0</v>
      </c>
      <c r="E1927">
        <v>0</v>
      </c>
    </row>
    <row r="1928" spans="4:5" x14ac:dyDescent="0.2">
      <c r="D1928" t="s">
        <v>3920</v>
      </c>
      <c r="E1928" t="s">
        <v>5303</v>
      </c>
    </row>
    <row r="1929" spans="4:5" x14ac:dyDescent="0.2">
      <c r="D1929" t="s">
        <v>3921</v>
      </c>
      <c r="E1929" t="s">
        <v>5304</v>
      </c>
    </row>
    <row r="1930" spans="4:5" x14ac:dyDescent="0.2">
      <c r="D1930">
        <v>0</v>
      </c>
      <c r="E1930">
        <v>0</v>
      </c>
    </row>
    <row r="1931" spans="4:5" x14ac:dyDescent="0.2">
      <c r="D1931" t="s">
        <v>3922</v>
      </c>
      <c r="E1931" t="s">
        <v>5305</v>
      </c>
    </row>
    <row r="1932" spans="4:5" x14ac:dyDescent="0.2">
      <c r="D1932" t="s">
        <v>3923</v>
      </c>
      <c r="E1932" t="s">
        <v>5306</v>
      </c>
    </row>
    <row r="1933" spans="4:5" x14ac:dyDescent="0.2">
      <c r="D1933">
        <v>0</v>
      </c>
      <c r="E1933">
        <v>0</v>
      </c>
    </row>
    <row r="1934" spans="4:5" x14ac:dyDescent="0.2">
      <c r="D1934" t="s">
        <v>3924</v>
      </c>
      <c r="E1934" t="s">
        <v>5307</v>
      </c>
    </row>
    <row r="1935" spans="4:5" x14ac:dyDescent="0.2">
      <c r="D1935" t="s">
        <v>3925</v>
      </c>
      <c r="E1935" t="s">
        <v>5308</v>
      </c>
    </row>
    <row r="1936" spans="4:5" x14ac:dyDescent="0.2">
      <c r="D1936">
        <v>0</v>
      </c>
      <c r="E1936">
        <v>0</v>
      </c>
    </row>
    <row r="1937" spans="4:5" x14ac:dyDescent="0.2">
      <c r="D1937" t="s">
        <v>3926</v>
      </c>
      <c r="E1937" t="s">
        <v>5309</v>
      </c>
    </row>
    <row r="1938" spans="4:5" x14ac:dyDescent="0.2">
      <c r="D1938" t="s">
        <v>3927</v>
      </c>
      <c r="E1938" t="s">
        <v>5310</v>
      </c>
    </row>
    <row r="1939" spans="4:5" x14ac:dyDescent="0.2">
      <c r="D1939">
        <v>0</v>
      </c>
      <c r="E1939">
        <v>0</v>
      </c>
    </row>
    <row r="1940" spans="4:5" x14ac:dyDescent="0.2">
      <c r="D1940" t="s">
        <v>3928</v>
      </c>
      <c r="E1940" t="s">
        <v>5311</v>
      </c>
    </row>
    <row r="1941" spans="4:5" x14ac:dyDescent="0.2">
      <c r="D1941" t="s">
        <v>3929</v>
      </c>
      <c r="E1941" t="s">
        <v>5312</v>
      </c>
    </row>
    <row r="1942" spans="4:5" x14ac:dyDescent="0.2">
      <c r="D1942">
        <v>0</v>
      </c>
      <c r="E1942">
        <v>0</v>
      </c>
    </row>
    <row r="1943" spans="4:5" x14ac:dyDescent="0.2">
      <c r="D1943" t="s">
        <v>3930</v>
      </c>
      <c r="E1943" t="s">
        <v>5313</v>
      </c>
    </row>
    <row r="1944" spans="4:5" x14ac:dyDescent="0.2">
      <c r="D1944" t="s">
        <v>3931</v>
      </c>
      <c r="E1944" t="s">
        <v>5314</v>
      </c>
    </row>
    <row r="1945" spans="4:5" x14ac:dyDescent="0.2">
      <c r="D1945">
        <v>0</v>
      </c>
      <c r="E1945">
        <v>0</v>
      </c>
    </row>
    <row r="1946" spans="4:5" x14ac:dyDescent="0.2">
      <c r="D1946" t="s">
        <v>3932</v>
      </c>
      <c r="E1946" t="s">
        <v>5315</v>
      </c>
    </row>
    <row r="1947" spans="4:5" x14ac:dyDescent="0.2">
      <c r="D1947" t="s">
        <v>3933</v>
      </c>
      <c r="E1947" t="s">
        <v>5316</v>
      </c>
    </row>
    <row r="1948" spans="4:5" x14ac:dyDescent="0.2">
      <c r="D1948">
        <v>0</v>
      </c>
      <c r="E1948">
        <v>0</v>
      </c>
    </row>
    <row r="1949" spans="4:5" x14ac:dyDescent="0.2">
      <c r="D1949" t="s">
        <v>3934</v>
      </c>
      <c r="E1949" t="s">
        <v>5317</v>
      </c>
    </row>
    <row r="1950" spans="4:5" x14ac:dyDescent="0.2">
      <c r="D1950" t="s">
        <v>3935</v>
      </c>
      <c r="E1950" t="s">
        <v>5318</v>
      </c>
    </row>
    <row r="1951" spans="4:5" x14ac:dyDescent="0.2">
      <c r="D1951">
        <v>0</v>
      </c>
      <c r="E1951">
        <v>0</v>
      </c>
    </row>
    <row r="1952" spans="4:5" x14ac:dyDescent="0.2">
      <c r="D1952" t="s">
        <v>3936</v>
      </c>
      <c r="E1952" t="s">
        <v>5319</v>
      </c>
    </row>
    <row r="1953" spans="4:5" x14ac:dyDescent="0.2">
      <c r="D1953" t="s">
        <v>3937</v>
      </c>
      <c r="E1953" t="s">
        <v>5320</v>
      </c>
    </row>
    <row r="1954" spans="4:5" x14ac:dyDescent="0.2">
      <c r="D1954">
        <v>0</v>
      </c>
      <c r="E1954">
        <v>0</v>
      </c>
    </row>
    <row r="1955" spans="4:5" x14ac:dyDescent="0.2">
      <c r="D1955" t="s">
        <v>3938</v>
      </c>
      <c r="E1955" t="s">
        <v>5321</v>
      </c>
    </row>
    <row r="1956" spans="4:5" x14ac:dyDescent="0.2">
      <c r="D1956" t="s">
        <v>3939</v>
      </c>
      <c r="E1956" t="s">
        <v>5322</v>
      </c>
    </row>
    <row r="1957" spans="4:5" x14ac:dyDescent="0.2">
      <c r="D1957">
        <v>0</v>
      </c>
      <c r="E1957">
        <v>0</v>
      </c>
    </row>
    <row r="1958" spans="4:5" x14ac:dyDescent="0.2">
      <c r="D1958" t="s">
        <v>3940</v>
      </c>
      <c r="E1958" t="s">
        <v>5323</v>
      </c>
    </row>
    <row r="1959" spans="4:5" x14ac:dyDescent="0.2">
      <c r="D1959" t="s">
        <v>3941</v>
      </c>
      <c r="E1959" t="s">
        <v>5324</v>
      </c>
    </row>
    <row r="1960" spans="4:5" x14ac:dyDescent="0.2">
      <c r="D1960">
        <v>0</v>
      </c>
      <c r="E1960">
        <v>0</v>
      </c>
    </row>
    <row r="1961" spans="4:5" x14ac:dyDescent="0.2">
      <c r="D1961" t="s">
        <v>3942</v>
      </c>
      <c r="E1961" t="s">
        <v>5325</v>
      </c>
    </row>
    <row r="1962" spans="4:5" x14ac:dyDescent="0.2">
      <c r="D1962" t="s">
        <v>3943</v>
      </c>
      <c r="E1962" t="s">
        <v>5326</v>
      </c>
    </row>
    <row r="1963" spans="4:5" x14ac:dyDescent="0.2">
      <c r="D1963">
        <v>0</v>
      </c>
      <c r="E1963">
        <v>0</v>
      </c>
    </row>
    <row r="1964" spans="4:5" x14ac:dyDescent="0.2">
      <c r="D1964" t="s">
        <v>3944</v>
      </c>
      <c r="E1964" t="s">
        <v>5327</v>
      </c>
    </row>
    <row r="1965" spans="4:5" x14ac:dyDescent="0.2">
      <c r="D1965" t="s">
        <v>3945</v>
      </c>
      <c r="E1965" t="s">
        <v>5328</v>
      </c>
    </row>
    <row r="1966" spans="4:5" x14ac:dyDescent="0.2">
      <c r="D1966">
        <v>0</v>
      </c>
      <c r="E1966">
        <v>0</v>
      </c>
    </row>
    <row r="1967" spans="4:5" x14ac:dyDescent="0.2">
      <c r="D1967" t="s">
        <v>3946</v>
      </c>
      <c r="E1967" t="s">
        <v>5329</v>
      </c>
    </row>
    <row r="1968" spans="4:5" x14ac:dyDescent="0.2">
      <c r="D1968" t="s">
        <v>3947</v>
      </c>
      <c r="E1968" t="s">
        <v>5330</v>
      </c>
    </row>
    <row r="1969" spans="4:5" x14ac:dyDescent="0.2">
      <c r="D1969">
        <v>0</v>
      </c>
      <c r="E1969">
        <v>0</v>
      </c>
    </row>
    <row r="1970" spans="4:5" x14ac:dyDescent="0.2">
      <c r="D1970" t="s">
        <v>3948</v>
      </c>
      <c r="E1970" t="s">
        <v>5331</v>
      </c>
    </row>
    <row r="1971" spans="4:5" x14ac:dyDescent="0.2">
      <c r="D1971" t="s">
        <v>3949</v>
      </c>
      <c r="E1971" t="s">
        <v>5332</v>
      </c>
    </row>
    <row r="1972" spans="4:5" x14ac:dyDescent="0.2">
      <c r="D1972">
        <v>0</v>
      </c>
      <c r="E1972">
        <v>0</v>
      </c>
    </row>
    <row r="1973" spans="4:5" x14ac:dyDescent="0.2">
      <c r="D1973" t="s">
        <v>3950</v>
      </c>
      <c r="E1973" t="s">
        <v>5333</v>
      </c>
    </row>
    <row r="1974" spans="4:5" x14ac:dyDescent="0.2">
      <c r="D1974" t="s">
        <v>3951</v>
      </c>
      <c r="E1974" t="s">
        <v>5334</v>
      </c>
    </row>
    <row r="1975" spans="4:5" x14ac:dyDescent="0.2">
      <c r="D1975">
        <v>0</v>
      </c>
      <c r="E1975">
        <v>0</v>
      </c>
    </row>
    <row r="1976" spans="4:5" x14ac:dyDescent="0.2">
      <c r="D1976" t="s">
        <v>3952</v>
      </c>
      <c r="E1976" t="s">
        <v>5335</v>
      </c>
    </row>
    <row r="1977" spans="4:5" x14ac:dyDescent="0.2">
      <c r="D1977" t="s">
        <v>3953</v>
      </c>
      <c r="E1977" t="s">
        <v>5336</v>
      </c>
    </row>
    <row r="1978" spans="4:5" x14ac:dyDescent="0.2">
      <c r="D1978">
        <v>0</v>
      </c>
      <c r="E1978">
        <v>0</v>
      </c>
    </row>
    <row r="1979" spans="4:5" x14ac:dyDescent="0.2">
      <c r="D1979" t="s">
        <v>3954</v>
      </c>
      <c r="E1979" t="s">
        <v>5337</v>
      </c>
    </row>
    <row r="1980" spans="4:5" x14ac:dyDescent="0.2">
      <c r="D1980" t="s">
        <v>3955</v>
      </c>
      <c r="E1980" t="s">
        <v>5338</v>
      </c>
    </row>
    <row r="1981" spans="4:5" x14ac:dyDescent="0.2">
      <c r="D1981">
        <v>0</v>
      </c>
      <c r="E1981">
        <v>0</v>
      </c>
    </row>
    <row r="1982" spans="4:5" x14ac:dyDescent="0.2">
      <c r="D1982" t="s">
        <v>3956</v>
      </c>
      <c r="E1982" t="s">
        <v>5339</v>
      </c>
    </row>
    <row r="1983" spans="4:5" x14ac:dyDescent="0.2">
      <c r="D1983" t="s">
        <v>3957</v>
      </c>
      <c r="E1983" t="s">
        <v>3658</v>
      </c>
    </row>
    <row r="1984" spans="4:5" x14ac:dyDescent="0.2">
      <c r="D1984">
        <v>0</v>
      </c>
      <c r="E1984">
        <v>40788</v>
      </c>
    </row>
    <row r="1985" spans="4:5" x14ac:dyDescent="0.2">
      <c r="D1985" t="s">
        <v>3958</v>
      </c>
      <c r="E1985" t="s">
        <v>5340</v>
      </c>
    </row>
    <row r="1986" spans="4:5" x14ac:dyDescent="0.2">
      <c r="D1986" t="s">
        <v>3959</v>
      </c>
      <c r="E1986" t="s">
        <v>5341</v>
      </c>
    </row>
    <row r="1987" spans="4:5" x14ac:dyDescent="0.2">
      <c r="D1987">
        <v>0</v>
      </c>
      <c r="E1987">
        <v>44000</v>
      </c>
    </row>
    <row r="1988" spans="4:5" x14ac:dyDescent="0.2">
      <c r="D1988" t="s">
        <v>3960</v>
      </c>
      <c r="E1988" t="s">
        <v>5342</v>
      </c>
    </row>
    <row r="1989" spans="4:5" x14ac:dyDescent="0.2">
      <c r="D1989" t="s">
        <v>3961</v>
      </c>
      <c r="E1989" t="s">
        <v>3666</v>
      </c>
    </row>
    <row r="1990" spans="4:5" x14ac:dyDescent="0.2">
      <c r="D1990">
        <v>0</v>
      </c>
      <c r="E1990">
        <v>0</v>
      </c>
    </row>
    <row r="1991" spans="4:5" x14ac:dyDescent="0.2">
      <c r="D1991" t="s">
        <v>3962</v>
      </c>
      <c r="E1991" t="s">
        <v>5343</v>
      </c>
    </row>
    <row r="1992" spans="4:5" x14ac:dyDescent="0.2">
      <c r="D1992" t="s">
        <v>3963</v>
      </c>
      <c r="E1992" t="s">
        <v>5344</v>
      </c>
    </row>
    <row r="1993" spans="4:5" x14ac:dyDescent="0.2">
      <c r="D1993">
        <v>0</v>
      </c>
      <c r="E1993">
        <v>0</v>
      </c>
    </row>
    <row r="1994" spans="4:5" x14ac:dyDescent="0.2">
      <c r="D1994" t="s">
        <v>3964</v>
      </c>
      <c r="E1994" t="s">
        <v>5345</v>
      </c>
    </row>
    <row r="1995" spans="4:5" x14ac:dyDescent="0.2">
      <c r="D1995" t="s">
        <v>3965</v>
      </c>
      <c r="E1995" t="s">
        <v>5346</v>
      </c>
    </row>
    <row r="1996" spans="4:5" x14ac:dyDescent="0.2">
      <c r="D1996">
        <v>0</v>
      </c>
      <c r="E1996">
        <v>7754</v>
      </c>
    </row>
    <row r="1997" spans="4:5" x14ac:dyDescent="0.2">
      <c r="D1997" t="s">
        <v>3966</v>
      </c>
      <c r="E1997" t="s">
        <v>5347</v>
      </c>
    </row>
    <row r="1998" spans="4:5" x14ac:dyDescent="0.2">
      <c r="D1998" t="s">
        <v>3967</v>
      </c>
      <c r="E1998" t="s">
        <v>5348</v>
      </c>
    </row>
    <row r="1999" spans="4:5" x14ac:dyDescent="0.2">
      <c r="D1999">
        <v>0</v>
      </c>
      <c r="E1999">
        <v>13500</v>
      </c>
    </row>
    <row r="2000" spans="4:5" x14ac:dyDescent="0.2">
      <c r="D2000" t="s">
        <v>3968</v>
      </c>
      <c r="E2000" t="s">
        <v>5349</v>
      </c>
    </row>
    <row r="2001" spans="4:5" x14ac:dyDescent="0.2">
      <c r="D2001" t="s">
        <v>3969</v>
      </c>
      <c r="E2001" t="s">
        <v>5350</v>
      </c>
    </row>
    <row r="2002" spans="4:5" x14ac:dyDescent="0.2">
      <c r="D2002">
        <v>0</v>
      </c>
      <c r="E2002">
        <v>0</v>
      </c>
    </row>
    <row r="2003" spans="4:5" x14ac:dyDescent="0.2">
      <c r="D2003" t="s">
        <v>3970</v>
      </c>
      <c r="E2003" t="s">
        <v>5351</v>
      </c>
    </row>
    <row r="2004" spans="4:5" x14ac:dyDescent="0.2">
      <c r="D2004" t="s">
        <v>3971</v>
      </c>
      <c r="E2004" t="s">
        <v>5352</v>
      </c>
    </row>
    <row r="2005" spans="4:5" x14ac:dyDescent="0.2">
      <c r="D2005">
        <v>0</v>
      </c>
      <c r="E2005">
        <v>0</v>
      </c>
    </row>
    <row r="2006" spans="4:5" x14ac:dyDescent="0.2">
      <c r="D2006" t="s">
        <v>3972</v>
      </c>
      <c r="E2006" t="s">
        <v>5353</v>
      </c>
    </row>
    <row r="2007" spans="4:5" x14ac:dyDescent="0.2">
      <c r="D2007" t="s">
        <v>3973</v>
      </c>
      <c r="E2007" t="s">
        <v>3673</v>
      </c>
    </row>
    <row r="2008" spans="4:5" x14ac:dyDescent="0.2">
      <c r="D2008">
        <v>0</v>
      </c>
      <c r="E2008">
        <v>5948</v>
      </c>
    </row>
    <row r="2009" spans="4:5" x14ac:dyDescent="0.2">
      <c r="D2009" t="s">
        <v>3974</v>
      </c>
      <c r="E2009" t="s">
        <v>5354</v>
      </c>
    </row>
    <row r="2010" spans="4:5" x14ac:dyDescent="0.2">
      <c r="D2010" t="s">
        <v>3975</v>
      </c>
      <c r="E2010" t="s">
        <v>5355</v>
      </c>
    </row>
    <row r="2011" spans="4:5" x14ac:dyDescent="0.2">
      <c r="D2011">
        <v>0</v>
      </c>
      <c r="E2011">
        <v>1500</v>
      </c>
    </row>
    <row r="2012" spans="4:5" x14ac:dyDescent="0.2">
      <c r="D2012" t="s">
        <v>3976</v>
      </c>
      <c r="E2012" t="s">
        <v>5356</v>
      </c>
    </row>
    <row r="2013" spans="4:5" x14ac:dyDescent="0.2">
      <c r="D2013" t="s">
        <v>3977</v>
      </c>
      <c r="E2013" t="s">
        <v>3679</v>
      </c>
    </row>
    <row r="2014" spans="4:5" x14ac:dyDescent="0.2">
      <c r="D2014">
        <v>0</v>
      </c>
      <c r="E2014">
        <v>0</v>
      </c>
    </row>
    <row r="2015" spans="4:5" x14ac:dyDescent="0.2">
      <c r="D2015" t="s">
        <v>3978</v>
      </c>
      <c r="E2015" t="s">
        <v>5357</v>
      </c>
    </row>
    <row r="2016" spans="4:5" x14ac:dyDescent="0.2">
      <c r="D2016" t="s">
        <v>3979</v>
      </c>
      <c r="E2016" t="s">
        <v>5358</v>
      </c>
    </row>
    <row r="2017" spans="4:5" x14ac:dyDescent="0.2">
      <c r="D2017">
        <v>0</v>
      </c>
      <c r="E2017">
        <v>0</v>
      </c>
    </row>
    <row r="2018" spans="4:5" x14ac:dyDescent="0.2">
      <c r="D2018" t="s">
        <v>3980</v>
      </c>
      <c r="E2018" t="s">
        <v>5359</v>
      </c>
    </row>
    <row r="2019" spans="4:5" x14ac:dyDescent="0.2">
      <c r="D2019" t="s">
        <v>3981</v>
      </c>
      <c r="E2019" t="s">
        <v>5360</v>
      </c>
    </row>
    <row r="2020" spans="4:5" x14ac:dyDescent="0.2">
      <c r="D2020">
        <v>0</v>
      </c>
      <c r="E2020">
        <v>0</v>
      </c>
    </row>
    <row r="2021" spans="4:5" x14ac:dyDescent="0.2">
      <c r="D2021" t="s">
        <v>3982</v>
      </c>
      <c r="E2021" t="s">
        <v>5361</v>
      </c>
    </row>
    <row r="2022" spans="4:5" x14ac:dyDescent="0.2">
      <c r="D2022" t="s">
        <v>3983</v>
      </c>
      <c r="E2022" t="s">
        <v>5362</v>
      </c>
    </row>
    <row r="2023" spans="4:5" x14ac:dyDescent="0.2">
      <c r="D2023">
        <v>0</v>
      </c>
      <c r="E2023">
        <v>0</v>
      </c>
    </row>
    <row r="2024" spans="4:5" x14ac:dyDescent="0.2">
      <c r="D2024" t="s">
        <v>3984</v>
      </c>
      <c r="E2024" t="s">
        <v>5363</v>
      </c>
    </row>
    <row r="2025" spans="4:5" x14ac:dyDescent="0.2">
      <c r="D2025" t="s">
        <v>3985</v>
      </c>
      <c r="E2025" t="s">
        <v>3685</v>
      </c>
    </row>
    <row r="2026" spans="4:5" x14ac:dyDescent="0.2">
      <c r="D2026">
        <v>0</v>
      </c>
      <c r="E2026">
        <v>0</v>
      </c>
    </row>
    <row r="2027" spans="4:5" x14ac:dyDescent="0.2">
      <c r="D2027" t="s">
        <v>3986</v>
      </c>
      <c r="E2027" t="s">
        <v>5364</v>
      </c>
    </row>
    <row r="2028" spans="4:5" x14ac:dyDescent="0.2">
      <c r="D2028" t="s">
        <v>3987</v>
      </c>
      <c r="E2028" t="s">
        <v>5365</v>
      </c>
    </row>
    <row r="2029" spans="4:5" x14ac:dyDescent="0.2">
      <c r="D2029">
        <v>0</v>
      </c>
      <c r="E2029">
        <v>0</v>
      </c>
    </row>
    <row r="2030" spans="4:5" x14ac:dyDescent="0.2">
      <c r="D2030" t="s">
        <v>3988</v>
      </c>
      <c r="E2030" t="s">
        <v>5366</v>
      </c>
    </row>
    <row r="2031" spans="4:5" x14ac:dyDescent="0.2">
      <c r="D2031" t="s">
        <v>3989</v>
      </c>
      <c r="E2031" t="s">
        <v>3691</v>
      </c>
    </row>
    <row r="2032" spans="4:5" x14ac:dyDescent="0.2">
      <c r="D2032">
        <v>0</v>
      </c>
      <c r="E2032">
        <v>609</v>
      </c>
    </row>
    <row r="2033" spans="4:5" x14ac:dyDescent="0.2">
      <c r="D2033" t="s">
        <v>3990</v>
      </c>
      <c r="E2033" t="s">
        <v>5367</v>
      </c>
    </row>
    <row r="2034" spans="4:5" x14ac:dyDescent="0.2">
      <c r="D2034" t="s">
        <v>3991</v>
      </c>
      <c r="E2034" t="s">
        <v>5368</v>
      </c>
    </row>
    <row r="2035" spans="4:5" x14ac:dyDescent="0.2">
      <c r="D2035">
        <v>0</v>
      </c>
      <c r="E2035">
        <v>2600</v>
      </c>
    </row>
    <row r="2036" spans="4:5" x14ac:dyDescent="0.2">
      <c r="D2036" t="s">
        <v>3992</v>
      </c>
      <c r="E2036" t="s">
        <v>5369</v>
      </c>
    </row>
    <row r="2037" spans="4:5" x14ac:dyDescent="0.2">
      <c r="D2037" t="s">
        <v>3993</v>
      </c>
      <c r="E2037" t="s">
        <v>3707</v>
      </c>
    </row>
    <row r="2038" spans="4:5" x14ac:dyDescent="0.2">
      <c r="D2038">
        <v>0</v>
      </c>
      <c r="E2038">
        <v>0</v>
      </c>
    </row>
    <row r="2039" spans="4:5" x14ac:dyDescent="0.2">
      <c r="D2039" t="s">
        <v>3994</v>
      </c>
      <c r="E2039" t="s">
        <v>5370</v>
      </c>
    </row>
    <row r="2040" spans="4:5" x14ac:dyDescent="0.2">
      <c r="D2040" t="s">
        <v>3995</v>
      </c>
      <c r="E2040" t="s">
        <v>5371</v>
      </c>
    </row>
    <row r="2041" spans="4:5" x14ac:dyDescent="0.2">
      <c r="D2041">
        <v>0</v>
      </c>
      <c r="E2041">
        <v>250</v>
      </c>
    </row>
    <row r="2042" spans="4:5" x14ac:dyDescent="0.2">
      <c r="D2042" t="s">
        <v>3996</v>
      </c>
      <c r="E2042" t="s">
        <v>5372</v>
      </c>
    </row>
    <row r="2043" spans="4:5" x14ac:dyDescent="0.2">
      <c r="D2043" t="s">
        <v>3997</v>
      </c>
      <c r="E2043" t="s">
        <v>3715</v>
      </c>
    </row>
    <row r="2044" spans="4:5" x14ac:dyDescent="0.2">
      <c r="D2044">
        <v>0</v>
      </c>
      <c r="E2044">
        <v>1593</v>
      </c>
    </row>
    <row r="2045" spans="4:5" x14ac:dyDescent="0.2">
      <c r="D2045" t="s">
        <v>3998</v>
      </c>
      <c r="E2045" t="s">
        <v>5373</v>
      </c>
    </row>
    <row r="2046" spans="4:5" x14ac:dyDescent="0.2">
      <c r="D2046" t="s">
        <v>3999</v>
      </c>
      <c r="E2046" t="s">
        <v>5374</v>
      </c>
    </row>
    <row r="2047" spans="4:5" x14ac:dyDescent="0.2">
      <c r="D2047">
        <v>0</v>
      </c>
      <c r="E2047">
        <v>1000</v>
      </c>
    </row>
    <row r="2048" spans="4:5" x14ac:dyDescent="0.2">
      <c r="D2048" t="s">
        <v>4000</v>
      </c>
      <c r="E2048" t="s">
        <v>5375</v>
      </c>
    </row>
    <row r="2049" spans="4:5" x14ac:dyDescent="0.2">
      <c r="D2049" t="s">
        <v>4001</v>
      </c>
      <c r="E2049" t="s">
        <v>3727</v>
      </c>
    </row>
    <row r="2050" spans="4:5" x14ac:dyDescent="0.2">
      <c r="D2050">
        <v>0</v>
      </c>
      <c r="E2050">
        <v>0</v>
      </c>
    </row>
    <row r="2051" spans="4:5" x14ac:dyDescent="0.2">
      <c r="D2051" t="s">
        <v>4002</v>
      </c>
      <c r="E2051" t="s">
        <v>5376</v>
      </c>
    </row>
    <row r="2052" spans="4:5" x14ac:dyDescent="0.2">
      <c r="D2052" t="s">
        <v>4003</v>
      </c>
      <c r="E2052" t="s">
        <v>5377</v>
      </c>
    </row>
    <row r="2053" spans="4:5" x14ac:dyDescent="0.2">
      <c r="D2053">
        <v>0</v>
      </c>
      <c r="E2053">
        <v>0</v>
      </c>
    </row>
    <row r="2054" spans="4:5" x14ac:dyDescent="0.2">
      <c r="D2054" t="s">
        <v>4004</v>
      </c>
      <c r="E2054" t="s">
        <v>5378</v>
      </c>
    </row>
    <row r="2055" spans="4:5" x14ac:dyDescent="0.2">
      <c r="D2055" t="s">
        <v>4005</v>
      </c>
      <c r="E2055" t="s">
        <v>3743</v>
      </c>
    </row>
    <row r="2056" spans="4:5" x14ac:dyDescent="0.2">
      <c r="D2056">
        <v>0</v>
      </c>
      <c r="E2056">
        <v>0</v>
      </c>
    </row>
    <row r="2057" spans="4:5" x14ac:dyDescent="0.2">
      <c r="D2057" t="s">
        <v>4006</v>
      </c>
      <c r="E2057" t="s">
        <v>5379</v>
      </c>
    </row>
    <row r="2058" spans="4:5" x14ac:dyDescent="0.2">
      <c r="D2058" t="s">
        <v>4007</v>
      </c>
      <c r="E2058" t="s">
        <v>5380</v>
      </c>
    </row>
    <row r="2059" spans="4:5" x14ac:dyDescent="0.2">
      <c r="D2059">
        <v>0</v>
      </c>
      <c r="E2059">
        <v>0</v>
      </c>
    </row>
    <row r="2060" spans="4:5" x14ac:dyDescent="0.2">
      <c r="D2060" t="s">
        <v>4008</v>
      </c>
      <c r="E2060" t="s">
        <v>5381</v>
      </c>
    </row>
    <row r="2061" spans="4:5" x14ac:dyDescent="0.2">
      <c r="D2061" t="s">
        <v>4009</v>
      </c>
      <c r="E2061" t="s">
        <v>3759</v>
      </c>
    </row>
    <row r="2062" spans="4:5" x14ac:dyDescent="0.2">
      <c r="D2062">
        <v>0</v>
      </c>
      <c r="E2062">
        <v>0</v>
      </c>
    </row>
    <row r="2063" spans="4:5" x14ac:dyDescent="0.2">
      <c r="D2063" t="s">
        <v>4010</v>
      </c>
      <c r="E2063" t="s">
        <v>5382</v>
      </c>
    </row>
    <row r="2064" spans="4:5" x14ac:dyDescent="0.2">
      <c r="D2064" t="s">
        <v>4011</v>
      </c>
      <c r="E2064" t="s">
        <v>5383</v>
      </c>
    </row>
    <row r="2065" spans="4:5" x14ac:dyDescent="0.2">
      <c r="D2065">
        <v>0</v>
      </c>
      <c r="E2065">
        <v>0</v>
      </c>
    </row>
    <row r="2066" spans="4:5" x14ac:dyDescent="0.2">
      <c r="D2066" t="s">
        <v>4012</v>
      </c>
      <c r="E2066" t="s">
        <v>5384</v>
      </c>
    </row>
    <row r="2067" spans="4:5" x14ac:dyDescent="0.2">
      <c r="D2067" t="s">
        <v>4013</v>
      </c>
      <c r="E2067" t="s">
        <v>3823</v>
      </c>
    </row>
    <row r="2068" spans="4:5" x14ac:dyDescent="0.2">
      <c r="D2068">
        <v>0</v>
      </c>
      <c r="E2068">
        <v>0</v>
      </c>
    </row>
    <row r="2069" spans="4:5" x14ac:dyDescent="0.2">
      <c r="D2069" t="s">
        <v>4014</v>
      </c>
      <c r="E2069" t="s">
        <v>5385</v>
      </c>
    </row>
    <row r="2070" spans="4:5" x14ac:dyDescent="0.2">
      <c r="D2070" t="s">
        <v>4015</v>
      </c>
      <c r="E2070" t="s">
        <v>5386</v>
      </c>
    </row>
    <row r="2071" spans="4:5" x14ac:dyDescent="0.2">
      <c r="D2071">
        <v>0</v>
      </c>
      <c r="E2071">
        <v>0</v>
      </c>
    </row>
    <row r="2072" spans="4:5" x14ac:dyDescent="0.2">
      <c r="D2072" t="s">
        <v>4016</v>
      </c>
      <c r="E2072" t="s">
        <v>5387</v>
      </c>
    </row>
    <row r="2073" spans="4:5" x14ac:dyDescent="0.2">
      <c r="D2073" t="s">
        <v>4017</v>
      </c>
      <c r="E2073" t="s">
        <v>3839</v>
      </c>
    </row>
    <row r="2074" spans="4:5" x14ac:dyDescent="0.2">
      <c r="D2074">
        <v>0</v>
      </c>
      <c r="E2074">
        <v>0</v>
      </c>
    </row>
    <row r="2075" spans="4:5" x14ac:dyDescent="0.2">
      <c r="D2075" t="s">
        <v>4018</v>
      </c>
      <c r="E2075" t="s">
        <v>5388</v>
      </c>
    </row>
    <row r="2076" spans="4:5" x14ac:dyDescent="0.2">
      <c r="D2076" t="s">
        <v>4019</v>
      </c>
      <c r="E2076" t="s">
        <v>5389</v>
      </c>
    </row>
    <row r="2077" spans="4:5" x14ac:dyDescent="0.2">
      <c r="D2077">
        <v>0</v>
      </c>
      <c r="E2077">
        <v>0</v>
      </c>
    </row>
    <row r="2078" spans="4:5" x14ac:dyDescent="0.2">
      <c r="D2078" t="s">
        <v>4020</v>
      </c>
      <c r="E2078" t="s">
        <v>5390</v>
      </c>
    </row>
    <row r="2079" spans="4:5" x14ac:dyDescent="0.2">
      <c r="D2079" t="s">
        <v>4021</v>
      </c>
      <c r="E2079" t="s">
        <v>3847</v>
      </c>
    </row>
    <row r="2080" spans="4:5" x14ac:dyDescent="0.2">
      <c r="D2080">
        <v>0</v>
      </c>
      <c r="E2080">
        <v>16299</v>
      </c>
    </row>
    <row r="2081" spans="4:5" x14ac:dyDescent="0.2">
      <c r="D2081" t="s">
        <v>4022</v>
      </c>
      <c r="E2081" t="s">
        <v>5391</v>
      </c>
    </row>
    <row r="2082" spans="4:5" x14ac:dyDescent="0.2">
      <c r="D2082" t="s">
        <v>4023</v>
      </c>
      <c r="E2082" t="s">
        <v>5392</v>
      </c>
    </row>
    <row r="2083" spans="4:5" x14ac:dyDescent="0.2">
      <c r="D2083">
        <v>0</v>
      </c>
      <c r="E2083">
        <v>17700</v>
      </c>
    </row>
    <row r="2084" spans="4:5" x14ac:dyDescent="0.2">
      <c r="D2084" t="s">
        <v>4024</v>
      </c>
      <c r="E2084" t="s">
        <v>5393</v>
      </c>
    </row>
    <row r="2085" spans="4:5" x14ac:dyDescent="0.2">
      <c r="D2085" t="s">
        <v>4025</v>
      </c>
      <c r="E2085" t="s">
        <v>3851</v>
      </c>
    </row>
    <row r="2086" spans="4:5" x14ac:dyDescent="0.2">
      <c r="D2086">
        <v>0</v>
      </c>
      <c r="E2086">
        <v>0</v>
      </c>
    </row>
    <row r="2087" spans="4:5" x14ac:dyDescent="0.2">
      <c r="D2087" t="s">
        <v>4026</v>
      </c>
      <c r="E2087" t="s">
        <v>5394</v>
      </c>
    </row>
    <row r="2088" spans="4:5" x14ac:dyDescent="0.2">
      <c r="D2088" t="s">
        <v>4027</v>
      </c>
      <c r="E2088" t="s">
        <v>5395</v>
      </c>
    </row>
    <row r="2089" spans="4:5" x14ac:dyDescent="0.2">
      <c r="D2089">
        <v>0</v>
      </c>
      <c r="E2089">
        <v>0</v>
      </c>
    </row>
    <row r="2090" spans="4:5" x14ac:dyDescent="0.2">
      <c r="D2090" t="s">
        <v>4028</v>
      </c>
      <c r="E2090" t="s">
        <v>5396</v>
      </c>
    </row>
    <row r="2091" spans="4:5" x14ac:dyDescent="0.2">
      <c r="D2091" t="s">
        <v>4029</v>
      </c>
      <c r="E2091" t="s">
        <v>3867</v>
      </c>
    </row>
    <row r="2092" spans="4:5" x14ac:dyDescent="0.2">
      <c r="D2092">
        <v>0</v>
      </c>
      <c r="E2092">
        <v>1975</v>
      </c>
    </row>
    <row r="2093" spans="4:5" x14ac:dyDescent="0.2">
      <c r="D2093" t="s">
        <v>4030</v>
      </c>
      <c r="E2093" t="s">
        <v>5397</v>
      </c>
    </row>
    <row r="2094" spans="4:5" x14ac:dyDescent="0.2">
      <c r="D2094" t="s">
        <v>4031</v>
      </c>
      <c r="E2094" t="s">
        <v>5398</v>
      </c>
    </row>
    <row r="2095" spans="4:5" x14ac:dyDescent="0.2">
      <c r="D2095">
        <v>0</v>
      </c>
      <c r="E2095">
        <v>1100</v>
      </c>
    </row>
    <row r="2096" spans="4:5" x14ac:dyDescent="0.2">
      <c r="D2096" t="s">
        <v>4032</v>
      </c>
      <c r="E2096" t="s">
        <v>5399</v>
      </c>
    </row>
    <row r="2097" spans="4:5" x14ac:dyDescent="0.2">
      <c r="D2097" t="s">
        <v>4033</v>
      </c>
      <c r="E2097" t="s">
        <v>3883</v>
      </c>
    </row>
    <row r="2098" spans="4:5" x14ac:dyDescent="0.2">
      <c r="D2098">
        <v>0</v>
      </c>
      <c r="E2098">
        <v>689</v>
      </c>
    </row>
    <row r="2099" spans="4:5" x14ac:dyDescent="0.2">
      <c r="D2099" t="s">
        <v>4034</v>
      </c>
      <c r="E2099" t="s">
        <v>5400</v>
      </c>
    </row>
    <row r="2100" spans="4:5" x14ac:dyDescent="0.2">
      <c r="D2100" t="s">
        <v>4035</v>
      </c>
      <c r="E2100" t="s">
        <v>5401</v>
      </c>
    </row>
    <row r="2101" spans="4:5" x14ac:dyDescent="0.2">
      <c r="D2101">
        <v>0</v>
      </c>
      <c r="E2101">
        <v>1200</v>
      </c>
    </row>
    <row r="2102" spans="4:5" x14ac:dyDescent="0.2">
      <c r="D2102" t="s">
        <v>4036</v>
      </c>
      <c r="E2102" t="s">
        <v>5402</v>
      </c>
    </row>
    <row r="2103" spans="4:5" x14ac:dyDescent="0.2">
      <c r="D2103" t="s">
        <v>4037</v>
      </c>
      <c r="E2103" t="s">
        <v>3931</v>
      </c>
    </row>
    <row r="2104" spans="4:5" x14ac:dyDescent="0.2">
      <c r="D2104">
        <v>0</v>
      </c>
      <c r="E2104">
        <v>1941</v>
      </c>
    </row>
    <row r="2105" spans="4:5" x14ac:dyDescent="0.2">
      <c r="D2105" t="s">
        <v>4038</v>
      </c>
      <c r="E2105" t="s">
        <v>5403</v>
      </c>
    </row>
    <row r="2106" spans="4:5" x14ac:dyDescent="0.2">
      <c r="D2106" t="s">
        <v>4039</v>
      </c>
      <c r="E2106" t="s">
        <v>5404</v>
      </c>
    </row>
    <row r="2107" spans="4:5" x14ac:dyDescent="0.2">
      <c r="D2107">
        <v>0</v>
      </c>
      <c r="E2107">
        <v>1800</v>
      </c>
    </row>
    <row r="2108" spans="4:5" x14ac:dyDescent="0.2">
      <c r="D2108" t="s">
        <v>4040</v>
      </c>
      <c r="E2108" t="s">
        <v>5405</v>
      </c>
    </row>
    <row r="2109" spans="4:5" x14ac:dyDescent="0.2">
      <c r="D2109" t="s">
        <v>4041</v>
      </c>
      <c r="E2109" t="s">
        <v>3947</v>
      </c>
    </row>
    <row r="2110" spans="4:5" x14ac:dyDescent="0.2">
      <c r="D2110">
        <v>0</v>
      </c>
      <c r="E2110">
        <v>6937</v>
      </c>
    </row>
    <row r="2111" spans="4:5" x14ac:dyDescent="0.2">
      <c r="D2111" t="s">
        <v>4042</v>
      </c>
      <c r="E2111" t="s">
        <v>5406</v>
      </c>
    </row>
    <row r="2112" spans="4:5" x14ac:dyDescent="0.2">
      <c r="D2112" t="s">
        <v>4043</v>
      </c>
      <c r="E2112" t="s">
        <v>5407</v>
      </c>
    </row>
    <row r="2113" spans="4:5" x14ac:dyDescent="0.2">
      <c r="D2113">
        <v>0</v>
      </c>
      <c r="E2113">
        <v>6900</v>
      </c>
    </row>
    <row r="2114" spans="4:5" x14ac:dyDescent="0.2">
      <c r="D2114" t="s">
        <v>4044</v>
      </c>
      <c r="E2114" t="s">
        <v>5408</v>
      </c>
    </row>
    <row r="2115" spans="4:5" x14ac:dyDescent="0.2">
      <c r="D2115" t="s">
        <v>4045</v>
      </c>
      <c r="E2115" t="s">
        <v>3963</v>
      </c>
    </row>
    <row r="2116" spans="4:5" x14ac:dyDescent="0.2">
      <c r="D2116">
        <v>0</v>
      </c>
      <c r="E2116">
        <v>0</v>
      </c>
    </row>
    <row r="2117" spans="4:5" x14ac:dyDescent="0.2">
      <c r="D2117" t="s">
        <v>4046</v>
      </c>
      <c r="E2117" t="s">
        <v>5409</v>
      </c>
    </row>
    <row r="2118" spans="4:5" x14ac:dyDescent="0.2">
      <c r="D2118" t="s">
        <v>4047</v>
      </c>
      <c r="E2118" t="s">
        <v>5410</v>
      </c>
    </row>
    <row r="2119" spans="4:5" x14ac:dyDescent="0.2">
      <c r="D2119">
        <v>0</v>
      </c>
      <c r="E2119">
        <v>0</v>
      </c>
    </row>
    <row r="2120" spans="4:5" x14ac:dyDescent="0.2">
      <c r="D2120" t="s">
        <v>4048</v>
      </c>
      <c r="E2120" t="s">
        <v>5411</v>
      </c>
    </row>
    <row r="2121" spans="4:5" x14ac:dyDescent="0.2">
      <c r="D2121" t="s">
        <v>4049</v>
      </c>
      <c r="E2121" t="s">
        <v>4011</v>
      </c>
    </row>
    <row r="2122" spans="4:5" x14ac:dyDescent="0.2">
      <c r="D2122">
        <v>0</v>
      </c>
      <c r="E2122">
        <v>0</v>
      </c>
    </row>
    <row r="2123" spans="4:5" x14ac:dyDescent="0.2">
      <c r="D2123" t="s">
        <v>4050</v>
      </c>
      <c r="E2123" t="s">
        <v>5412</v>
      </c>
    </row>
    <row r="2124" spans="4:5" x14ac:dyDescent="0.2">
      <c r="D2124" t="s">
        <v>4051</v>
      </c>
      <c r="E2124" t="s">
        <v>5413</v>
      </c>
    </row>
    <row r="2125" spans="4:5" x14ac:dyDescent="0.2">
      <c r="D2125">
        <v>0</v>
      </c>
      <c r="E2125">
        <v>865</v>
      </c>
    </row>
    <row r="2126" spans="4:5" x14ac:dyDescent="0.2">
      <c r="D2126" t="s">
        <v>4052</v>
      </c>
      <c r="E2126" t="s">
        <v>5414</v>
      </c>
    </row>
    <row r="2127" spans="4:5" x14ac:dyDescent="0.2">
      <c r="D2127" t="s">
        <v>4053</v>
      </c>
      <c r="E2127" t="s">
        <v>4027</v>
      </c>
    </row>
    <row r="2128" spans="4:5" x14ac:dyDescent="0.2">
      <c r="D2128">
        <v>0</v>
      </c>
      <c r="E2128">
        <v>12671</v>
      </c>
    </row>
    <row r="2129" spans="4:5" x14ac:dyDescent="0.2">
      <c r="D2129" t="s">
        <v>4054</v>
      </c>
      <c r="E2129" t="s">
        <v>5415</v>
      </c>
    </row>
    <row r="2130" spans="4:5" x14ac:dyDescent="0.2">
      <c r="D2130" t="s">
        <v>4055</v>
      </c>
      <c r="E2130" t="s">
        <v>5416</v>
      </c>
    </row>
    <row r="2131" spans="4:5" x14ac:dyDescent="0.2">
      <c r="D2131">
        <v>0</v>
      </c>
      <c r="E2131">
        <v>15300</v>
      </c>
    </row>
    <row r="2132" spans="4:5" x14ac:dyDescent="0.2">
      <c r="D2132" t="s">
        <v>4056</v>
      </c>
      <c r="E2132" t="s">
        <v>5417</v>
      </c>
    </row>
    <row r="2133" spans="4:5" x14ac:dyDescent="0.2">
      <c r="D2133" t="s">
        <v>4057</v>
      </c>
      <c r="E2133" t="s">
        <v>4043</v>
      </c>
    </row>
    <row r="2134" spans="4:5" x14ac:dyDescent="0.2">
      <c r="D2134">
        <v>0</v>
      </c>
      <c r="E2134">
        <v>0</v>
      </c>
    </row>
    <row r="2135" spans="4:5" x14ac:dyDescent="0.2">
      <c r="D2135" t="s">
        <v>4058</v>
      </c>
      <c r="E2135" t="s">
        <v>5418</v>
      </c>
    </row>
    <row r="2136" spans="4:5" x14ac:dyDescent="0.2">
      <c r="D2136" t="s">
        <v>4059</v>
      </c>
      <c r="E2136" t="s">
        <v>5419</v>
      </c>
    </row>
    <row r="2137" spans="4:5" x14ac:dyDescent="0.2">
      <c r="D2137">
        <v>0</v>
      </c>
      <c r="E2137">
        <v>0</v>
      </c>
    </row>
    <row r="2138" spans="4:5" x14ac:dyDescent="0.2">
      <c r="D2138" t="s">
        <v>4060</v>
      </c>
      <c r="E2138" t="s">
        <v>5420</v>
      </c>
    </row>
    <row r="2139" spans="4:5" x14ac:dyDescent="0.2">
      <c r="D2139" t="s">
        <v>4061</v>
      </c>
      <c r="E2139" t="s">
        <v>4059</v>
      </c>
    </row>
    <row r="2140" spans="4:5" x14ac:dyDescent="0.2">
      <c r="D2140">
        <v>0</v>
      </c>
      <c r="E2140">
        <v>0</v>
      </c>
    </row>
    <row r="2141" spans="4:5" x14ac:dyDescent="0.2">
      <c r="D2141" t="s">
        <v>4062</v>
      </c>
      <c r="E2141" t="s">
        <v>5421</v>
      </c>
    </row>
    <row r="2142" spans="4:5" x14ac:dyDescent="0.2">
      <c r="D2142" t="s">
        <v>4063</v>
      </c>
      <c r="E2142" t="s">
        <v>5422</v>
      </c>
    </row>
    <row r="2143" spans="4:5" x14ac:dyDescent="0.2">
      <c r="D2143">
        <v>0</v>
      </c>
      <c r="E2143">
        <v>0</v>
      </c>
    </row>
    <row r="2144" spans="4:5" x14ac:dyDescent="0.2">
      <c r="D2144" t="s">
        <v>4064</v>
      </c>
      <c r="E2144" t="s">
        <v>5423</v>
      </c>
    </row>
    <row r="2145" spans="4:5" x14ac:dyDescent="0.2">
      <c r="D2145" t="s">
        <v>4065</v>
      </c>
      <c r="E2145" t="s">
        <v>4075</v>
      </c>
    </row>
    <row r="2146" spans="4:5" x14ac:dyDescent="0.2">
      <c r="D2146">
        <v>0</v>
      </c>
      <c r="E2146">
        <v>0</v>
      </c>
    </row>
    <row r="2147" spans="4:5" x14ac:dyDescent="0.2">
      <c r="D2147" t="s">
        <v>4066</v>
      </c>
      <c r="E2147" t="s">
        <v>5424</v>
      </c>
    </row>
    <row r="2148" spans="4:5" x14ac:dyDescent="0.2">
      <c r="D2148" t="s">
        <v>4067</v>
      </c>
      <c r="E2148" t="s">
        <v>5425</v>
      </c>
    </row>
    <row r="2149" spans="4:5" x14ac:dyDescent="0.2">
      <c r="D2149">
        <v>0</v>
      </c>
      <c r="E2149">
        <v>0</v>
      </c>
    </row>
    <row r="2150" spans="4:5" x14ac:dyDescent="0.2">
      <c r="D2150" t="s">
        <v>4068</v>
      </c>
      <c r="E2150" t="s">
        <v>5426</v>
      </c>
    </row>
    <row r="2151" spans="4:5" x14ac:dyDescent="0.2">
      <c r="D2151" t="s">
        <v>4069</v>
      </c>
      <c r="E2151" t="s">
        <v>4091</v>
      </c>
    </row>
    <row r="2152" spans="4:5" x14ac:dyDescent="0.2">
      <c r="D2152">
        <v>0</v>
      </c>
      <c r="E2152">
        <v>0</v>
      </c>
    </row>
    <row r="2153" spans="4:5" x14ac:dyDescent="0.2">
      <c r="D2153" t="s">
        <v>4070</v>
      </c>
      <c r="E2153" t="s">
        <v>5427</v>
      </c>
    </row>
    <row r="2154" spans="4:5" x14ac:dyDescent="0.2">
      <c r="D2154" t="s">
        <v>4071</v>
      </c>
      <c r="E2154" t="s">
        <v>5428</v>
      </c>
    </row>
    <row r="2155" spans="4:5" x14ac:dyDescent="0.2">
      <c r="D2155">
        <v>0</v>
      </c>
      <c r="E2155">
        <v>0</v>
      </c>
    </row>
    <row r="2156" spans="4:5" x14ac:dyDescent="0.2">
      <c r="D2156" t="s">
        <v>4072</v>
      </c>
      <c r="E2156" t="s">
        <v>5429</v>
      </c>
    </row>
    <row r="2157" spans="4:5" x14ac:dyDescent="0.2">
      <c r="D2157" t="s">
        <v>4073</v>
      </c>
      <c r="E2157" t="s">
        <v>4107</v>
      </c>
    </row>
    <row r="2158" spans="4:5" x14ac:dyDescent="0.2">
      <c r="D2158">
        <v>0</v>
      </c>
      <c r="E2158">
        <v>0</v>
      </c>
    </row>
    <row r="2159" spans="4:5" x14ac:dyDescent="0.2">
      <c r="D2159" t="s">
        <v>4074</v>
      </c>
      <c r="E2159" t="s">
        <v>5430</v>
      </c>
    </row>
    <row r="2160" spans="4:5" x14ac:dyDescent="0.2">
      <c r="D2160" t="s">
        <v>4075</v>
      </c>
      <c r="E2160" t="s">
        <v>5431</v>
      </c>
    </row>
    <row r="2161" spans="4:5" x14ac:dyDescent="0.2">
      <c r="D2161">
        <v>0</v>
      </c>
      <c r="E2161">
        <v>0</v>
      </c>
    </row>
    <row r="2162" spans="4:5" x14ac:dyDescent="0.2">
      <c r="D2162" t="s">
        <v>4076</v>
      </c>
      <c r="E2162" t="s">
        <v>5432</v>
      </c>
    </row>
    <row r="2163" spans="4:5" x14ac:dyDescent="0.2">
      <c r="D2163" t="s">
        <v>4077</v>
      </c>
      <c r="E2163" t="s">
        <v>5433</v>
      </c>
    </row>
    <row r="2164" spans="4:5" x14ac:dyDescent="0.2">
      <c r="D2164">
        <v>0</v>
      </c>
      <c r="E2164">
        <v>0</v>
      </c>
    </row>
    <row r="2165" spans="4:5" x14ac:dyDescent="0.2">
      <c r="D2165" t="s">
        <v>4078</v>
      </c>
      <c r="E2165" t="s">
        <v>5434</v>
      </c>
    </row>
    <row r="2166" spans="4:5" x14ac:dyDescent="0.2">
      <c r="D2166" t="s">
        <v>4079</v>
      </c>
      <c r="E2166" t="s">
        <v>5435</v>
      </c>
    </row>
    <row r="2167" spans="4:5" x14ac:dyDescent="0.2">
      <c r="D2167">
        <v>0</v>
      </c>
      <c r="E2167">
        <v>0</v>
      </c>
    </row>
    <row r="2168" spans="4:5" x14ac:dyDescent="0.2">
      <c r="D2168" t="s">
        <v>4080</v>
      </c>
      <c r="E2168" t="s">
        <v>5436</v>
      </c>
    </row>
    <row r="2169" spans="4:5" x14ac:dyDescent="0.2">
      <c r="D2169" t="s">
        <v>4081</v>
      </c>
      <c r="E2169" t="s">
        <v>5437</v>
      </c>
    </row>
    <row r="2170" spans="4:5" x14ac:dyDescent="0.2">
      <c r="D2170">
        <v>0</v>
      </c>
      <c r="E2170">
        <v>0</v>
      </c>
    </row>
    <row r="2171" spans="4:5" x14ac:dyDescent="0.2">
      <c r="D2171" t="s">
        <v>4082</v>
      </c>
      <c r="E2171" t="s">
        <v>5438</v>
      </c>
    </row>
    <row r="2172" spans="4:5" x14ac:dyDescent="0.2">
      <c r="D2172" t="s">
        <v>4083</v>
      </c>
      <c r="E2172" t="s">
        <v>5439</v>
      </c>
    </row>
    <row r="2173" spans="4:5" x14ac:dyDescent="0.2">
      <c r="D2173">
        <v>0</v>
      </c>
      <c r="E2173">
        <v>0</v>
      </c>
    </row>
    <row r="2174" spans="4:5" x14ac:dyDescent="0.2">
      <c r="D2174" t="s">
        <v>4084</v>
      </c>
      <c r="E2174" t="s">
        <v>5440</v>
      </c>
    </row>
    <row r="2175" spans="4:5" x14ac:dyDescent="0.2">
      <c r="D2175" t="s">
        <v>4085</v>
      </c>
      <c r="E2175" t="s">
        <v>4125</v>
      </c>
    </row>
    <row r="2176" spans="4:5" x14ac:dyDescent="0.2">
      <c r="D2176">
        <v>0</v>
      </c>
      <c r="E2176">
        <v>0</v>
      </c>
    </row>
    <row r="2177" spans="4:5" x14ac:dyDescent="0.2">
      <c r="D2177" t="s">
        <v>4086</v>
      </c>
      <c r="E2177" t="s">
        <v>5441</v>
      </c>
    </row>
    <row r="2178" spans="4:5" x14ac:dyDescent="0.2">
      <c r="D2178" t="s">
        <v>4087</v>
      </c>
      <c r="E2178" t="s">
        <v>5442</v>
      </c>
    </row>
    <row r="2179" spans="4:5" x14ac:dyDescent="0.2">
      <c r="D2179">
        <v>0</v>
      </c>
      <c r="E2179">
        <v>0</v>
      </c>
    </row>
    <row r="2180" spans="4:5" x14ac:dyDescent="0.2">
      <c r="D2180" t="s">
        <v>4088</v>
      </c>
      <c r="E2180" t="s">
        <v>5443</v>
      </c>
    </row>
    <row r="2181" spans="4:5" x14ac:dyDescent="0.2">
      <c r="D2181" t="s">
        <v>4089</v>
      </c>
      <c r="E2181" t="s">
        <v>5444</v>
      </c>
    </row>
    <row r="2182" spans="4:5" x14ac:dyDescent="0.2">
      <c r="D2182">
        <v>0</v>
      </c>
      <c r="E2182">
        <v>0</v>
      </c>
    </row>
    <row r="2183" spans="4:5" x14ac:dyDescent="0.2">
      <c r="D2183" t="s">
        <v>4090</v>
      </c>
      <c r="E2183" t="s">
        <v>5445</v>
      </c>
    </row>
    <row r="2184" spans="4:5" x14ac:dyDescent="0.2">
      <c r="D2184" t="s">
        <v>4091</v>
      </c>
      <c r="E2184" t="s">
        <v>5446</v>
      </c>
    </row>
    <row r="2185" spans="4:5" x14ac:dyDescent="0.2">
      <c r="D2185">
        <v>0</v>
      </c>
      <c r="E2185">
        <v>0</v>
      </c>
    </row>
    <row r="2186" spans="4:5" x14ac:dyDescent="0.2">
      <c r="D2186" t="s">
        <v>4092</v>
      </c>
      <c r="E2186" t="s">
        <v>5447</v>
      </c>
    </row>
    <row r="2187" spans="4:5" x14ac:dyDescent="0.2">
      <c r="D2187" t="s">
        <v>4093</v>
      </c>
      <c r="E2187" t="s">
        <v>5448</v>
      </c>
    </row>
    <row r="2188" spans="4:5" x14ac:dyDescent="0.2">
      <c r="D2188">
        <v>0</v>
      </c>
      <c r="E2188">
        <v>0</v>
      </c>
    </row>
    <row r="2189" spans="4:5" x14ac:dyDescent="0.2">
      <c r="D2189" t="s">
        <v>4094</v>
      </c>
      <c r="E2189" t="s">
        <v>5449</v>
      </c>
    </row>
    <row r="2190" spans="4:5" x14ac:dyDescent="0.2">
      <c r="D2190" t="s">
        <v>4095</v>
      </c>
      <c r="E2190" t="s">
        <v>5450</v>
      </c>
    </row>
    <row r="2191" spans="4:5" x14ac:dyDescent="0.2">
      <c r="D2191">
        <v>0</v>
      </c>
      <c r="E2191">
        <v>0</v>
      </c>
    </row>
    <row r="2192" spans="4:5" x14ac:dyDescent="0.2">
      <c r="D2192" t="s">
        <v>4096</v>
      </c>
      <c r="E2192" t="s">
        <v>5451</v>
      </c>
    </row>
    <row r="2193" spans="4:5" x14ac:dyDescent="0.2">
      <c r="D2193" t="s">
        <v>4097</v>
      </c>
      <c r="E2193" t="s">
        <v>4161</v>
      </c>
    </row>
    <row r="2194" spans="4:5" x14ac:dyDescent="0.2">
      <c r="D2194">
        <v>0</v>
      </c>
      <c r="E2194">
        <v>19158</v>
      </c>
    </row>
    <row r="2195" spans="4:5" x14ac:dyDescent="0.2">
      <c r="D2195" t="s">
        <v>4098</v>
      </c>
      <c r="E2195" t="s">
        <v>5452</v>
      </c>
    </row>
    <row r="2196" spans="4:5" x14ac:dyDescent="0.2">
      <c r="D2196" t="s">
        <v>4099</v>
      </c>
      <c r="E2196" t="s">
        <v>5453</v>
      </c>
    </row>
    <row r="2197" spans="4:5" x14ac:dyDescent="0.2">
      <c r="D2197">
        <v>0</v>
      </c>
      <c r="E2197">
        <v>17300</v>
      </c>
    </row>
    <row r="2198" spans="4:5" x14ac:dyDescent="0.2">
      <c r="D2198" t="s">
        <v>4100</v>
      </c>
      <c r="E2198" t="s">
        <v>5454</v>
      </c>
    </row>
    <row r="2199" spans="4:5" x14ac:dyDescent="0.2">
      <c r="D2199" t="s">
        <v>4101</v>
      </c>
      <c r="E2199" t="s">
        <v>4169</v>
      </c>
    </row>
    <row r="2200" spans="4:5" x14ac:dyDescent="0.2">
      <c r="D2200">
        <v>0</v>
      </c>
      <c r="E2200">
        <v>0</v>
      </c>
    </row>
    <row r="2201" spans="4:5" x14ac:dyDescent="0.2">
      <c r="D2201" t="s">
        <v>4102</v>
      </c>
      <c r="E2201" t="s">
        <v>5455</v>
      </c>
    </row>
    <row r="2202" spans="4:5" x14ac:dyDescent="0.2">
      <c r="D2202" t="s">
        <v>4103</v>
      </c>
      <c r="E2202" t="s">
        <v>5456</v>
      </c>
    </row>
    <row r="2203" spans="4:5" x14ac:dyDescent="0.2">
      <c r="D2203">
        <v>0</v>
      </c>
      <c r="E2203">
        <v>0</v>
      </c>
    </row>
    <row r="2204" spans="4:5" x14ac:dyDescent="0.2">
      <c r="D2204" t="s">
        <v>4104</v>
      </c>
      <c r="E2204" t="s">
        <v>5457</v>
      </c>
    </row>
    <row r="2205" spans="4:5" x14ac:dyDescent="0.2">
      <c r="D2205" t="s">
        <v>4105</v>
      </c>
      <c r="E2205" t="s">
        <v>4177</v>
      </c>
    </row>
    <row r="2206" spans="4:5" x14ac:dyDescent="0.2">
      <c r="D2206">
        <v>0</v>
      </c>
      <c r="E2206">
        <v>0</v>
      </c>
    </row>
    <row r="2207" spans="4:5" x14ac:dyDescent="0.2">
      <c r="D2207" t="s">
        <v>4106</v>
      </c>
      <c r="E2207" t="s">
        <v>5458</v>
      </c>
    </row>
    <row r="2208" spans="4:5" x14ac:dyDescent="0.2">
      <c r="D2208" t="s">
        <v>4107</v>
      </c>
      <c r="E2208" t="s">
        <v>5459</v>
      </c>
    </row>
    <row r="2209" spans="4:5" x14ac:dyDescent="0.2">
      <c r="D2209">
        <v>0</v>
      </c>
      <c r="E2209">
        <v>0</v>
      </c>
    </row>
    <row r="2210" spans="4:5" x14ac:dyDescent="0.2">
      <c r="D2210" t="s">
        <v>4108</v>
      </c>
      <c r="E2210" t="s">
        <v>5460</v>
      </c>
    </row>
    <row r="2211" spans="4:5" x14ac:dyDescent="0.2">
      <c r="D2211" t="s">
        <v>4109</v>
      </c>
      <c r="E2211" t="s">
        <v>4185</v>
      </c>
    </row>
    <row r="2212" spans="4:5" x14ac:dyDescent="0.2">
      <c r="D2212">
        <v>0</v>
      </c>
      <c r="E2212">
        <v>12031</v>
      </c>
    </row>
    <row r="2213" spans="4:5" x14ac:dyDescent="0.2">
      <c r="D2213" t="s">
        <v>4110</v>
      </c>
      <c r="E2213" t="s">
        <v>5461</v>
      </c>
    </row>
    <row r="2214" spans="4:5" x14ac:dyDescent="0.2">
      <c r="D2214" t="s">
        <v>4111</v>
      </c>
      <c r="E2214" t="s">
        <v>5462</v>
      </c>
    </row>
    <row r="2215" spans="4:5" x14ac:dyDescent="0.2">
      <c r="D2215">
        <v>0</v>
      </c>
      <c r="E2215">
        <v>12800</v>
      </c>
    </row>
    <row r="2216" spans="4:5" x14ac:dyDescent="0.2">
      <c r="D2216" t="s">
        <v>4112</v>
      </c>
      <c r="E2216" t="s">
        <v>5463</v>
      </c>
    </row>
    <row r="2217" spans="4:5" x14ac:dyDescent="0.2">
      <c r="D2217" t="s">
        <v>4113</v>
      </c>
      <c r="E2217" t="s">
        <v>4193</v>
      </c>
    </row>
    <row r="2218" spans="4:5" x14ac:dyDescent="0.2">
      <c r="D2218">
        <v>0</v>
      </c>
      <c r="E2218">
        <v>0</v>
      </c>
    </row>
    <row r="2219" spans="4:5" x14ac:dyDescent="0.2">
      <c r="D2219" t="s">
        <v>4114</v>
      </c>
      <c r="E2219" t="s">
        <v>5464</v>
      </c>
    </row>
    <row r="2220" spans="4:5" x14ac:dyDescent="0.2">
      <c r="D2220" t="s">
        <v>4115</v>
      </c>
      <c r="E2220" t="s">
        <v>5465</v>
      </c>
    </row>
    <row r="2221" spans="4:5" x14ac:dyDescent="0.2">
      <c r="D2221">
        <v>0</v>
      </c>
      <c r="E2221">
        <v>0</v>
      </c>
    </row>
    <row r="2222" spans="4:5" x14ac:dyDescent="0.2">
      <c r="D2222" t="s">
        <v>4116</v>
      </c>
      <c r="E2222" t="s">
        <v>5466</v>
      </c>
    </row>
    <row r="2223" spans="4:5" x14ac:dyDescent="0.2">
      <c r="D2223" t="s">
        <v>4117</v>
      </c>
      <c r="E2223" t="s">
        <v>5467</v>
      </c>
    </row>
    <row r="2224" spans="4:5" x14ac:dyDescent="0.2">
      <c r="D2224">
        <v>0</v>
      </c>
      <c r="E2224">
        <v>46118</v>
      </c>
    </row>
    <row r="2225" spans="4:5" x14ac:dyDescent="0.2">
      <c r="D2225" t="s">
        <v>4118</v>
      </c>
      <c r="E2225" t="s">
        <v>5468</v>
      </c>
    </row>
    <row r="2226" spans="4:5" x14ac:dyDescent="0.2">
      <c r="D2226" t="s">
        <v>4119</v>
      </c>
      <c r="E2226" t="s">
        <v>5469</v>
      </c>
    </row>
    <row r="2227" spans="4:5" x14ac:dyDescent="0.2">
      <c r="D2227">
        <v>0</v>
      </c>
      <c r="E2227">
        <v>49250</v>
      </c>
    </row>
    <row r="2228" spans="4:5" x14ac:dyDescent="0.2">
      <c r="D2228" t="s">
        <v>4120</v>
      </c>
      <c r="E2228" t="s">
        <v>5470</v>
      </c>
    </row>
    <row r="2229" spans="4:5" x14ac:dyDescent="0.2">
      <c r="D2229" t="s">
        <v>4121</v>
      </c>
      <c r="E2229" t="s">
        <v>5471</v>
      </c>
    </row>
    <row r="2230" spans="4:5" x14ac:dyDescent="0.2">
      <c r="D2230">
        <v>0</v>
      </c>
      <c r="E2230">
        <v>1485</v>
      </c>
    </row>
    <row r="2231" spans="4:5" x14ac:dyDescent="0.2">
      <c r="D2231" t="s">
        <v>4122</v>
      </c>
      <c r="E2231" t="s">
        <v>5472</v>
      </c>
    </row>
    <row r="2232" spans="4:5" x14ac:dyDescent="0.2">
      <c r="D2232" t="s">
        <v>4123</v>
      </c>
      <c r="E2232" t="s">
        <v>5473</v>
      </c>
    </row>
    <row r="2233" spans="4:5" x14ac:dyDescent="0.2">
      <c r="D2233">
        <v>0</v>
      </c>
      <c r="E2233">
        <v>1550</v>
      </c>
    </row>
    <row r="2234" spans="4:5" x14ac:dyDescent="0.2">
      <c r="D2234" t="s">
        <v>4124</v>
      </c>
      <c r="E2234" t="s">
        <v>5474</v>
      </c>
    </row>
    <row r="2235" spans="4:5" x14ac:dyDescent="0.2">
      <c r="D2235" t="s">
        <v>4125</v>
      </c>
      <c r="E2235" t="s">
        <v>5475</v>
      </c>
    </row>
    <row r="2236" spans="4:5" x14ac:dyDescent="0.2">
      <c r="D2236">
        <v>0</v>
      </c>
      <c r="E2236">
        <v>14155</v>
      </c>
    </row>
    <row r="2237" spans="4:5" x14ac:dyDescent="0.2">
      <c r="D2237" t="s">
        <v>4126</v>
      </c>
      <c r="E2237" t="s">
        <v>5476</v>
      </c>
    </row>
    <row r="2238" spans="4:5" x14ac:dyDescent="0.2">
      <c r="D2238" t="s">
        <v>4127</v>
      </c>
      <c r="E2238" t="s">
        <v>5477</v>
      </c>
    </row>
    <row r="2239" spans="4:5" x14ac:dyDescent="0.2">
      <c r="D2239">
        <v>0</v>
      </c>
      <c r="E2239">
        <v>15200</v>
      </c>
    </row>
    <row r="2240" spans="4:5" x14ac:dyDescent="0.2">
      <c r="D2240" t="s">
        <v>4128</v>
      </c>
      <c r="E2240" t="s">
        <v>5478</v>
      </c>
    </row>
    <row r="2241" spans="4:5" x14ac:dyDescent="0.2">
      <c r="D2241" t="s">
        <v>4129</v>
      </c>
      <c r="E2241" t="s">
        <v>5479</v>
      </c>
    </row>
    <row r="2242" spans="4:5" x14ac:dyDescent="0.2">
      <c r="D2242">
        <v>0</v>
      </c>
      <c r="E2242">
        <v>0</v>
      </c>
    </row>
    <row r="2243" spans="4:5" x14ac:dyDescent="0.2">
      <c r="D2243" t="s">
        <v>4130</v>
      </c>
      <c r="E2243" t="s">
        <v>5480</v>
      </c>
    </row>
    <row r="2244" spans="4:5" x14ac:dyDescent="0.2">
      <c r="D2244" t="s">
        <v>4131</v>
      </c>
      <c r="E2244" t="s">
        <v>5481</v>
      </c>
    </row>
    <row r="2245" spans="4:5" x14ac:dyDescent="0.2">
      <c r="D2245">
        <v>0</v>
      </c>
      <c r="E2245">
        <v>0</v>
      </c>
    </row>
    <row r="2246" spans="4:5" x14ac:dyDescent="0.2">
      <c r="D2246" t="s">
        <v>4132</v>
      </c>
      <c r="E2246" t="s">
        <v>5482</v>
      </c>
    </row>
    <row r="2247" spans="4:5" x14ac:dyDescent="0.2">
      <c r="D2247" t="s">
        <v>4133</v>
      </c>
      <c r="E2247" t="s">
        <v>5483</v>
      </c>
    </row>
    <row r="2248" spans="4:5" x14ac:dyDescent="0.2">
      <c r="D2248">
        <v>0</v>
      </c>
      <c r="E2248">
        <v>0</v>
      </c>
    </row>
    <row r="2249" spans="4:5" x14ac:dyDescent="0.2">
      <c r="D2249" t="s">
        <v>4134</v>
      </c>
      <c r="E2249" t="s">
        <v>5484</v>
      </c>
    </row>
    <row r="2250" spans="4:5" x14ac:dyDescent="0.2">
      <c r="D2250" t="s">
        <v>4135</v>
      </c>
      <c r="E2250" t="s">
        <v>5485</v>
      </c>
    </row>
    <row r="2251" spans="4:5" x14ac:dyDescent="0.2">
      <c r="D2251">
        <v>0</v>
      </c>
      <c r="E2251">
        <v>0</v>
      </c>
    </row>
    <row r="2252" spans="4:5" x14ac:dyDescent="0.2">
      <c r="D2252" t="s">
        <v>4136</v>
      </c>
      <c r="E2252" t="s">
        <v>5486</v>
      </c>
    </row>
    <row r="2253" spans="4:5" x14ac:dyDescent="0.2">
      <c r="D2253" t="s">
        <v>4137</v>
      </c>
      <c r="E2253" t="s">
        <v>5487</v>
      </c>
    </row>
    <row r="2254" spans="4:5" x14ac:dyDescent="0.2">
      <c r="D2254">
        <v>11903</v>
      </c>
      <c r="E2254">
        <v>0</v>
      </c>
    </row>
    <row r="2255" spans="4:5" x14ac:dyDescent="0.2">
      <c r="D2255" t="s">
        <v>4138</v>
      </c>
      <c r="E2255" t="s">
        <v>5488</v>
      </c>
    </row>
    <row r="2256" spans="4:5" x14ac:dyDescent="0.2">
      <c r="D2256" t="s">
        <v>4139</v>
      </c>
      <c r="E2256" t="s">
        <v>5489</v>
      </c>
    </row>
    <row r="2257" spans="4:5" x14ac:dyDescent="0.2">
      <c r="D2257">
        <v>0</v>
      </c>
      <c r="E2257">
        <v>0</v>
      </c>
    </row>
    <row r="2258" spans="4:5" x14ac:dyDescent="0.2">
      <c r="D2258" t="s">
        <v>4140</v>
      </c>
      <c r="E2258" t="s">
        <v>5490</v>
      </c>
    </row>
    <row r="2259" spans="4:5" x14ac:dyDescent="0.2">
      <c r="D2259" t="s">
        <v>4141</v>
      </c>
      <c r="E2259" t="s">
        <v>5491</v>
      </c>
    </row>
    <row r="2260" spans="4:5" x14ac:dyDescent="0.2">
      <c r="D2260">
        <v>0</v>
      </c>
      <c r="E2260">
        <v>0</v>
      </c>
    </row>
    <row r="2261" spans="4:5" x14ac:dyDescent="0.2">
      <c r="D2261" t="s">
        <v>4142</v>
      </c>
      <c r="E2261" t="s">
        <v>5492</v>
      </c>
    </row>
    <row r="2262" spans="4:5" x14ac:dyDescent="0.2">
      <c r="D2262" t="s">
        <v>4143</v>
      </c>
      <c r="E2262" t="s">
        <v>5493</v>
      </c>
    </row>
    <row r="2263" spans="4:5" x14ac:dyDescent="0.2">
      <c r="D2263">
        <v>0</v>
      </c>
      <c r="E2263">
        <v>0</v>
      </c>
    </row>
    <row r="2264" spans="4:5" x14ac:dyDescent="0.2">
      <c r="D2264" t="s">
        <v>4144</v>
      </c>
      <c r="E2264" t="s">
        <v>5494</v>
      </c>
    </row>
    <row r="2265" spans="4:5" x14ac:dyDescent="0.2">
      <c r="D2265" t="s">
        <v>4145</v>
      </c>
      <c r="E2265" t="s">
        <v>5495</v>
      </c>
    </row>
    <row r="2266" spans="4:5" x14ac:dyDescent="0.2">
      <c r="D2266">
        <v>0</v>
      </c>
      <c r="E2266">
        <v>0</v>
      </c>
    </row>
    <row r="2267" spans="4:5" x14ac:dyDescent="0.2">
      <c r="D2267" t="s">
        <v>4146</v>
      </c>
      <c r="E2267" t="s">
        <v>5496</v>
      </c>
    </row>
    <row r="2268" spans="4:5" x14ac:dyDescent="0.2">
      <c r="D2268" t="s">
        <v>4147</v>
      </c>
      <c r="E2268" t="s">
        <v>5497</v>
      </c>
    </row>
    <row r="2269" spans="4:5" x14ac:dyDescent="0.2">
      <c r="D2269">
        <v>0</v>
      </c>
      <c r="E2269">
        <v>0</v>
      </c>
    </row>
    <row r="2270" spans="4:5" x14ac:dyDescent="0.2">
      <c r="D2270" t="s">
        <v>4148</v>
      </c>
      <c r="E2270" t="s">
        <v>5498</v>
      </c>
    </row>
    <row r="2271" spans="4:5" x14ac:dyDescent="0.2">
      <c r="D2271" t="s">
        <v>4149</v>
      </c>
      <c r="E2271" t="s">
        <v>5499</v>
      </c>
    </row>
    <row r="2272" spans="4:5" x14ac:dyDescent="0.2">
      <c r="D2272">
        <v>0</v>
      </c>
      <c r="E2272">
        <v>0</v>
      </c>
    </row>
    <row r="2273" spans="4:5" x14ac:dyDescent="0.2">
      <c r="D2273" t="s">
        <v>4150</v>
      </c>
      <c r="E2273" t="s">
        <v>5500</v>
      </c>
    </row>
    <row r="2274" spans="4:5" x14ac:dyDescent="0.2">
      <c r="D2274" t="s">
        <v>4151</v>
      </c>
      <c r="E2274" t="s">
        <v>5501</v>
      </c>
    </row>
    <row r="2275" spans="4:5" x14ac:dyDescent="0.2">
      <c r="D2275">
        <v>0</v>
      </c>
      <c r="E2275">
        <v>0</v>
      </c>
    </row>
    <row r="2276" spans="4:5" x14ac:dyDescent="0.2">
      <c r="D2276" t="s">
        <v>4152</v>
      </c>
      <c r="E2276" t="s">
        <v>5502</v>
      </c>
    </row>
    <row r="2277" spans="4:5" x14ac:dyDescent="0.2">
      <c r="D2277" t="s">
        <v>4153</v>
      </c>
      <c r="E2277" t="s">
        <v>5503</v>
      </c>
    </row>
    <row r="2278" spans="4:5" x14ac:dyDescent="0.2">
      <c r="D2278">
        <v>0</v>
      </c>
      <c r="E2278">
        <v>0</v>
      </c>
    </row>
    <row r="2279" spans="4:5" x14ac:dyDescent="0.2">
      <c r="D2279" t="s">
        <v>4154</v>
      </c>
      <c r="E2279" t="s">
        <v>5504</v>
      </c>
    </row>
    <row r="2280" spans="4:5" x14ac:dyDescent="0.2">
      <c r="D2280" t="s">
        <v>4155</v>
      </c>
      <c r="E2280" t="s">
        <v>5505</v>
      </c>
    </row>
    <row r="2281" spans="4:5" x14ac:dyDescent="0.2">
      <c r="D2281">
        <v>0</v>
      </c>
      <c r="E2281">
        <v>0</v>
      </c>
    </row>
    <row r="2282" spans="4:5" x14ac:dyDescent="0.2">
      <c r="D2282" t="s">
        <v>4156</v>
      </c>
      <c r="E2282" t="s">
        <v>5506</v>
      </c>
    </row>
    <row r="2283" spans="4:5" x14ac:dyDescent="0.2">
      <c r="D2283" t="s">
        <v>4157</v>
      </c>
      <c r="E2283" t="s">
        <v>5507</v>
      </c>
    </row>
    <row r="2284" spans="4:5" x14ac:dyDescent="0.2">
      <c r="D2284">
        <v>0</v>
      </c>
      <c r="E2284">
        <v>0</v>
      </c>
    </row>
    <row r="2285" spans="4:5" x14ac:dyDescent="0.2">
      <c r="D2285" t="s">
        <v>4158</v>
      </c>
      <c r="E2285" t="s">
        <v>5508</v>
      </c>
    </row>
    <row r="2286" spans="4:5" x14ac:dyDescent="0.2">
      <c r="D2286" t="s">
        <v>4159</v>
      </c>
      <c r="E2286" t="s">
        <v>5509</v>
      </c>
    </row>
    <row r="2287" spans="4:5" x14ac:dyDescent="0.2">
      <c r="D2287">
        <v>8903</v>
      </c>
      <c r="E2287">
        <v>0</v>
      </c>
    </row>
    <row r="2288" spans="4:5" x14ac:dyDescent="0.2">
      <c r="D2288" t="s">
        <v>4160</v>
      </c>
      <c r="E2288" t="s">
        <v>5510</v>
      </c>
    </row>
    <row r="2289" spans="4:5" x14ac:dyDescent="0.2">
      <c r="D2289" t="s">
        <v>4161</v>
      </c>
      <c r="E2289" t="s">
        <v>5511</v>
      </c>
    </row>
    <row r="2290" spans="4:5" x14ac:dyDescent="0.2">
      <c r="D2290">
        <v>0</v>
      </c>
      <c r="E2290">
        <v>0</v>
      </c>
    </row>
    <row r="2291" spans="4:5" x14ac:dyDescent="0.2">
      <c r="D2291" t="s">
        <v>4162</v>
      </c>
      <c r="E2291" t="s">
        <v>5512</v>
      </c>
    </row>
    <row r="2292" spans="4:5" x14ac:dyDescent="0.2">
      <c r="D2292" t="s">
        <v>4163</v>
      </c>
      <c r="E2292" t="s">
        <v>5513</v>
      </c>
    </row>
    <row r="2293" spans="4:5" x14ac:dyDescent="0.2">
      <c r="D2293">
        <v>0</v>
      </c>
      <c r="E2293">
        <v>0</v>
      </c>
    </row>
    <row r="2294" spans="4:5" x14ac:dyDescent="0.2">
      <c r="D2294" t="s">
        <v>4164</v>
      </c>
      <c r="E2294" t="s">
        <v>5514</v>
      </c>
    </row>
    <row r="2295" spans="4:5" x14ac:dyDescent="0.2">
      <c r="D2295" t="s">
        <v>4165</v>
      </c>
      <c r="E2295" t="s">
        <v>5515</v>
      </c>
    </row>
    <row r="2296" spans="4:5" x14ac:dyDescent="0.2">
      <c r="D2296">
        <v>0</v>
      </c>
      <c r="E2296">
        <v>42334</v>
      </c>
    </row>
    <row r="2297" spans="4:5" x14ac:dyDescent="0.2">
      <c r="D2297" t="s">
        <v>4166</v>
      </c>
      <c r="E2297" t="s">
        <v>5516</v>
      </c>
    </row>
    <row r="2298" spans="4:5" x14ac:dyDescent="0.2">
      <c r="D2298" t="s">
        <v>4167</v>
      </c>
      <c r="E2298" t="s">
        <v>5517</v>
      </c>
    </row>
    <row r="2299" spans="4:5" x14ac:dyDescent="0.2">
      <c r="D2299">
        <v>0</v>
      </c>
      <c r="E2299">
        <v>40000</v>
      </c>
    </row>
    <row r="2300" spans="4:5" x14ac:dyDescent="0.2">
      <c r="D2300" t="s">
        <v>4168</v>
      </c>
      <c r="E2300" t="s">
        <v>5518</v>
      </c>
    </row>
    <row r="2301" spans="4:5" x14ac:dyDescent="0.2">
      <c r="D2301" t="s">
        <v>4169</v>
      </c>
      <c r="E2301" t="s">
        <v>5519</v>
      </c>
    </row>
    <row r="2302" spans="4:5" x14ac:dyDescent="0.2">
      <c r="D2302">
        <v>0</v>
      </c>
      <c r="E2302">
        <v>0</v>
      </c>
    </row>
    <row r="2303" spans="4:5" x14ac:dyDescent="0.2">
      <c r="D2303" t="s">
        <v>4170</v>
      </c>
      <c r="E2303" t="s">
        <v>5520</v>
      </c>
    </row>
    <row r="2304" spans="4:5" x14ac:dyDescent="0.2">
      <c r="D2304" t="s">
        <v>4171</v>
      </c>
      <c r="E2304" t="s">
        <v>5521</v>
      </c>
    </row>
    <row r="2305" spans="4:5" x14ac:dyDescent="0.2">
      <c r="D2305">
        <v>0</v>
      </c>
      <c r="E2305">
        <v>0</v>
      </c>
    </row>
    <row r="2306" spans="4:5" x14ac:dyDescent="0.2">
      <c r="D2306" t="s">
        <v>4172</v>
      </c>
      <c r="E2306" t="s">
        <v>5522</v>
      </c>
    </row>
    <row r="2307" spans="4:5" x14ac:dyDescent="0.2">
      <c r="D2307" t="s">
        <v>4173</v>
      </c>
      <c r="E2307" t="s">
        <v>5523</v>
      </c>
    </row>
    <row r="2308" spans="4:5" x14ac:dyDescent="0.2">
      <c r="D2308">
        <v>0</v>
      </c>
      <c r="E2308">
        <v>0</v>
      </c>
    </row>
    <row r="2309" spans="4:5" x14ac:dyDescent="0.2">
      <c r="D2309" t="s">
        <v>4174</v>
      </c>
      <c r="E2309" t="s">
        <v>5524</v>
      </c>
    </row>
    <row r="2310" spans="4:5" x14ac:dyDescent="0.2">
      <c r="D2310" t="s">
        <v>4175</v>
      </c>
      <c r="E2310" t="s">
        <v>5525</v>
      </c>
    </row>
    <row r="2311" spans="4:5" x14ac:dyDescent="0.2">
      <c r="D2311">
        <v>12755</v>
      </c>
      <c r="E2311">
        <v>0</v>
      </c>
    </row>
    <row r="2312" spans="4:5" x14ac:dyDescent="0.2">
      <c r="D2312" t="s">
        <v>4176</v>
      </c>
      <c r="E2312" t="s">
        <v>5526</v>
      </c>
    </row>
    <row r="2313" spans="4:5" x14ac:dyDescent="0.2">
      <c r="D2313" t="s">
        <v>4177</v>
      </c>
      <c r="E2313" t="s">
        <v>5527</v>
      </c>
    </row>
    <row r="2314" spans="4:5" x14ac:dyDescent="0.2">
      <c r="D2314">
        <v>0</v>
      </c>
      <c r="E2314">
        <v>0</v>
      </c>
    </row>
    <row r="2315" spans="4:5" x14ac:dyDescent="0.2">
      <c r="D2315" t="s">
        <v>4178</v>
      </c>
      <c r="E2315" t="s">
        <v>5528</v>
      </c>
    </row>
    <row r="2316" spans="4:5" x14ac:dyDescent="0.2">
      <c r="D2316" t="s">
        <v>4179</v>
      </c>
      <c r="E2316" t="s">
        <v>5529</v>
      </c>
    </row>
    <row r="2317" spans="4:5" x14ac:dyDescent="0.2">
      <c r="D2317">
        <v>0</v>
      </c>
      <c r="E2317">
        <v>0</v>
      </c>
    </row>
    <row r="2318" spans="4:5" x14ac:dyDescent="0.2">
      <c r="D2318" t="s">
        <v>4180</v>
      </c>
      <c r="E2318" t="s">
        <v>5530</v>
      </c>
    </row>
    <row r="2319" spans="4:5" x14ac:dyDescent="0.2">
      <c r="D2319" t="s">
        <v>4181</v>
      </c>
      <c r="E2319" t="s">
        <v>5531</v>
      </c>
    </row>
    <row r="2320" spans="4:5" x14ac:dyDescent="0.2">
      <c r="D2320">
        <v>0</v>
      </c>
      <c r="E2320">
        <v>0</v>
      </c>
    </row>
    <row r="2321" spans="4:5" x14ac:dyDescent="0.2">
      <c r="D2321" t="s">
        <v>4182</v>
      </c>
      <c r="E2321" t="s">
        <v>5532</v>
      </c>
    </row>
    <row r="2322" spans="4:5" x14ac:dyDescent="0.2">
      <c r="D2322" t="s">
        <v>4183</v>
      </c>
      <c r="E2322" t="s">
        <v>5533</v>
      </c>
    </row>
    <row r="2323" spans="4:5" x14ac:dyDescent="0.2">
      <c r="D2323">
        <v>41473</v>
      </c>
      <c r="E2323">
        <v>0</v>
      </c>
    </row>
    <row r="2324" spans="4:5" x14ac:dyDescent="0.2">
      <c r="D2324" t="s">
        <v>4184</v>
      </c>
      <c r="E2324" t="s">
        <v>5534</v>
      </c>
    </row>
    <row r="2325" spans="4:5" x14ac:dyDescent="0.2">
      <c r="D2325" t="s">
        <v>4185</v>
      </c>
      <c r="E2325" t="s">
        <v>5535</v>
      </c>
    </row>
    <row r="2326" spans="4:5" x14ac:dyDescent="0.2">
      <c r="D2326">
        <v>0</v>
      </c>
      <c r="E2326">
        <v>0</v>
      </c>
    </row>
    <row r="2327" spans="4:5" x14ac:dyDescent="0.2">
      <c r="D2327" t="s">
        <v>4186</v>
      </c>
      <c r="E2327" t="s">
        <v>5536</v>
      </c>
    </row>
    <row r="2328" spans="4:5" x14ac:dyDescent="0.2">
      <c r="D2328" t="s">
        <v>4187</v>
      </c>
      <c r="E2328" t="s">
        <v>5537</v>
      </c>
    </row>
    <row r="2329" spans="4:5" x14ac:dyDescent="0.2">
      <c r="D2329">
        <v>0</v>
      </c>
      <c r="E2329">
        <v>0</v>
      </c>
    </row>
    <row r="2330" spans="4:5" x14ac:dyDescent="0.2">
      <c r="D2330" t="s">
        <v>4188</v>
      </c>
      <c r="E2330" t="s">
        <v>5538</v>
      </c>
    </row>
    <row r="2331" spans="4:5" x14ac:dyDescent="0.2">
      <c r="D2331" t="s">
        <v>4189</v>
      </c>
      <c r="E2331" t="s">
        <v>5539</v>
      </c>
    </row>
    <row r="2332" spans="4:5" x14ac:dyDescent="0.2">
      <c r="D2332">
        <v>0</v>
      </c>
      <c r="E2332">
        <v>0</v>
      </c>
    </row>
    <row r="2333" spans="4:5" x14ac:dyDescent="0.2">
      <c r="D2333" t="s">
        <v>4190</v>
      </c>
      <c r="E2333" t="s">
        <v>5540</v>
      </c>
    </row>
    <row r="2334" spans="4:5" x14ac:dyDescent="0.2">
      <c r="D2334" t="s">
        <v>4191</v>
      </c>
      <c r="E2334" t="s">
        <v>5541</v>
      </c>
    </row>
    <row r="2335" spans="4:5" x14ac:dyDescent="0.2">
      <c r="D2335">
        <v>0</v>
      </c>
      <c r="E2335">
        <v>0</v>
      </c>
    </row>
    <row r="2336" spans="4:5" x14ac:dyDescent="0.2">
      <c r="D2336" t="s">
        <v>4192</v>
      </c>
      <c r="E2336" t="s">
        <v>5542</v>
      </c>
    </row>
    <row r="2337" spans="4:5" x14ac:dyDescent="0.2">
      <c r="D2337" t="s">
        <v>4193</v>
      </c>
      <c r="E2337" t="s">
        <v>5543</v>
      </c>
    </row>
    <row r="2338" spans="4:5" x14ac:dyDescent="0.2">
      <c r="D2338">
        <v>0</v>
      </c>
      <c r="E2338">
        <v>0</v>
      </c>
    </row>
    <row r="2339" spans="4:5" x14ac:dyDescent="0.2">
      <c r="D2339" t="s">
        <v>4194</v>
      </c>
      <c r="E2339" t="s">
        <v>5544</v>
      </c>
    </row>
    <row r="2340" spans="4:5" x14ac:dyDescent="0.2">
      <c r="D2340" t="s">
        <v>4195</v>
      </c>
      <c r="E2340" t="s">
        <v>5545</v>
      </c>
    </row>
    <row r="2341" spans="4:5" x14ac:dyDescent="0.2">
      <c r="D2341">
        <v>0</v>
      </c>
      <c r="E2341">
        <v>0</v>
      </c>
    </row>
    <row r="2342" spans="4:5" x14ac:dyDescent="0.2">
      <c r="D2342" t="s">
        <v>4196</v>
      </c>
      <c r="E2342" t="s">
        <v>5546</v>
      </c>
    </row>
    <row r="2343" spans="4:5" x14ac:dyDescent="0.2">
      <c r="D2343" t="s">
        <v>4197</v>
      </c>
      <c r="E2343" t="s">
        <v>5547</v>
      </c>
    </row>
    <row r="2344" spans="4:5" x14ac:dyDescent="0.2">
      <c r="D2344">
        <v>0</v>
      </c>
      <c r="E2344">
        <v>0</v>
      </c>
    </row>
    <row r="2345" spans="4:5" x14ac:dyDescent="0.2">
      <c r="D2345" t="s">
        <v>4198</v>
      </c>
      <c r="E2345" t="s">
        <v>5548</v>
      </c>
    </row>
    <row r="2346" spans="4:5" x14ac:dyDescent="0.2">
      <c r="D2346" t="s">
        <v>4199</v>
      </c>
      <c r="E2346" t="s">
        <v>5549</v>
      </c>
    </row>
    <row r="2347" spans="4:5" x14ac:dyDescent="0.2">
      <c r="D2347">
        <v>0</v>
      </c>
      <c r="E2347">
        <v>75390</v>
      </c>
    </row>
    <row r="2348" spans="4:5" x14ac:dyDescent="0.2">
      <c r="D2348" t="s">
        <v>4200</v>
      </c>
      <c r="E2348" t="s">
        <v>5550</v>
      </c>
    </row>
    <row r="2349" spans="4:5" x14ac:dyDescent="0.2">
      <c r="D2349" t="s">
        <v>4201</v>
      </c>
      <c r="E2349" t="s">
        <v>5551</v>
      </c>
    </row>
    <row r="2350" spans="4:5" x14ac:dyDescent="0.2">
      <c r="D2350">
        <v>0</v>
      </c>
      <c r="E2350">
        <v>0</v>
      </c>
    </row>
    <row r="2351" spans="4:5" x14ac:dyDescent="0.2">
      <c r="D2351" t="s">
        <v>4202</v>
      </c>
      <c r="E2351" t="s">
        <v>5552</v>
      </c>
    </row>
    <row r="2352" spans="4:5" x14ac:dyDescent="0.2">
      <c r="E2352" t="s">
        <v>5553</v>
      </c>
    </row>
    <row r="2353" spans="5:5" x14ac:dyDescent="0.2">
      <c r="E2353">
        <v>496489</v>
      </c>
    </row>
    <row r="2354" spans="5:5" x14ac:dyDescent="0.2">
      <c r="E2354" t="s">
        <v>5554</v>
      </c>
    </row>
    <row r="2355" spans="5:5" x14ac:dyDescent="0.2">
      <c r="E2355" t="s">
        <v>5555</v>
      </c>
    </row>
    <row r="2356" spans="5:5" x14ac:dyDescent="0.2">
      <c r="E2356">
        <v>0</v>
      </c>
    </row>
    <row r="2357" spans="5:5" x14ac:dyDescent="0.2">
      <c r="E2357" t="s">
        <v>5556</v>
      </c>
    </row>
    <row r="2358" spans="5:5" x14ac:dyDescent="0.2">
      <c r="E2358" t="s">
        <v>5557</v>
      </c>
    </row>
    <row r="2359" spans="5:5" x14ac:dyDescent="0.2">
      <c r="E2359">
        <v>0</v>
      </c>
    </row>
    <row r="2360" spans="5:5" x14ac:dyDescent="0.2">
      <c r="E2360" t="s">
        <v>5558</v>
      </c>
    </row>
    <row r="2361" spans="5:5" x14ac:dyDescent="0.2">
      <c r="E2361" t="s">
        <v>5559</v>
      </c>
    </row>
    <row r="2362" spans="5:5" x14ac:dyDescent="0.2">
      <c r="E2362">
        <v>0</v>
      </c>
    </row>
    <row r="2363" spans="5:5" x14ac:dyDescent="0.2">
      <c r="E2363" t="s">
        <v>5560</v>
      </c>
    </row>
    <row r="2364" spans="5:5" x14ac:dyDescent="0.2">
      <c r="E2364" t="s">
        <v>5561</v>
      </c>
    </row>
    <row r="2365" spans="5:5" x14ac:dyDescent="0.2">
      <c r="E2365">
        <v>220000</v>
      </c>
    </row>
    <row r="2366" spans="5:5" x14ac:dyDescent="0.2">
      <c r="E2366" t="s">
        <v>5562</v>
      </c>
    </row>
    <row r="2367" spans="5:5" x14ac:dyDescent="0.2">
      <c r="E2367" t="s">
        <v>5563</v>
      </c>
    </row>
    <row r="2368" spans="5:5" x14ac:dyDescent="0.2">
      <c r="E2368">
        <v>0</v>
      </c>
    </row>
    <row r="2369" spans="5:5" x14ac:dyDescent="0.2">
      <c r="E2369" t="s">
        <v>5564</v>
      </c>
    </row>
    <row r="2370" spans="5:5" x14ac:dyDescent="0.2">
      <c r="E2370" t="s">
        <v>5565</v>
      </c>
    </row>
    <row r="2371" spans="5:5" x14ac:dyDescent="0.2">
      <c r="E2371">
        <v>0</v>
      </c>
    </row>
    <row r="2372" spans="5:5" x14ac:dyDescent="0.2">
      <c r="E2372" t="s">
        <v>5566</v>
      </c>
    </row>
    <row r="2373" spans="5:5" x14ac:dyDescent="0.2">
      <c r="E2373" t="s">
        <v>5567</v>
      </c>
    </row>
    <row r="2374" spans="5:5" x14ac:dyDescent="0.2">
      <c r="E2374">
        <v>0</v>
      </c>
    </row>
    <row r="2375" spans="5:5" x14ac:dyDescent="0.2">
      <c r="E2375" t="s">
        <v>5568</v>
      </c>
    </row>
    <row r="2376" spans="5:5" x14ac:dyDescent="0.2">
      <c r="E2376" t="s">
        <v>5569</v>
      </c>
    </row>
    <row r="2377" spans="5:5" x14ac:dyDescent="0.2">
      <c r="E2377">
        <v>0</v>
      </c>
    </row>
    <row r="2378" spans="5:5" x14ac:dyDescent="0.2">
      <c r="E2378" t="s">
        <v>5570</v>
      </c>
    </row>
    <row r="2379" spans="5:5" x14ac:dyDescent="0.2">
      <c r="E2379" t="s">
        <v>5571</v>
      </c>
    </row>
    <row r="2380" spans="5:5" x14ac:dyDescent="0.2">
      <c r="E2380">
        <v>0</v>
      </c>
    </row>
    <row r="2381" spans="5:5" x14ac:dyDescent="0.2">
      <c r="E2381" t="s">
        <v>5572</v>
      </c>
    </row>
    <row r="2382" spans="5:5" x14ac:dyDescent="0.2">
      <c r="E2382" t="s">
        <v>5573</v>
      </c>
    </row>
    <row r="2383" spans="5:5" x14ac:dyDescent="0.2">
      <c r="E2383">
        <v>0</v>
      </c>
    </row>
    <row r="2384" spans="5:5" x14ac:dyDescent="0.2">
      <c r="E2384" t="s">
        <v>5574</v>
      </c>
    </row>
    <row r="2385" spans="5:5" x14ac:dyDescent="0.2">
      <c r="E2385" t="s">
        <v>5575</v>
      </c>
    </row>
    <row r="2386" spans="5:5" x14ac:dyDescent="0.2">
      <c r="E2386">
        <v>0</v>
      </c>
    </row>
    <row r="2387" spans="5:5" x14ac:dyDescent="0.2">
      <c r="E2387" t="s">
        <v>5576</v>
      </c>
    </row>
    <row r="2388" spans="5:5" x14ac:dyDescent="0.2">
      <c r="E2388" t="s">
        <v>5577</v>
      </c>
    </row>
    <row r="2389" spans="5:5" x14ac:dyDescent="0.2">
      <c r="E2389">
        <v>0</v>
      </c>
    </row>
    <row r="2390" spans="5:5" x14ac:dyDescent="0.2">
      <c r="E2390" t="s">
        <v>5578</v>
      </c>
    </row>
    <row r="2391" spans="5:5" x14ac:dyDescent="0.2">
      <c r="E2391" t="s">
        <v>5579</v>
      </c>
    </row>
    <row r="2392" spans="5:5" x14ac:dyDescent="0.2">
      <c r="E2392">
        <v>0</v>
      </c>
    </row>
    <row r="2393" spans="5:5" x14ac:dyDescent="0.2">
      <c r="E2393" t="s">
        <v>5580</v>
      </c>
    </row>
    <row r="2394" spans="5:5" x14ac:dyDescent="0.2">
      <c r="E2394" t="s">
        <v>5581</v>
      </c>
    </row>
    <row r="2395" spans="5:5" x14ac:dyDescent="0.2">
      <c r="E2395">
        <v>0</v>
      </c>
    </row>
    <row r="2396" spans="5:5" x14ac:dyDescent="0.2">
      <c r="E2396" t="s">
        <v>5582</v>
      </c>
    </row>
    <row r="2397" spans="5:5" x14ac:dyDescent="0.2">
      <c r="E2397" t="s">
        <v>5583</v>
      </c>
    </row>
    <row r="2398" spans="5:5" x14ac:dyDescent="0.2">
      <c r="E2398">
        <v>0</v>
      </c>
    </row>
    <row r="2399" spans="5:5" x14ac:dyDescent="0.2">
      <c r="E2399" t="s">
        <v>5584</v>
      </c>
    </row>
    <row r="2400" spans="5:5" x14ac:dyDescent="0.2">
      <c r="E2400" t="s">
        <v>5585</v>
      </c>
    </row>
    <row r="2401" spans="5:5" x14ac:dyDescent="0.2">
      <c r="E2401">
        <v>0</v>
      </c>
    </row>
    <row r="2402" spans="5:5" x14ac:dyDescent="0.2">
      <c r="E2402" t="s">
        <v>5586</v>
      </c>
    </row>
    <row r="2403" spans="5:5" x14ac:dyDescent="0.2">
      <c r="E2403" t="s">
        <v>5587</v>
      </c>
    </row>
    <row r="2404" spans="5:5" x14ac:dyDescent="0.2">
      <c r="E2404">
        <v>0</v>
      </c>
    </row>
    <row r="2405" spans="5:5" x14ac:dyDescent="0.2">
      <c r="E2405" t="s">
        <v>5588</v>
      </c>
    </row>
    <row r="2406" spans="5:5" x14ac:dyDescent="0.2">
      <c r="E2406" t="s">
        <v>5589</v>
      </c>
    </row>
    <row r="2407" spans="5:5" x14ac:dyDescent="0.2">
      <c r="E2407">
        <v>0</v>
      </c>
    </row>
    <row r="2408" spans="5:5" x14ac:dyDescent="0.2">
      <c r="E2408" t="s">
        <v>5590</v>
      </c>
    </row>
    <row r="2409" spans="5:5" x14ac:dyDescent="0.2">
      <c r="E2409" t="s">
        <v>5591</v>
      </c>
    </row>
    <row r="2410" spans="5:5" x14ac:dyDescent="0.2">
      <c r="E2410">
        <v>0</v>
      </c>
    </row>
    <row r="2411" spans="5:5" x14ac:dyDescent="0.2">
      <c r="E2411" t="s">
        <v>5592</v>
      </c>
    </row>
    <row r="2412" spans="5:5" x14ac:dyDescent="0.2">
      <c r="E2412" t="s">
        <v>5593</v>
      </c>
    </row>
    <row r="2413" spans="5:5" x14ac:dyDescent="0.2">
      <c r="E2413">
        <v>0</v>
      </c>
    </row>
    <row r="2414" spans="5:5" x14ac:dyDescent="0.2">
      <c r="E2414" t="s">
        <v>5594</v>
      </c>
    </row>
    <row r="2415" spans="5:5" x14ac:dyDescent="0.2">
      <c r="E2415" t="s">
        <v>5595</v>
      </c>
    </row>
    <row r="2416" spans="5:5" x14ac:dyDescent="0.2">
      <c r="E2416">
        <v>0</v>
      </c>
    </row>
    <row r="2417" spans="5:5" x14ac:dyDescent="0.2">
      <c r="E2417" t="s">
        <v>5596</v>
      </c>
    </row>
    <row r="2418" spans="5:5" x14ac:dyDescent="0.2">
      <c r="E2418" t="s">
        <v>5597</v>
      </c>
    </row>
    <row r="2419" spans="5:5" x14ac:dyDescent="0.2">
      <c r="E2419">
        <v>0</v>
      </c>
    </row>
    <row r="2420" spans="5:5" x14ac:dyDescent="0.2">
      <c r="E2420" t="s">
        <v>5598</v>
      </c>
    </row>
    <row r="2421" spans="5:5" x14ac:dyDescent="0.2">
      <c r="E2421" t="s">
        <v>5599</v>
      </c>
    </row>
    <row r="2422" spans="5:5" x14ac:dyDescent="0.2">
      <c r="E2422">
        <v>0</v>
      </c>
    </row>
    <row r="2423" spans="5:5" x14ac:dyDescent="0.2">
      <c r="E2423" t="s">
        <v>5600</v>
      </c>
    </row>
    <row r="2424" spans="5:5" x14ac:dyDescent="0.2">
      <c r="E2424" t="s">
        <v>5601</v>
      </c>
    </row>
    <row r="2425" spans="5:5" x14ac:dyDescent="0.2">
      <c r="E2425">
        <v>0</v>
      </c>
    </row>
    <row r="2426" spans="5:5" x14ac:dyDescent="0.2">
      <c r="E2426" t="s">
        <v>5602</v>
      </c>
    </row>
    <row r="2427" spans="5:5" x14ac:dyDescent="0.2">
      <c r="E2427" t="s">
        <v>5603</v>
      </c>
    </row>
    <row r="2428" spans="5:5" x14ac:dyDescent="0.2">
      <c r="E2428">
        <v>0</v>
      </c>
    </row>
    <row r="2429" spans="5:5" x14ac:dyDescent="0.2">
      <c r="E2429" t="s">
        <v>5604</v>
      </c>
    </row>
    <row r="2430" spans="5:5" x14ac:dyDescent="0.2">
      <c r="E2430" t="s">
        <v>5605</v>
      </c>
    </row>
    <row r="2431" spans="5:5" x14ac:dyDescent="0.2">
      <c r="E2431">
        <v>0</v>
      </c>
    </row>
    <row r="2432" spans="5:5" x14ac:dyDescent="0.2">
      <c r="E2432" t="s">
        <v>5606</v>
      </c>
    </row>
    <row r="2433" spans="5:5" x14ac:dyDescent="0.2">
      <c r="E2433" t="s">
        <v>5607</v>
      </c>
    </row>
    <row r="2434" spans="5:5" x14ac:dyDescent="0.2">
      <c r="E2434">
        <v>0</v>
      </c>
    </row>
    <row r="2435" spans="5:5" x14ac:dyDescent="0.2">
      <c r="E2435" t="s">
        <v>5608</v>
      </c>
    </row>
    <row r="2436" spans="5:5" x14ac:dyDescent="0.2">
      <c r="E2436" t="s">
        <v>5609</v>
      </c>
    </row>
    <row r="2437" spans="5:5" x14ac:dyDescent="0.2">
      <c r="E2437">
        <v>0</v>
      </c>
    </row>
    <row r="2438" spans="5:5" x14ac:dyDescent="0.2">
      <c r="E2438" t="s">
        <v>5610</v>
      </c>
    </row>
    <row r="2439" spans="5:5" x14ac:dyDescent="0.2">
      <c r="E2439" t="s">
        <v>5611</v>
      </c>
    </row>
    <row r="2440" spans="5:5" x14ac:dyDescent="0.2">
      <c r="E2440">
        <v>0</v>
      </c>
    </row>
    <row r="2441" spans="5:5" x14ac:dyDescent="0.2">
      <c r="E2441" t="s">
        <v>5612</v>
      </c>
    </row>
    <row r="2442" spans="5:5" x14ac:dyDescent="0.2">
      <c r="E2442" t="s">
        <v>5613</v>
      </c>
    </row>
    <row r="2443" spans="5:5" x14ac:dyDescent="0.2">
      <c r="E2443">
        <v>0</v>
      </c>
    </row>
    <row r="2444" spans="5:5" x14ac:dyDescent="0.2">
      <c r="E2444" t="s">
        <v>5614</v>
      </c>
    </row>
    <row r="2445" spans="5:5" x14ac:dyDescent="0.2">
      <c r="E2445" t="s">
        <v>5615</v>
      </c>
    </row>
    <row r="2446" spans="5:5" x14ac:dyDescent="0.2">
      <c r="E2446">
        <v>0</v>
      </c>
    </row>
    <row r="2447" spans="5:5" x14ac:dyDescent="0.2">
      <c r="E2447" t="s">
        <v>5616</v>
      </c>
    </row>
    <row r="2448" spans="5:5" x14ac:dyDescent="0.2">
      <c r="E2448" t="s">
        <v>5617</v>
      </c>
    </row>
    <row r="2449" spans="5:5" x14ac:dyDescent="0.2">
      <c r="E2449">
        <v>0</v>
      </c>
    </row>
    <row r="2450" spans="5:5" x14ac:dyDescent="0.2">
      <c r="E2450" t="s">
        <v>5618</v>
      </c>
    </row>
    <row r="2451" spans="5:5" x14ac:dyDescent="0.2">
      <c r="E2451" t="s">
        <v>5619</v>
      </c>
    </row>
    <row r="2452" spans="5:5" x14ac:dyDescent="0.2">
      <c r="E2452">
        <v>0</v>
      </c>
    </row>
    <row r="2453" spans="5:5" x14ac:dyDescent="0.2">
      <c r="E2453" t="s">
        <v>5620</v>
      </c>
    </row>
    <row r="2454" spans="5:5" x14ac:dyDescent="0.2">
      <c r="E2454" t="s">
        <v>5621</v>
      </c>
    </row>
    <row r="2455" spans="5:5" x14ac:dyDescent="0.2">
      <c r="E2455">
        <v>0</v>
      </c>
    </row>
    <row r="2456" spans="5:5" x14ac:dyDescent="0.2">
      <c r="E2456" t="s">
        <v>5622</v>
      </c>
    </row>
    <row r="2457" spans="5:5" x14ac:dyDescent="0.2">
      <c r="E2457" t="s">
        <v>5623</v>
      </c>
    </row>
    <row r="2458" spans="5:5" x14ac:dyDescent="0.2">
      <c r="E2458">
        <v>0</v>
      </c>
    </row>
    <row r="2459" spans="5:5" x14ac:dyDescent="0.2">
      <c r="E2459" t="s">
        <v>5624</v>
      </c>
    </row>
    <row r="2460" spans="5:5" x14ac:dyDescent="0.2">
      <c r="E2460" t="s">
        <v>5625</v>
      </c>
    </row>
    <row r="2461" spans="5:5" x14ac:dyDescent="0.2">
      <c r="E2461">
        <v>0</v>
      </c>
    </row>
    <row r="2462" spans="5:5" x14ac:dyDescent="0.2">
      <c r="E2462" t="s">
        <v>5626</v>
      </c>
    </row>
    <row r="2463" spans="5:5" x14ac:dyDescent="0.2">
      <c r="E2463" t="s">
        <v>5627</v>
      </c>
    </row>
    <row r="2464" spans="5:5" x14ac:dyDescent="0.2">
      <c r="E2464">
        <v>0</v>
      </c>
    </row>
    <row r="2465" spans="5:5" x14ac:dyDescent="0.2">
      <c r="E2465" t="s">
        <v>5628</v>
      </c>
    </row>
    <row r="2466" spans="5:5" x14ac:dyDescent="0.2">
      <c r="E2466" t="s">
        <v>5629</v>
      </c>
    </row>
    <row r="2467" spans="5:5" x14ac:dyDescent="0.2">
      <c r="E2467">
        <v>0</v>
      </c>
    </row>
    <row r="2468" spans="5:5" x14ac:dyDescent="0.2">
      <c r="E2468" t="s">
        <v>5630</v>
      </c>
    </row>
    <row r="2469" spans="5:5" x14ac:dyDescent="0.2">
      <c r="E2469" t="s">
        <v>5631</v>
      </c>
    </row>
    <row r="2470" spans="5:5" x14ac:dyDescent="0.2">
      <c r="E2470">
        <v>0</v>
      </c>
    </row>
    <row r="2471" spans="5:5" x14ac:dyDescent="0.2">
      <c r="E2471" t="s">
        <v>5632</v>
      </c>
    </row>
    <row r="2472" spans="5:5" x14ac:dyDescent="0.2">
      <c r="E2472" t="s">
        <v>5633</v>
      </c>
    </row>
    <row r="2473" spans="5:5" x14ac:dyDescent="0.2">
      <c r="E2473">
        <v>0</v>
      </c>
    </row>
    <row r="2474" spans="5:5" x14ac:dyDescent="0.2">
      <c r="E2474" t="s">
        <v>5634</v>
      </c>
    </row>
    <row r="2475" spans="5:5" x14ac:dyDescent="0.2">
      <c r="E2475" t="s">
        <v>5635</v>
      </c>
    </row>
    <row r="2476" spans="5:5" x14ac:dyDescent="0.2">
      <c r="E2476">
        <v>0</v>
      </c>
    </row>
    <row r="2477" spans="5:5" x14ac:dyDescent="0.2">
      <c r="E2477" t="s">
        <v>5636</v>
      </c>
    </row>
    <row r="2478" spans="5:5" x14ac:dyDescent="0.2">
      <c r="E2478" t="s">
        <v>5637</v>
      </c>
    </row>
    <row r="2479" spans="5:5" x14ac:dyDescent="0.2">
      <c r="E2479">
        <v>0</v>
      </c>
    </row>
    <row r="2480" spans="5:5" x14ac:dyDescent="0.2">
      <c r="E2480" t="s">
        <v>5638</v>
      </c>
    </row>
    <row r="2481" spans="5:5" x14ac:dyDescent="0.2">
      <c r="E2481" t="s">
        <v>5639</v>
      </c>
    </row>
    <row r="2482" spans="5:5" x14ac:dyDescent="0.2">
      <c r="E2482">
        <v>0</v>
      </c>
    </row>
    <row r="2483" spans="5:5" x14ac:dyDescent="0.2">
      <c r="E2483" t="s">
        <v>5640</v>
      </c>
    </row>
    <row r="2484" spans="5:5" x14ac:dyDescent="0.2">
      <c r="E2484" t="s">
        <v>5641</v>
      </c>
    </row>
    <row r="2485" spans="5:5" x14ac:dyDescent="0.2">
      <c r="E2485">
        <v>0</v>
      </c>
    </row>
    <row r="2486" spans="5:5" x14ac:dyDescent="0.2">
      <c r="E2486" t="s">
        <v>5642</v>
      </c>
    </row>
    <row r="2487" spans="5:5" x14ac:dyDescent="0.2">
      <c r="E2487" t="s">
        <v>5643</v>
      </c>
    </row>
    <row r="2488" spans="5:5" x14ac:dyDescent="0.2">
      <c r="E2488">
        <v>0</v>
      </c>
    </row>
    <row r="2489" spans="5:5" x14ac:dyDescent="0.2">
      <c r="E2489" t="s">
        <v>5644</v>
      </c>
    </row>
    <row r="2490" spans="5:5" x14ac:dyDescent="0.2">
      <c r="E2490" t="s">
        <v>5645</v>
      </c>
    </row>
    <row r="2491" spans="5:5" x14ac:dyDescent="0.2">
      <c r="E2491">
        <v>0</v>
      </c>
    </row>
    <row r="2492" spans="5:5" x14ac:dyDescent="0.2">
      <c r="E2492" t="s">
        <v>5646</v>
      </c>
    </row>
    <row r="2493" spans="5:5" x14ac:dyDescent="0.2">
      <c r="E2493" t="s">
        <v>5647</v>
      </c>
    </row>
    <row r="2494" spans="5:5" x14ac:dyDescent="0.2">
      <c r="E2494">
        <v>0</v>
      </c>
    </row>
    <row r="2495" spans="5:5" x14ac:dyDescent="0.2">
      <c r="E2495" t="s">
        <v>5648</v>
      </c>
    </row>
    <row r="2496" spans="5:5" x14ac:dyDescent="0.2">
      <c r="E2496" t="s">
        <v>5649</v>
      </c>
    </row>
    <row r="2497" spans="5:5" x14ac:dyDescent="0.2">
      <c r="E2497">
        <v>0</v>
      </c>
    </row>
    <row r="2498" spans="5:5" x14ac:dyDescent="0.2">
      <c r="E2498" t="s">
        <v>5650</v>
      </c>
    </row>
    <row r="2499" spans="5:5" x14ac:dyDescent="0.2">
      <c r="E2499" t="s">
        <v>5651</v>
      </c>
    </row>
    <row r="2500" spans="5:5" x14ac:dyDescent="0.2">
      <c r="E2500">
        <v>0</v>
      </c>
    </row>
    <row r="2501" spans="5:5" x14ac:dyDescent="0.2">
      <c r="E2501" t="s">
        <v>5652</v>
      </c>
    </row>
    <row r="2502" spans="5:5" x14ac:dyDescent="0.2">
      <c r="E2502" t="s">
        <v>5653</v>
      </c>
    </row>
    <row r="2503" spans="5:5" x14ac:dyDescent="0.2">
      <c r="E2503">
        <v>0</v>
      </c>
    </row>
    <row r="2504" spans="5:5" x14ac:dyDescent="0.2">
      <c r="E2504" t="s">
        <v>5654</v>
      </c>
    </row>
    <row r="2505" spans="5:5" x14ac:dyDescent="0.2">
      <c r="E2505" t="s">
        <v>5655</v>
      </c>
    </row>
    <row r="2506" spans="5:5" x14ac:dyDescent="0.2">
      <c r="E2506">
        <v>0</v>
      </c>
    </row>
    <row r="2507" spans="5:5" x14ac:dyDescent="0.2">
      <c r="E2507" t="s">
        <v>5656</v>
      </c>
    </row>
    <row r="2508" spans="5:5" x14ac:dyDescent="0.2">
      <c r="E2508" t="s">
        <v>5657</v>
      </c>
    </row>
    <row r="2509" spans="5:5" x14ac:dyDescent="0.2">
      <c r="E2509">
        <v>0</v>
      </c>
    </row>
    <row r="2510" spans="5:5" x14ac:dyDescent="0.2">
      <c r="E2510" t="s">
        <v>5658</v>
      </c>
    </row>
    <row r="2511" spans="5:5" x14ac:dyDescent="0.2">
      <c r="E2511" t="s">
        <v>5659</v>
      </c>
    </row>
    <row r="2512" spans="5:5" x14ac:dyDescent="0.2">
      <c r="E2512">
        <v>0</v>
      </c>
    </row>
    <row r="2513" spans="5:5" x14ac:dyDescent="0.2">
      <c r="E2513" t="s">
        <v>5660</v>
      </c>
    </row>
    <row r="2514" spans="5:5" x14ac:dyDescent="0.2">
      <c r="E2514" t="s">
        <v>5661</v>
      </c>
    </row>
    <row r="2515" spans="5:5" x14ac:dyDescent="0.2">
      <c r="E2515">
        <v>0</v>
      </c>
    </row>
    <row r="2516" spans="5:5" x14ac:dyDescent="0.2">
      <c r="E2516" t="s">
        <v>5662</v>
      </c>
    </row>
    <row r="2517" spans="5:5" x14ac:dyDescent="0.2">
      <c r="E2517" t="s">
        <v>5663</v>
      </c>
    </row>
    <row r="2518" spans="5:5" x14ac:dyDescent="0.2">
      <c r="E2518">
        <v>0</v>
      </c>
    </row>
    <row r="2519" spans="5:5" x14ac:dyDescent="0.2">
      <c r="E2519" t="s">
        <v>5664</v>
      </c>
    </row>
    <row r="2520" spans="5:5" x14ac:dyDescent="0.2">
      <c r="E2520" t="s">
        <v>5665</v>
      </c>
    </row>
    <row r="2521" spans="5:5" x14ac:dyDescent="0.2">
      <c r="E2521">
        <v>0</v>
      </c>
    </row>
    <row r="2522" spans="5:5" x14ac:dyDescent="0.2">
      <c r="E2522" t="s">
        <v>5666</v>
      </c>
    </row>
    <row r="2523" spans="5:5" x14ac:dyDescent="0.2">
      <c r="E2523" t="s">
        <v>5667</v>
      </c>
    </row>
    <row r="2524" spans="5:5" x14ac:dyDescent="0.2">
      <c r="E2524">
        <v>0</v>
      </c>
    </row>
    <row r="2525" spans="5:5" x14ac:dyDescent="0.2">
      <c r="E2525" t="s">
        <v>5668</v>
      </c>
    </row>
    <row r="2526" spans="5:5" x14ac:dyDescent="0.2">
      <c r="E2526" t="s">
        <v>5669</v>
      </c>
    </row>
    <row r="2527" spans="5:5" x14ac:dyDescent="0.2">
      <c r="E2527">
        <v>0</v>
      </c>
    </row>
    <row r="2528" spans="5:5" x14ac:dyDescent="0.2">
      <c r="E2528" t="s">
        <v>5670</v>
      </c>
    </row>
    <row r="2529" spans="5:5" x14ac:dyDescent="0.2">
      <c r="E2529" t="s">
        <v>5671</v>
      </c>
    </row>
    <row r="2530" spans="5:5" x14ac:dyDescent="0.2">
      <c r="E2530">
        <v>0</v>
      </c>
    </row>
    <row r="2531" spans="5:5" x14ac:dyDescent="0.2">
      <c r="E2531" t="s">
        <v>5672</v>
      </c>
    </row>
    <row r="2532" spans="5:5" x14ac:dyDescent="0.2">
      <c r="E2532" t="s">
        <v>5673</v>
      </c>
    </row>
    <row r="2533" spans="5:5" x14ac:dyDescent="0.2">
      <c r="E2533">
        <v>0</v>
      </c>
    </row>
    <row r="2534" spans="5:5" x14ac:dyDescent="0.2">
      <c r="E2534" t="s">
        <v>5674</v>
      </c>
    </row>
    <row r="2535" spans="5:5" x14ac:dyDescent="0.2">
      <c r="E2535" t="s">
        <v>5675</v>
      </c>
    </row>
    <row r="2536" spans="5:5" x14ac:dyDescent="0.2">
      <c r="E2536">
        <v>0</v>
      </c>
    </row>
    <row r="2537" spans="5:5" x14ac:dyDescent="0.2">
      <c r="E2537" t="s">
        <v>5676</v>
      </c>
    </row>
    <row r="2538" spans="5:5" x14ac:dyDescent="0.2">
      <c r="E2538" t="s">
        <v>5677</v>
      </c>
    </row>
    <row r="2539" spans="5:5" x14ac:dyDescent="0.2">
      <c r="E2539">
        <v>0</v>
      </c>
    </row>
    <row r="2540" spans="5:5" x14ac:dyDescent="0.2">
      <c r="E2540" t="s">
        <v>5678</v>
      </c>
    </row>
    <row r="2541" spans="5:5" x14ac:dyDescent="0.2">
      <c r="E2541" t="s">
        <v>5679</v>
      </c>
    </row>
    <row r="2542" spans="5:5" x14ac:dyDescent="0.2">
      <c r="E2542">
        <v>0</v>
      </c>
    </row>
    <row r="2543" spans="5:5" x14ac:dyDescent="0.2">
      <c r="E2543" t="s">
        <v>5680</v>
      </c>
    </row>
    <row r="2544" spans="5:5" x14ac:dyDescent="0.2">
      <c r="E2544" t="s">
        <v>5681</v>
      </c>
    </row>
    <row r="2545" spans="5:5" x14ac:dyDescent="0.2">
      <c r="E2545">
        <v>0</v>
      </c>
    </row>
    <row r="2546" spans="5:5" x14ac:dyDescent="0.2">
      <c r="E2546" t="s">
        <v>5682</v>
      </c>
    </row>
    <row r="2547" spans="5:5" x14ac:dyDescent="0.2">
      <c r="E2547" t="s">
        <v>5683</v>
      </c>
    </row>
    <row r="2548" spans="5:5" x14ac:dyDescent="0.2">
      <c r="E2548">
        <v>0</v>
      </c>
    </row>
    <row r="2549" spans="5:5" x14ac:dyDescent="0.2">
      <c r="E2549" t="s">
        <v>5684</v>
      </c>
    </row>
    <row r="2550" spans="5:5" x14ac:dyDescent="0.2">
      <c r="E2550" t="s">
        <v>5685</v>
      </c>
    </row>
    <row r="2551" spans="5:5" x14ac:dyDescent="0.2">
      <c r="E2551">
        <v>0</v>
      </c>
    </row>
    <row r="2552" spans="5:5" x14ac:dyDescent="0.2">
      <c r="E2552" t="s">
        <v>5686</v>
      </c>
    </row>
    <row r="2553" spans="5:5" x14ac:dyDescent="0.2">
      <c r="E2553" t="s">
        <v>5687</v>
      </c>
    </row>
    <row r="2554" spans="5:5" x14ac:dyDescent="0.2">
      <c r="E2554">
        <v>0</v>
      </c>
    </row>
    <row r="2555" spans="5:5" x14ac:dyDescent="0.2">
      <c r="E2555" t="s">
        <v>5688</v>
      </c>
    </row>
    <row r="2556" spans="5:5" x14ac:dyDescent="0.2">
      <c r="E2556" t="s">
        <v>5689</v>
      </c>
    </row>
    <row r="2557" spans="5:5" x14ac:dyDescent="0.2">
      <c r="E2557">
        <v>0</v>
      </c>
    </row>
    <row r="2558" spans="5:5" x14ac:dyDescent="0.2">
      <c r="E2558" t="s">
        <v>5690</v>
      </c>
    </row>
    <row r="2559" spans="5:5" x14ac:dyDescent="0.2">
      <c r="E2559" t="s">
        <v>5691</v>
      </c>
    </row>
    <row r="2560" spans="5:5" x14ac:dyDescent="0.2">
      <c r="E2560">
        <v>0</v>
      </c>
    </row>
    <row r="2561" spans="5:5" x14ac:dyDescent="0.2">
      <c r="E2561" t="s">
        <v>5692</v>
      </c>
    </row>
    <row r="2562" spans="5:5" x14ac:dyDescent="0.2">
      <c r="E2562" t="s">
        <v>5693</v>
      </c>
    </row>
    <row r="2563" spans="5:5" x14ac:dyDescent="0.2">
      <c r="E2563">
        <v>0</v>
      </c>
    </row>
    <row r="2564" spans="5:5" x14ac:dyDescent="0.2">
      <c r="E2564" t="s">
        <v>5694</v>
      </c>
    </row>
    <row r="2565" spans="5:5" x14ac:dyDescent="0.2">
      <c r="E2565" t="s">
        <v>5695</v>
      </c>
    </row>
    <row r="2566" spans="5:5" x14ac:dyDescent="0.2">
      <c r="E2566">
        <v>0</v>
      </c>
    </row>
    <row r="2567" spans="5:5" x14ac:dyDescent="0.2">
      <c r="E2567" t="s">
        <v>5696</v>
      </c>
    </row>
    <row r="2568" spans="5:5" x14ac:dyDescent="0.2">
      <c r="E2568" t="s">
        <v>5697</v>
      </c>
    </row>
    <row r="2569" spans="5:5" x14ac:dyDescent="0.2">
      <c r="E2569">
        <v>0</v>
      </c>
    </row>
    <row r="2570" spans="5:5" x14ac:dyDescent="0.2">
      <c r="E2570" t="s">
        <v>5698</v>
      </c>
    </row>
    <row r="2571" spans="5:5" x14ac:dyDescent="0.2">
      <c r="E2571" t="s">
        <v>5699</v>
      </c>
    </row>
    <row r="2572" spans="5:5" x14ac:dyDescent="0.2">
      <c r="E2572">
        <v>0</v>
      </c>
    </row>
    <row r="2573" spans="5:5" x14ac:dyDescent="0.2">
      <c r="E2573" t="s">
        <v>5700</v>
      </c>
    </row>
    <row r="2574" spans="5:5" x14ac:dyDescent="0.2">
      <c r="E2574" t="s">
        <v>5701</v>
      </c>
    </row>
    <row r="2575" spans="5:5" x14ac:dyDescent="0.2">
      <c r="E2575">
        <v>0</v>
      </c>
    </row>
    <row r="2576" spans="5:5" x14ac:dyDescent="0.2">
      <c r="E2576" t="s">
        <v>5702</v>
      </c>
    </row>
    <row r="2577" spans="5:5" x14ac:dyDescent="0.2">
      <c r="E2577" t="s">
        <v>5703</v>
      </c>
    </row>
    <row r="2578" spans="5:5" x14ac:dyDescent="0.2">
      <c r="E2578">
        <v>0</v>
      </c>
    </row>
    <row r="2579" spans="5:5" x14ac:dyDescent="0.2">
      <c r="E2579" t="s">
        <v>5704</v>
      </c>
    </row>
    <row r="2580" spans="5:5" x14ac:dyDescent="0.2">
      <c r="E2580" t="s">
        <v>5705</v>
      </c>
    </row>
    <row r="2581" spans="5:5" x14ac:dyDescent="0.2">
      <c r="E2581">
        <v>0</v>
      </c>
    </row>
    <row r="2582" spans="5:5" x14ac:dyDescent="0.2">
      <c r="E2582" t="s">
        <v>5706</v>
      </c>
    </row>
    <row r="2583" spans="5:5" x14ac:dyDescent="0.2">
      <c r="E2583" t="s">
        <v>5707</v>
      </c>
    </row>
    <row r="2584" spans="5:5" x14ac:dyDescent="0.2">
      <c r="E2584">
        <v>0</v>
      </c>
    </row>
    <row r="2585" spans="5:5" x14ac:dyDescent="0.2">
      <c r="E2585" t="s">
        <v>5708</v>
      </c>
    </row>
    <row r="2586" spans="5:5" x14ac:dyDescent="0.2">
      <c r="E2586" t="s">
        <v>5709</v>
      </c>
    </row>
    <row r="2587" spans="5:5" x14ac:dyDescent="0.2">
      <c r="E2587">
        <v>0</v>
      </c>
    </row>
    <row r="2588" spans="5:5" x14ac:dyDescent="0.2">
      <c r="E2588" t="s">
        <v>5710</v>
      </c>
    </row>
    <row r="2589" spans="5:5" x14ac:dyDescent="0.2">
      <c r="E2589" t="s">
        <v>5711</v>
      </c>
    </row>
    <row r="2590" spans="5:5" x14ac:dyDescent="0.2">
      <c r="E2590">
        <v>0</v>
      </c>
    </row>
    <row r="2591" spans="5:5" x14ac:dyDescent="0.2">
      <c r="E2591" t="s">
        <v>5712</v>
      </c>
    </row>
    <row r="2592" spans="5:5" x14ac:dyDescent="0.2">
      <c r="E2592" t="s">
        <v>5713</v>
      </c>
    </row>
    <row r="2593" spans="5:5" x14ac:dyDescent="0.2">
      <c r="E2593">
        <v>0</v>
      </c>
    </row>
    <row r="2594" spans="5:5" x14ac:dyDescent="0.2">
      <c r="E2594" t="s">
        <v>5714</v>
      </c>
    </row>
    <row r="2595" spans="5:5" x14ac:dyDescent="0.2">
      <c r="E2595" t="s">
        <v>5715</v>
      </c>
    </row>
    <row r="2596" spans="5:5" x14ac:dyDescent="0.2">
      <c r="E2596">
        <v>0</v>
      </c>
    </row>
    <row r="2597" spans="5:5" x14ac:dyDescent="0.2">
      <c r="E2597" t="s">
        <v>5716</v>
      </c>
    </row>
    <row r="2598" spans="5:5" x14ac:dyDescent="0.2">
      <c r="E2598" t="s">
        <v>5717</v>
      </c>
    </row>
    <row r="2599" spans="5:5" x14ac:dyDescent="0.2">
      <c r="E2599">
        <v>0</v>
      </c>
    </row>
    <row r="2600" spans="5:5" x14ac:dyDescent="0.2">
      <c r="E2600" t="s">
        <v>5718</v>
      </c>
    </row>
    <row r="2601" spans="5:5" x14ac:dyDescent="0.2">
      <c r="E2601" t="s">
        <v>5719</v>
      </c>
    </row>
    <row r="2602" spans="5:5" x14ac:dyDescent="0.2">
      <c r="E2602">
        <v>0</v>
      </c>
    </row>
    <row r="2603" spans="5:5" x14ac:dyDescent="0.2">
      <c r="E2603" t="s">
        <v>5720</v>
      </c>
    </row>
    <row r="2604" spans="5:5" x14ac:dyDescent="0.2">
      <c r="E2604" t="s">
        <v>5721</v>
      </c>
    </row>
    <row r="2605" spans="5:5" x14ac:dyDescent="0.2">
      <c r="E2605">
        <v>0</v>
      </c>
    </row>
    <row r="2606" spans="5:5" x14ac:dyDescent="0.2">
      <c r="E2606" t="s">
        <v>5722</v>
      </c>
    </row>
    <row r="2607" spans="5:5" x14ac:dyDescent="0.2">
      <c r="E2607" t="s">
        <v>5723</v>
      </c>
    </row>
    <row r="2608" spans="5:5" x14ac:dyDescent="0.2">
      <c r="E2608">
        <v>0</v>
      </c>
    </row>
    <row r="2609" spans="5:5" x14ac:dyDescent="0.2">
      <c r="E2609" t="s">
        <v>5724</v>
      </c>
    </row>
    <row r="2610" spans="5:5" x14ac:dyDescent="0.2">
      <c r="E2610" t="s">
        <v>5725</v>
      </c>
    </row>
    <row r="2611" spans="5:5" x14ac:dyDescent="0.2">
      <c r="E2611">
        <v>0</v>
      </c>
    </row>
    <row r="2612" spans="5:5" x14ac:dyDescent="0.2">
      <c r="E2612" t="s">
        <v>5726</v>
      </c>
    </row>
    <row r="2613" spans="5:5" x14ac:dyDescent="0.2">
      <c r="E2613" t="s">
        <v>5727</v>
      </c>
    </row>
    <row r="2614" spans="5:5" x14ac:dyDescent="0.2">
      <c r="E2614">
        <v>0</v>
      </c>
    </row>
    <row r="2615" spans="5:5" x14ac:dyDescent="0.2">
      <c r="E2615" t="s">
        <v>5728</v>
      </c>
    </row>
    <row r="2616" spans="5:5" x14ac:dyDescent="0.2">
      <c r="E2616" t="s">
        <v>5729</v>
      </c>
    </row>
    <row r="2617" spans="5:5" x14ac:dyDescent="0.2">
      <c r="E2617">
        <v>0</v>
      </c>
    </row>
    <row r="2618" spans="5:5" x14ac:dyDescent="0.2">
      <c r="E2618" t="s">
        <v>5730</v>
      </c>
    </row>
    <row r="2619" spans="5:5" x14ac:dyDescent="0.2">
      <c r="E2619" t="s">
        <v>5731</v>
      </c>
    </row>
    <row r="2620" spans="5:5" x14ac:dyDescent="0.2">
      <c r="E2620">
        <v>0</v>
      </c>
    </row>
    <row r="2621" spans="5:5" x14ac:dyDescent="0.2">
      <c r="E2621" t="s">
        <v>5732</v>
      </c>
    </row>
    <row r="2622" spans="5:5" x14ac:dyDescent="0.2">
      <c r="E2622" t="s">
        <v>5733</v>
      </c>
    </row>
    <row r="2623" spans="5:5" x14ac:dyDescent="0.2">
      <c r="E2623">
        <v>0</v>
      </c>
    </row>
    <row r="2624" spans="5:5" x14ac:dyDescent="0.2">
      <c r="E2624" t="s">
        <v>5734</v>
      </c>
    </row>
    <row r="2625" spans="5:5" x14ac:dyDescent="0.2">
      <c r="E2625" t="s">
        <v>5735</v>
      </c>
    </row>
    <row r="2626" spans="5:5" x14ac:dyDescent="0.2">
      <c r="E2626">
        <v>0</v>
      </c>
    </row>
    <row r="2627" spans="5:5" x14ac:dyDescent="0.2">
      <c r="E2627" t="s">
        <v>5736</v>
      </c>
    </row>
    <row r="2628" spans="5:5" x14ac:dyDescent="0.2">
      <c r="E2628" t="s">
        <v>5737</v>
      </c>
    </row>
    <row r="2629" spans="5:5" x14ac:dyDescent="0.2">
      <c r="E2629">
        <v>0</v>
      </c>
    </row>
    <row r="2630" spans="5:5" x14ac:dyDescent="0.2">
      <c r="E2630" t="s">
        <v>5738</v>
      </c>
    </row>
    <row r="2631" spans="5:5" x14ac:dyDescent="0.2">
      <c r="E2631" t="s">
        <v>5739</v>
      </c>
    </row>
    <row r="2632" spans="5:5" x14ac:dyDescent="0.2">
      <c r="E2632">
        <v>0</v>
      </c>
    </row>
    <row r="2633" spans="5:5" x14ac:dyDescent="0.2">
      <c r="E2633" t="s">
        <v>5740</v>
      </c>
    </row>
    <row r="2634" spans="5:5" x14ac:dyDescent="0.2">
      <c r="E2634" t="s">
        <v>5741</v>
      </c>
    </row>
    <row r="2635" spans="5:5" x14ac:dyDescent="0.2">
      <c r="E2635">
        <v>0</v>
      </c>
    </row>
    <row r="2636" spans="5:5" x14ac:dyDescent="0.2">
      <c r="E2636" t="s">
        <v>5742</v>
      </c>
    </row>
    <row r="2637" spans="5:5" x14ac:dyDescent="0.2">
      <c r="E2637" t="s">
        <v>5743</v>
      </c>
    </row>
    <row r="2638" spans="5:5" x14ac:dyDescent="0.2">
      <c r="E2638">
        <v>0</v>
      </c>
    </row>
    <row r="2639" spans="5:5" x14ac:dyDescent="0.2">
      <c r="E2639" t="s">
        <v>5744</v>
      </c>
    </row>
    <row r="2640" spans="5:5" x14ac:dyDescent="0.2">
      <c r="E2640" t="s">
        <v>5745</v>
      </c>
    </row>
    <row r="2641" spans="5:5" x14ac:dyDescent="0.2">
      <c r="E2641">
        <v>0</v>
      </c>
    </row>
    <row r="2642" spans="5:5" x14ac:dyDescent="0.2">
      <c r="E2642" t="s">
        <v>5746</v>
      </c>
    </row>
    <row r="2643" spans="5:5" x14ac:dyDescent="0.2">
      <c r="E2643" t="s">
        <v>5747</v>
      </c>
    </row>
    <row r="2644" spans="5:5" x14ac:dyDescent="0.2">
      <c r="E2644">
        <v>0</v>
      </c>
    </row>
    <row r="2645" spans="5:5" x14ac:dyDescent="0.2">
      <c r="E2645" t="s">
        <v>5748</v>
      </c>
    </row>
    <row r="2646" spans="5:5" x14ac:dyDescent="0.2">
      <c r="E2646" t="s">
        <v>5749</v>
      </c>
    </row>
    <row r="2647" spans="5:5" x14ac:dyDescent="0.2">
      <c r="E2647">
        <v>0</v>
      </c>
    </row>
    <row r="2648" spans="5:5" x14ac:dyDescent="0.2">
      <c r="E2648" t="s">
        <v>5750</v>
      </c>
    </row>
    <row r="2649" spans="5:5" x14ac:dyDescent="0.2">
      <c r="E2649" t="s">
        <v>5751</v>
      </c>
    </row>
    <row r="2650" spans="5:5" x14ac:dyDescent="0.2">
      <c r="E2650">
        <v>0</v>
      </c>
    </row>
    <row r="2651" spans="5:5" x14ac:dyDescent="0.2">
      <c r="E2651" t="s">
        <v>5752</v>
      </c>
    </row>
    <row r="2652" spans="5:5" x14ac:dyDescent="0.2">
      <c r="E2652" t="s">
        <v>5753</v>
      </c>
    </row>
    <row r="2653" spans="5:5" x14ac:dyDescent="0.2">
      <c r="E2653">
        <v>0</v>
      </c>
    </row>
    <row r="2654" spans="5:5" x14ac:dyDescent="0.2">
      <c r="E2654" t="s">
        <v>5754</v>
      </c>
    </row>
    <row r="2655" spans="5:5" x14ac:dyDescent="0.2">
      <c r="E2655" t="s">
        <v>5755</v>
      </c>
    </row>
    <row r="2656" spans="5:5" x14ac:dyDescent="0.2">
      <c r="E2656">
        <v>0</v>
      </c>
    </row>
    <row r="2657" spans="5:5" x14ac:dyDescent="0.2">
      <c r="E2657" t="s">
        <v>5756</v>
      </c>
    </row>
    <row r="2658" spans="5:5" x14ac:dyDescent="0.2">
      <c r="E2658" t="s">
        <v>5757</v>
      </c>
    </row>
    <row r="2659" spans="5:5" x14ac:dyDescent="0.2">
      <c r="E2659">
        <v>0</v>
      </c>
    </row>
    <row r="2660" spans="5:5" x14ac:dyDescent="0.2">
      <c r="E2660" t="s">
        <v>5758</v>
      </c>
    </row>
    <row r="2661" spans="5:5" x14ac:dyDescent="0.2">
      <c r="E2661" t="s">
        <v>5759</v>
      </c>
    </row>
    <row r="2662" spans="5:5" x14ac:dyDescent="0.2">
      <c r="E2662">
        <v>0</v>
      </c>
    </row>
    <row r="2663" spans="5:5" x14ac:dyDescent="0.2">
      <c r="E2663" t="s">
        <v>5760</v>
      </c>
    </row>
    <row r="2664" spans="5:5" x14ac:dyDescent="0.2">
      <c r="E2664" t="s">
        <v>5761</v>
      </c>
    </row>
    <row r="2665" spans="5:5" x14ac:dyDescent="0.2">
      <c r="E2665">
        <v>0</v>
      </c>
    </row>
    <row r="2666" spans="5:5" x14ac:dyDescent="0.2">
      <c r="E2666" t="s">
        <v>5762</v>
      </c>
    </row>
    <row r="2667" spans="5:5" x14ac:dyDescent="0.2">
      <c r="E2667" t="s">
        <v>5763</v>
      </c>
    </row>
    <row r="2668" spans="5:5" x14ac:dyDescent="0.2">
      <c r="E2668">
        <v>0</v>
      </c>
    </row>
    <row r="2669" spans="5:5" x14ac:dyDescent="0.2">
      <c r="E2669" t="s">
        <v>5764</v>
      </c>
    </row>
    <row r="2670" spans="5:5" x14ac:dyDescent="0.2">
      <c r="E2670" t="s">
        <v>5765</v>
      </c>
    </row>
    <row r="2671" spans="5:5" x14ac:dyDescent="0.2">
      <c r="E2671">
        <v>0</v>
      </c>
    </row>
    <row r="2672" spans="5:5" x14ac:dyDescent="0.2">
      <c r="E2672" t="s">
        <v>5766</v>
      </c>
    </row>
    <row r="2673" spans="5:5" x14ac:dyDescent="0.2">
      <c r="E2673" t="s">
        <v>5767</v>
      </c>
    </row>
    <row r="2674" spans="5:5" x14ac:dyDescent="0.2">
      <c r="E2674">
        <v>0</v>
      </c>
    </row>
    <row r="2675" spans="5:5" x14ac:dyDescent="0.2">
      <c r="E2675" t="s">
        <v>5768</v>
      </c>
    </row>
    <row r="2676" spans="5:5" x14ac:dyDescent="0.2">
      <c r="E2676" t="s">
        <v>5769</v>
      </c>
    </row>
    <row r="2677" spans="5:5" x14ac:dyDescent="0.2">
      <c r="E2677">
        <v>0</v>
      </c>
    </row>
    <row r="2678" spans="5:5" x14ac:dyDescent="0.2">
      <c r="E2678" t="s">
        <v>5770</v>
      </c>
    </row>
    <row r="2679" spans="5:5" x14ac:dyDescent="0.2">
      <c r="E2679" t="s">
        <v>5771</v>
      </c>
    </row>
    <row r="2680" spans="5:5" x14ac:dyDescent="0.2">
      <c r="E2680">
        <v>0</v>
      </c>
    </row>
    <row r="2681" spans="5:5" x14ac:dyDescent="0.2">
      <c r="E2681" t="s">
        <v>5772</v>
      </c>
    </row>
    <row r="2682" spans="5:5" x14ac:dyDescent="0.2">
      <c r="E2682" t="s">
        <v>5773</v>
      </c>
    </row>
    <row r="2683" spans="5:5" x14ac:dyDescent="0.2">
      <c r="E2683">
        <v>0</v>
      </c>
    </row>
    <row r="2684" spans="5:5" x14ac:dyDescent="0.2">
      <c r="E2684" t="s">
        <v>5774</v>
      </c>
    </row>
    <row r="2685" spans="5:5" x14ac:dyDescent="0.2">
      <c r="E2685" t="s">
        <v>5775</v>
      </c>
    </row>
    <row r="2686" spans="5:5" x14ac:dyDescent="0.2">
      <c r="E2686">
        <v>0</v>
      </c>
    </row>
    <row r="2687" spans="5:5" x14ac:dyDescent="0.2">
      <c r="E2687" t="s">
        <v>5776</v>
      </c>
    </row>
    <row r="2688" spans="5:5" x14ac:dyDescent="0.2">
      <c r="E2688" t="s">
        <v>5777</v>
      </c>
    </row>
    <row r="2689" spans="5:5" x14ac:dyDescent="0.2">
      <c r="E2689">
        <v>0</v>
      </c>
    </row>
    <row r="2690" spans="5:5" x14ac:dyDescent="0.2">
      <c r="E2690" t="s">
        <v>5778</v>
      </c>
    </row>
    <row r="2691" spans="5:5" x14ac:dyDescent="0.2">
      <c r="E2691" t="s">
        <v>5779</v>
      </c>
    </row>
    <row r="2692" spans="5:5" x14ac:dyDescent="0.2">
      <c r="E2692">
        <v>0</v>
      </c>
    </row>
    <row r="2693" spans="5:5" x14ac:dyDescent="0.2">
      <c r="E2693" t="s">
        <v>5780</v>
      </c>
    </row>
    <row r="2694" spans="5:5" x14ac:dyDescent="0.2">
      <c r="E2694" t="s">
        <v>5781</v>
      </c>
    </row>
    <row r="2695" spans="5:5" x14ac:dyDescent="0.2">
      <c r="E2695">
        <v>0</v>
      </c>
    </row>
    <row r="2696" spans="5:5" x14ac:dyDescent="0.2">
      <c r="E2696" t="s">
        <v>5782</v>
      </c>
    </row>
    <row r="2697" spans="5:5" x14ac:dyDescent="0.2">
      <c r="E2697" t="s">
        <v>5783</v>
      </c>
    </row>
    <row r="2698" spans="5:5" x14ac:dyDescent="0.2">
      <c r="E2698">
        <v>0</v>
      </c>
    </row>
    <row r="2699" spans="5:5" x14ac:dyDescent="0.2">
      <c r="E2699" t="s">
        <v>5784</v>
      </c>
    </row>
    <row r="2700" spans="5:5" x14ac:dyDescent="0.2">
      <c r="E2700" t="s">
        <v>5785</v>
      </c>
    </row>
    <row r="2701" spans="5:5" x14ac:dyDescent="0.2">
      <c r="E2701">
        <v>0</v>
      </c>
    </row>
    <row r="2702" spans="5:5" x14ac:dyDescent="0.2">
      <c r="E2702" t="s">
        <v>5786</v>
      </c>
    </row>
    <row r="2703" spans="5:5" x14ac:dyDescent="0.2">
      <c r="E2703" t="s">
        <v>5787</v>
      </c>
    </row>
    <row r="2704" spans="5:5" x14ac:dyDescent="0.2">
      <c r="E2704">
        <v>0</v>
      </c>
    </row>
    <row r="2705" spans="5:5" x14ac:dyDescent="0.2">
      <c r="E2705" t="s">
        <v>5788</v>
      </c>
    </row>
    <row r="2706" spans="5:5" x14ac:dyDescent="0.2">
      <c r="E2706" t="s">
        <v>5789</v>
      </c>
    </row>
    <row r="2707" spans="5:5" x14ac:dyDescent="0.2">
      <c r="E2707">
        <v>0</v>
      </c>
    </row>
    <row r="2708" spans="5:5" x14ac:dyDescent="0.2">
      <c r="E2708" t="s">
        <v>5790</v>
      </c>
    </row>
    <row r="2709" spans="5:5" x14ac:dyDescent="0.2">
      <c r="E2709" t="s">
        <v>5791</v>
      </c>
    </row>
    <row r="2710" spans="5:5" x14ac:dyDescent="0.2">
      <c r="E2710">
        <v>0</v>
      </c>
    </row>
    <row r="2711" spans="5:5" x14ac:dyDescent="0.2">
      <c r="E2711" t="s">
        <v>5792</v>
      </c>
    </row>
    <row r="2712" spans="5:5" x14ac:dyDescent="0.2">
      <c r="E2712" t="s">
        <v>5793</v>
      </c>
    </row>
    <row r="2713" spans="5:5" x14ac:dyDescent="0.2">
      <c r="E2713">
        <v>0</v>
      </c>
    </row>
    <row r="2714" spans="5:5" x14ac:dyDescent="0.2">
      <c r="E2714" t="s">
        <v>5794</v>
      </c>
    </row>
    <row r="2715" spans="5:5" x14ac:dyDescent="0.2">
      <c r="E2715" t="s">
        <v>5795</v>
      </c>
    </row>
    <row r="2716" spans="5:5" x14ac:dyDescent="0.2">
      <c r="E2716">
        <v>0</v>
      </c>
    </row>
    <row r="2717" spans="5:5" x14ac:dyDescent="0.2">
      <c r="E2717" t="s">
        <v>5796</v>
      </c>
    </row>
    <row r="2718" spans="5:5" x14ac:dyDescent="0.2">
      <c r="E2718" t="s">
        <v>5797</v>
      </c>
    </row>
    <row r="2719" spans="5:5" x14ac:dyDescent="0.2">
      <c r="E2719">
        <v>0</v>
      </c>
    </row>
    <row r="2720" spans="5:5" x14ac:dyDescent="0.2">
      <c r="E2720" t="s">
        <v>5798</v>
      </c>
    </row>
    <row r="2721" spans="5:5" x14ac:dyDescent="0.2">
      <c r="E2721" t="s">
        <v>5799</v>
      </c>
    </row>
    <row r="2722" spans="5:5" x14ac:dyDescent="0.2">
      <c r="E2722">
        <v>0</v>
      </c>
    </row>
    <row r="2723" spans="5:5" x14ac:dyDescent="0.2">
      <c r="E2723" t="s">
        <v>5800</v>
      </c>
    </row>
    <row r="2724" spans="5:5" x14ac:dyDescent="0.2">
      <c r="E2724" t="s">
        <v>5801</v>
      </c>
    </row>
    <row r="2725" spans="5:5" x14ac:dyDescent="0.2">
      <c r="E2725">
        <v>0</v>
      </c>
    </row>
    <row r="2726" spans="5:5" x14ac:dyDescent="0.2">
      <c r="E2726" t="s">
        <v>5802</v>
      </c>
    </row>
    <row r="2727" spans="5:5" x14ac:dyDescent="0.2">
      <c r="E2727" t="s">
        <v>5803</v>
      </c>
    </row>
    <row r="2728" spans="5:5" x14ac:dyDescent="0.2">
      <c r="E2728">
        <v>0</v>
      </c>
    </row>
    <row r="2729" spans="5:5" x14ac:dyDescent="0.2">
      <c r="E2729" t="s">
        <v>5804</v>
      </c>
    </row>
    <row r="2730" spans="5:5" x14ac:dyDescent="0.2">
      <c r="E2730" t="s">
        <v>5805</v>
      </c>
    </row>
    <row r="2731" spans="5:5" x14ac:dyDescent="0.2">
      <c r="E2731">
        <v>0</v>
      </c>
    </row>
    <row r="2732" spans="5:5" x14ac:dyDescent="0.2">
      <c r="E2732" t="s">
        <v>5806</v>
      </c>
    </row>
    <row r="2733" spans="5:5" x14ac:dyDescent="0.2">
      <c r="E2733" t="s">
        <v>5807</v>
      </c>
    </row>
    <row r="2734" spans="5:5" x14ac:dyDescent="0.2">
      <c r="E2734">
        <v>0</v>
      </c>
    </row>
    <row r="2735" spans="5:5" x14ac:dyDescent="0.2">
      <c r="E2735" t="s">
        <v>5808</v>
      </c>
    </row>
    <row r="2736" spans="5:5" x14ac:dyDescent="0.2">
      <c r="E2736" t="s">
        <v>5809</v>
      </c>
    </row>
    <row r="2737" spans="5:5" x14ac:dyDescent="0.2">
      <c r="E2737">
        <v>0</v>
      </c>
    </row>
    <row r="2738" spans="5:5" x14ac:dyDescent="0.2">
      <c r="E2738" t="s">
        <v>5810</v>
      </c>
    </row>
    <row r="2739" spans="5:5" x14ac:dyDescent="0.2">
      <c r="E2739" t="s">
        <v>5811</v>
      </c>
    </row>
    <row r="2740" spans="5:5" x14ac:dyDescent="0.2">
      <c r="E2740">
        <v>0</v>
      </c>
    </row>
    <row r="2741" spans="5:5" x14ac:dyDescent="0.2">
      <c r="E2741" t="s">
        <v>5812</v>
      </c>
    </row>
    <row r="2742" spans="5:5" x14ac:dyDescent="0.2">
      <c r="E2742" t="s">
        <v>5813</v>
      </c>
    </row>
    <row r="2743" spans="5:5" x14ac:dyDescent="0.2">
      <c r="E2743">
        <v>0</v>
      </c>
    </row>
    <row r="2744" spans="5:5" x14ac:dyDescent="0.2">
      <c r="E2744" t="s">
        <v>5814</v>
      </c>
    </row>
    <row r="2745" spans="5:5" x14ac:dyDescent="0.2">
      <c r="E2745" t="s">
        <v>5815</v>
      </c>
    </row>
    <row r="2746" spans="5:5" x14ac:dyDescent="0.2">
      <c r="E2746">
        <v>0</v>
      </c>
    </row>
    <row r="2747" spans="5:5" x14ac:dyDescent="0.2">
      <c r="E2747" t="s">
        <v>5816</v>
      </c>
    </row>
    <row r="2748" spans="5:5" x14ac:dyDescent="0.2">
      <c r="E2748" t="s">
        <v>5817</v>
      </c>
    </row>
    <row r="2749" spans="5:5" x14ac:dyDescent="0.2">
      <c r="E2749">
        <v>0</v>
      </c>
    </row>
    <row r="2750" spans="5:5" x14ac:dyDescent="0.2">
      <c r="E2750" t="s">
        <v>5818</v>
      </c>
    </row>
    <row r="2751" spans="5:5" x14ac:dyDescent="0.2">
      <c r="E2751" t="s">
        <v>5819</v>
      </c>
    </row>
    <row r="2752" spans="5:5" x14ac:dyDescent="0.2">
      <c r="E2752">
        <v>0</v>
      </c>
    </row>
    <row r="2753" spans="5:5" x14ac:dyDescent="0.2">
      <c r="E2753" t="s">
        <v>5820</v>
      </c>
    </row>
    <row r="2754" spans="5:5" x14ac:dyDescent="0.2">
      <c r="E2754" t="s">
        <v>5821</v>
      </c>
    </row>
    <row r="2755" spans="5:5" x14ac:dyDescent="0.2">
      <c r="E2755">
        <v>0</v>
      </c>
    </row>
    <row r="2756" spans="5:5" x14ac:dyDescent="0.2">
      <c r="E2756" t="s">
        <v>5822</v>
      </c>
    </row>
    <row r="2757" spans="5:5" x14ac:dyDescent="0.2">
      <c r="E2757" t="s">
        <v>5823</v>
      </c>
    </row>
    <row r="2758" spans="5:5" x14ac:dyDescent="0.2">
      <c r="E2758">
        <v>0</v>
      </c>
    </row>
    <row r="2759" spans="5:5" x14ac:dyDescent="0.2">
      <c r="E2759" t="s">
        <v>5824</v>
      </c>
    </row>
    <row r="2760" spans="5:5" x14ac:dyDescent="0.2">
      <c r="E2760" t="s">
        <v>5825</v>
      </c>
    </row>
    <row r="2761" spans="5:5" x14ac:dyDescent="0.2">
      <c r="E2761">
        <v>0</v>
      </c>
    </row>
    <row r="2762" spans="5:5" x14ac:dyDescent="0.2">
      <c r="E2762" t="s">
        <v>5826</v>
      </c>
    </row>
    <row r="2763" spans="5:5" x14ac:dyDescent="0.2">
      <c r="E2763" t="s">
        <v>5827</v>
      </c>
    </row>
    <row r="2764" spans="5:5" x14ac:dyDescent="0.2">
      <c r="E2764">
        <v>0</v>
      </c>
    </row>
    <row r="2765" spans="5:5" x14ac:dyDescent="0.2">
      <c r="E2765" t="s">
        <v>5828</v>
      </c>
    </row>
    <row r="2766" spans="5:5" x14ac:dyDescent="0.2">
      <c r="E2766" t="s">
        <v>5829</v>
      </c>
    </row>
    <row r="2767" spans="5:5" x14ac:dyDescent="0.2">
      <c r="E2767">
        <v>0</v>
      </c>
    </row>
    <row r="2768" spans="5:5" x14ac:dyDescent="0.2">
      <c r="E2768" t="s">
        <v>5830</v>
      </c>
    </row>
    <row r="2769" spans="5:5" x14ac:dyDescent="0.2">
      <c r="E2769" t="s">
        <v>5831</v>
      </c>
    </row>
    <row r="2770" spans="5:5" x14ac:dyDescent="0.2">
      <c r="E2770">
        <v>0</v>
      </c>
    </row>
    <row r="2771" spans="5:5" x14ac:dyDescent="0.2">
      <c r="E2771" t="s">
        <v>5832</v>
      </c>
    </row>
    <row r="2772" spans="5:5" x14ac:dyDescent="0.2">
      <c r="E2772" t="s">
        <v>5833</v>
      </c>
    </row>
    <row r="2773" spans="5:5" x14ac:dyDescent="0.2">
      <c r="E2773">
        <v>0</v>
      </c>
    </row>
    <row r="2774" spans="5:5" x14ac:dyDescent="0.2">
      <c r="E2774" t="s">
        <v>5834</v>
      </c>
    </row>
    <row r="2775" spans="5:5" x14ac:dyDescent="0.2">
      <c r="E2775" t="s">
        <v>5835</v>
      </c>
    </row>
    <row r="2776" spans="5:5" x14ac:dyDescent="0.2">
      <c r="E2776">
        <v>0</v>
      </c>
    </row>
    <row r="2777" spans="5:5" x14ac:dyDescent="0.2">
      <c r="E2777" t="s">
        <v>5836</v>
      </c>
    </row>
    <row r="2778" spans="5:5" x14ac:dyDescent="0.2">
      <c r="E2778" t="s">
        <v>5837</v>
      </c>
    </row>
    <row r="2779" spans="5:5" x14ac:dyDescent="0.2">
      <c r="E2779">
        <v>0</v>
      </c>
    </row>
    <row r="2780" spans="5:5" x14ac:dyDescent="0.2">
      <c r="E2780" t="s">
        <v>5838</v>
      </c>
    </row>
    <row r="2781" spans="5:5" x14ac:dyDescent="0.2">
      <c r="E2781" t="s">
        <v>5839</v>
      </c>
    </row>
    <row r="2782" spans="5:5" x14ac:dyDescent="0.2">
      <c r="E2782">
        <v>0</v>
      </c>
    </row>
    <row r="2783" spans="5:5" x14ac:dyDescent="0.2">
      <c r="E2783" t="s">
        <v>5840</v>
      </c>
    </row>
    <row r="2784" spans="5:5" x14ac:dyDescent="0.2">
      <c r="E2784" t="s">
        <v>5841</v>
      </c>
    </row>
    <row r="2785" spans="5:5" x14ac:dyDescent="0.2">
      <c r="E2785">
        <v>0</v>
      </c>
    </row>
    <row r="2786" spans="5:5" x14ac:dyDescent="0.2">
      <c r="E2786" t="s">
        <v>5842</v>
      </c>
    </row>
    <row r="2787" spans="5:5" x14ac:dyDescent="0.2">
      <c r="E2787" t="s">
        <v>5843</v>
      </c>
    </row>
    <row r="2788" spans="5:5" x14ac:dyDescent="0.2">
      <c r="E2788">
        <v>0</v>
      </c>
    </row>
    <row r="2789" spans="5:5" x14ac:dyDescent="0.2">
      <c r="E2789" t="s">
        <v>5844</v>
      </c>
    </row>
    <row r="2790" spans="5:5" x14ac:dyDescent="0.2">
      <c r="E2790" t="s">
        <v>5845</v>
      </c>
    </row>
    <row r="2791" spans="5:5" x14ac:dyDescent="0.2">
      <c r="E2791">
        <v>0</v>
      </c>
    </row>
    <row r="2792" spans="5:5" x14ac:dyDescent="0.2">
      <c r="E2792" t="s">
        <v>5846</v>
      </c>
    </row>
    <row r="2793" spans="5:5" x14ac:dyDescent="0.2">
      <c r="E2793" t="s">
        <v>5847</v>
      </c>
    </row>
    <row r="2794" spans="5:5" x14ac:dyDescent="0.2">
      <c r="E2794">
        <v>0</v>
      </c>
    </row>
    <row r="2795" spans="5:5" x14ac:dyDescent="0.2">
      <c r="E2795" t="s">
        <v>5848</v>
      </c>
    </row>
    <row r="2796" spans="5:5" x14ac:dyDescent="0.2">
      <c r="E2796" t="s">
        <v>5849</v>
      </c>
    </row>
    <row r="2797" spans="5:5" x14ac:dyDescent="0.2">
      <c r="E2797">
        <v>0</v>
      </c>
    </row>
    <row r="2798" spans="5:5" x14ac:dyDescent="0.2">
      <c r="E2798" t="s">
        <v>5850</v>
      </c>
    </row>
    <row r="2799" spans="5:5" x14ac:dyDescent="0.2">
      <c r="E2799" t="s">
        <v>5851</v>
      </c>
    </row>
    <row r="2800" spans="5:5" x14ac:dyDescent="0.2">
      <c r="E2800">
        <v>0</v>
      </c>
    </row>
    <row r="2801" spans="5:5" x14ac:dyDescent="0.2">
      <c r="E2801" t="s">
        <v>5852</v>
      </c>
    </row>
    <row r="2802" spans="5:5" x14ac:dyDescent="0.2">
      <c r="E2802" t="s">
        <v>5853</v>
      </c>
    </row>
    <row r="2803" spans="5:5" x14ac:dyDescent="0.2">
      <c r="E2803">
        <v>0</v>
      </c>
    </row>
    <row r="2804" spans="5:5" x14ac:dyDescent="0.2">
      <c r="E2804" t="s">
        <v>5854</v>
      </c>
    </row>
    <row r="2805" spans="5:5" x14ac:dyDescent="0.2">
      <c r="E2805" t="s">
        <v>5855</v>
      </c>
    </row>
    <row r="2806" spans="5:5" x14ac:dyDescent="0.2">
      <c r="E2806">
        <v>0</v>
      </c>
    </row>
    <row r="2807" spans="5:5" x14ac:dyDescent="0.2">
      <c r="E2807" t="s">
        <v>5856</v>
      </c>
    </row>
    <row r="2808" spans="5:5" x14ac:dyDescent="0.2">
      <c r="E2808" t="s">
        <v>5857</v>
      </c>
    </row>
    <row r="2809" spans="5:5" x14ac:dyDescent="0.2">
      <c r="E2809">
        <v>0</v>
      </c>
    </row>
    <row r="2810" spans="5:5" x14ac:dyDescent="0.2">
      <c r="E2810" t="s">
        <v>5858</v>
      </c>
    </row>
    <row r="2811" spans="5:5" x14ac:dyDescent="0.2">
      <c r="E2811" t="s">
        <v>5859</v>
      </c>
    </row>
    <row r="2812" spans="5:5" x14ac:dyDescent="0.2">
      <c r="E2812">
        <v>0</v>
      </c>
    </row>
    <row r="2813" spans="5:5" x14ac:dyDescent="0.2">
      <c r="E2813" t="s">
        <v>5860</v>
      </c>
    </row>
    <row r="2814" spans="5:5" x14ac:dyDescent="0.2">
      <c r="E2814" t="s">
        <v>5861</v>
      </c>
    </row>
    <row r="2815" spans="5:5" x14ac:dyDescent="0.2">
      <c r="E2815">
        <v>0</v>
      </c>
    </row>
    <row r="2816" spans="5:5" x14ac:dyDescent="0.2">
      <c r="E2816" t="s">
        <v>5862</v>
      </c>
    </row>
    <row r="2817" spans="5:5" x14ac:dyDescent="0.2">
      <c r="E2817" t="s">
        <v>5863</v>
      </c>
    </row>
    <row r="2818" spans="5:5" x14ac:dyDescent="0.2">
      <c r="E2818">
        <v>0</v>
      </c>
    </row>
    <row r="2819" spans="5:5" x14ac:dyDescent="0.2">
      <c r="E2819" t="s">
        <v>5864</v>
      </c>
    </row>
    <row r="2820" spans="5:5" x14ac:dyDescent="0.2">
      <c r="E2820" t="s">
        <v>5865</v>
      </c>
    </row>
    <row r="2821" spans="5:5" x14ac:dyDescent="0.2">
      <c r="E2821">
        <v>0</v>
      </c>
    </row>
    <row r="2822" spans="5:5" x14ac:dyDescent="0.2">
      <c r="E2822" t="s">
        <v>5866</v>
      </c>
    </row>
    <row r="2823" spans="5:5" x14ac:dyDescent="0.2">
      <c r="E2823" t="s">
        <v>5867</v>
      </c>
    </row>
    <row r="2824" spans="5:5" x14ac:dyDescent="0.2">
      <c r="E2824">
        <v>0</v>
      </c>
    </row>
    <row r="2825" spans="5:5" x14ac:dyDescent="0.2">
      <c r="E2825" t="s">
        <v>5868</v>
      </c>
    </row>
    <row r="2826" spans="5:5" x14ac:dyDescent="0.2">
      <c r="E2826" t="s">
        <v>5869</v>
      </c>
    </row>
    <row r="2827" spans="5:5" x14ac:dyDescent="0.2">
      <c r="E2827">
        <v>0</v>
      </c>
    </row>
    <row r="2828" spans="5:5" x14ac:dyDescent="0.2">
      <c r="E2828" t="s">
        <v>5870</v>
      </c>
    </row>
    <row r="2829" spans="5:5" x14ac:dyDescent="0.2">
      <c r="E2829" t="s">
        <v>5871</v>
      </c>
    </row>
    <row r="2830" spans="5:5" x14ac:dyDescent="0.2">
      <c r="E2830">
        <v>0</v>
      </c>
    </row>
    <row r="2831" spans="5:5" x14ac:dyDescent="0.2">
      <c r="E2831" t="s">
        <v>5872</v>
      </c>
    </row>
    <row r="2832" spans="5:5" x14ac:dyDescent="0.2">
      <c r="E2832" t="s">
        <v>5873</v>
      </c>
    </row>
    <row r="2833" spans="5:5" x14ac:dyDescent="0.2">
      <c r="E2833">
        <v>0</v>
      </c>
    </row>
    <row r="2834" spans="5:5" x14ac:dyDescent="0.2">
      <c r="E2834" t="s">
        <v>5874</v>
      </c>
    </row>
    <row r="2835" spans="5:5" x14ac:dyDescent="0.2">
      <c r="E2835" t="s">
        <v>5875</v>
      </c>
    </row>
    <row r="2836" spans="5:5" x14ac:dyDescent="0.2">
      <c r="E2836">
        <v>0</v>
      </c>
    </row>
    <row r="2837" spans="5:5" x14ac:dyDescent="0.2">
      <c r="E2837" t="s">
        <v>5876</v>
      </c>
    </row>
    <row r="2838" spans="5:5" x14ac:dyDescent="0.2">
      <c r="E2838" t="s">
        <v>5877</v>
      </c>
    </row>
    <row r="2839" spans="5:5" x14ac:dyDescent="0.2">
      <c r="E2839">
        <v>0</v>
      </c>
    </row>
    <row r="2840" spans="5:5" x14ac:dyDescent="0.2">
      <c r="E2840" t="s">
        <v>5878</v>
      </c>
    </row>
    <row r="2841" spans="5:5" x14ac:dyDescent="0.2">
      <c r="E2841" t="s">
        <v>5879</v>
      </c>
    </row>
    <row r="2842" spans="5:5" x14ac:dyDescent="0.2">
      <c r="E2842">
        <v>0</v>
      </c>
    </row>
    <row r="2843" spans="5:5" x14ac:dyDescent="0.2">
      <c r="E2843" t="s">
        <v>5880</v>
      </c>
    </row>
    <row r="2844" spans="5:5" x14ac:dyDescent="0.2">
      <c r="E2844" t="s">
        <v>5881</v>
      </c>
    </row>
    <row r="2845" spans="5:5" x14ac:dyDescent="0.2">
      <c r="E2845">
        <v>0</v>
      </c>
    </row>
    <row r="2846" spans="5:5" x14ac:dyDescent="0.2">
      <c r="E2846" t="s">
        <v>5882</v>
      </c>
    </row>
    <row r="2847" spans="5:5" x14ac:dyDescent="0.2">
      <c r="E2847" t="s">
        <v>5883</v>
      </c>
    </row>
    <row r="2848" spans="5:5" x14ac:dyDescent="0.2">
      <c r="E2848">
        <v>0</v>
      </c>
    </row>
    <row r="2849" spans="5:5" x14ac:dyDescent="0.2">
      <c r="E2849" t="s">
        <v>5884</v>
      </c>
    </row>
    <row r="2850" spans="5:5" x14ac:dyDescent="0.2">
      <c r="E2850" t="s">
        <v>5885</v>
      </c>
    </row>
    <row r="2851" spans="5:5" x14ac:dyDescent="0.2">
      <c r="E2851">
        <v>0</v>
      </c>
    </row>
    <row r="2852" spans="5:5" x14ac:dyDescent="0.2">
      <c r="E2852" t="s">
        <v>5886</v>
      </c>
    </row>
    <row r="2853" spans="5:5" x14ac:dyDescent="0.2">
      <c r="E2853" t="s">
        <v>5887</v>
      </c>
    </row>
    <row r="2854" spans="5:5" x14ac:dyDescent="0.2">
      <c r="E2854">
        <v>0</v>
      </c>
    </row>
    <row r="2855" spans="5:5" x14ac:dyDescent="0.2">
      <c r="E2855" t="s">
        <v>5888</v>
      </c>
    </row>
    <row r="2856" spans="5:5" x14ac:dyDescent="0.2">
      <c r="E2856" t="s">
        <v>5889</v>
      </c>
    </row>
    <row r="2857" spans="5:5" x14ac:dyDescent="0.2">
      <c r="E2857">
        <v>0</v>
      </c>
    </row>
    <row r="2858" spans="5:5" x14ac:dyDescent="0.2">
      <c r="E2858" t="s">
        <v>5878</v>
      </c>
    </row>
    <row r="2859" spans="5:5" x14ac:dyDescent="0.2">
      <c r="E2859" t="s">
        <v>5890</v>
      </c>
    </row>
    <row r="2860" spans="5:5" x14ac:dyDescent="0.2">
      <c r="E2860">
        <v>0</v>
      </c>
    </row>
    <row r="2861" spans="5:5" x14ac:dyDescent="0.2">
      <c r="E2861" t="s">
        <v>5891</v>
      </c>
    </row>
    <row r="2862" spans="5:5" x14ac:dyDescent="0.2">
      <c r="E2862" t="s">
        <v>5892</v>
      </c>
    </row>
    <row r="2863" spans="5:5" x14ac:dyDescent="0.2">
      <c r="E2863">
        <v>0</v>
      </c>
    </row>
    <row r="2864" spans="5:5" x14ac:dyDescent="0.2">
      <c r="E2864" t="s">
        <v>5893</v>
      </c>
    </row>
    <row r="2865" spans="5:5" x14ac:dyDescent="0.2">
      <c r="E2865" t="s">
        <v>5894</v>
      </c>
    </row>
    <row r="2866" spans="5:5" x14ac:dyDescent="0.2">
      <c r="E2866">
        <v>0</v>
      </c>
    </row>
    <row r="2867" spans="5:5" x14ac:dyDescent="0.2">
      <c r="E2867" t="s">
        <v>5895</v>
      </c>
    </row>
    <row r="2868" spans="5:5" x14ac:dyDescent="0.2">
      <c r="E2868" t="s">
        <v>5896</v>
      </c>
    </row>
    <row r="2869" spans="5:5" x14ac:dyDescent="0.2">
      <c r="E2869">
        <v>0</v>
      </c>
    </row>
    <row r="2870" spans="5:5" x14ac:dyDescent="0.2">
      <c r="E2870" t="s">
        <v>5897</v>
      </c>
    </row>
    <row r="2871" spans="5:5" x14ac:dyDescent="0.2">
      <c r="E2871" t="s">
        <v>5898</v>
      </c>
    </row>
    <row r="2872" spans="5:5" x14ac:dyDescent="0.2">
      <c r="E2872">
        <v>0</v>
      </c>
    </row>
    <row r="2873" spans="5:5" x14ac:dyDescent="0.2">
      <c r="E2873" t="s">
        <v>5899</v>
      </c>
    </row>
    <row r="2874" spans="5:5" x14ac:dyDescent="0.2">
      <c r="E2874" t="s">
        <v>5900</v>
      </c>
    </row>
    <row r="2875" spans="5:5" x14ac:dyDescent="0.2">
      <c r="E2875">
        <v>0</v>
      </c>
    </row>
    <row r="2876" spans="5:5" x14ac:dyDescent="0.2">
      <c r="E2876" t="s">
        <v>5901</v>
      </c>
    </row>
    <row r="2877" spans="5:5" x14ac:dyDescent="0.2">
      <c r="E2877" t="s">
        <v>5902</v>
      </c>
    </row>
    <row r="2878" spans="5:5" x14ac:dyDescent="0.2">
      <c r="E2878">
        <v>0</v>
      </c>
    </row>
    <row r="2879" spans="5:5" x14ac:dyDescent="0.2">
      <c r="E2879" t="s">
        <v>5903</v>
      </c>
    </row>
    <row r="2880" spans="5:5" x14ac:dyDescent="0.2">
      <c r="E2880" t="s">
        <v>5904</v>
      </c>
    </row>
    <row r="2881" spans="5:5" x14ac:dyDescent="0.2">
      <c r="E2881">
        <v>0</v>
      </c>
    </row>
    <row r="2882" spans="5:5" x14ac:dyDescent="0.2">
      <c r="E2882" t="s">
        <v>5905</v>
      </c>
    </row>
    <row r="2883" spans="5:5" x14ac:dyDescent="0.2">
      <c r="E2883" t="s">
        <v>5906</v>
      </c>
    </row>
    <row r="2884" spans="5:5" x14ac:dyDescent="0.2">
      <c r="E2884">
        <v>0</v>
      </c>
    </row>
    <row r="2885" spans="5:5" x14ac:dyDescent="0.2">
      <c r="E2885" t="s">
        <v>5907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N368"/>
  <sheetViews>
    <sheetView showGridLines="0" defaultGridColor="0" colorId="8" zoomScale="110" zoomScaleNormal="110" workbookViewId="0">
      <pane ySplit="2" topLeftCell="A366" activePane="bottomLeft" state="frozen"/>
      <selection activeCell="D196" sqref="D196"/>
      <selection pane="bottomLeft" activeCell="D196" sqref="D196"/>
    </sheetView>
  </sheetViews>
  <sheetFormatPr defaultColWidth="9.140625" defaultRowHeight="12.75" x14ac:dyDescent="0.2"/>
  <cols>
    <col min="1" max="1" width="48.5703125" style="682" customWidth="1"/>
    <col min="2" max="2" width="5" style="683" customWidth="1"/>
    <col min="3" max="8" width="13.28515625" style="587" customWidth="1"/>
    <col min="9" max="10" width="13.28515625" style="343" customWidth="1"/>
    <col min="11" max="11" width="13.28515625" style="684" customWidth="1"/>
    <col min="12" max="12" width="11.85546875" style="343" customWidth="1"/>
    <col min="13" max="13" width="1.5703125" style="210" customWidth="1"/>
    <col min="14" max="14" width="9.140625" style="210"/>
    <col min="15" max="16384" width="9.140625" style="329"/>
  </cols>
  <sheetData>
    <row r="1" spans="1:14" x14ac:dyDescent="0.2">
      <c r="A1" s="2159" t="s">
        <v>1801</v>
      </c>
      <c r="B1" s="580"/>
      <c r="C1" s="581" t="s">
        <v>774</v>
      </c>
      <c r="D1" s="581" t="s">
        <v>1077</v>
      </c>
      <c r="E1" s="581" t="s">
        <v>1078</v>
      </c>
      <c r="F1" s="581" t="s">
        <v>1079</v>
      </c>
      <c r="G1" s="581" t="s">
        <v>1080</v>
      </c>
      <c r="H1" s="581" t="s">
        <v>1081</v>
      </c>
      <c r="I1" s="581" t="s">
        <v>1082</v>
      </c>
      <c r="J1" s="581" t="s">
        <v>1083</v>
      </c>
      <c r="K1" s="581" t="s">
        <v>252</v>
      </c>
      <c r="L1" s="582"/>
    </row>
    <row r="2" spans="1:14" s="586" customFormat="1" ht="28.5" customHeight="1" x14ac:dyDescent="0.2">
      <c r="A2" s="2191"/>
      <c r="B2" s="583" t="s">
        <v>45</v>
      </c>
      <c r="C2" s="584" t="s">
        <v>194</v>
      </c>
      <c r="D2" s="585" t="s">
        <v>49</v>
      </c>
      <c r="E2" s="585" t="s">
        <v>1099</v>
      </c>
      <c r="F2" s="585" t="s">
        <v>1093</v>
      </c>
      <c r="G2" s="584" t="s">
        <v>1094</v>
      </c>
      <c r="H2" s="584" t="s">
        <v>1095</v>
      </c>
      <c r="I2" s="585" t="s">
        <v>290</v>
      </c>
      <c r="J2" s="585" t="s">
        <v>291</v>
      </c>
      <c r="K2" s="584" t="s">
        <v>156</v>
      </c>
      <c r="L2" s="584" t="s">
        <v>30</v>
      </c>
      <c r="M2" s="257"/>
      <c r="N2" s="257"/>
    </row>
    <row r="3" spans="1:14" s="343" customFormat="1" ht="16.7" customHeight="1" x14ac:dyDescent="0.2">
      <c r="A3" s="2197" t="s">
        <v>296</v>
      </c>
      <c r="B3" s="2198"/>
      <c r="C3" s="1520"/>
      <c r="D3" s="1520"/>
      <c r="E3" s="1520"/>
      <c r="F3" s="1520"/>
      <c r="G3" s="1520"/>
      <c r="H3" s="1520"/>
      <c r="I3" s="1520"/>
      <c r="J3" s="1520"/>
      <c r="K3" s="1521"/>
      <c r="L3" s="1522"/>
      <c r="M3" s="587"/>
      <c r="N3" s="587"/>
    </row>
    <row r="4" spans="1:14" s="259" customFormat="1" ht="15.75" customHeight="1" x14ac:dyDescent="0.2">
      <c r="A4" s="1578" t="s">
        <v>44</v>
      </c>
      <c r="B4" s="1579" t="s">
        <v>569</v>
      </c>
      <c r="C4" s="588"/>
      <c r="D4" s="588"/>
      <c r="E4" s="588"/>
      <c r="F4" s="588"/>
      <c r="G4" s="588"/>
      <c r="H4" s="588"/>
      <c r="I4" s="589"/>
      <c r="J4" s="588"/>
      <c r="K4" s="590"/>
      <c r="L4" s="588"/>
      <c r="M4" s="591"/>
      <c r="N4" s="591"/>
    </row>
    <row r="5" spans="1:14" x14ac:dyDescent="0.2">
      <c r="A5" s="1476" t="s">
        <v>960</v>
      </c>
      <c r="B5" s="592">
        <v>1100</v>
      </c>
      <c r="C5" s="1908">
        <v>2566262</v>
      </c>
      <c r="D5" s="1908">
        <v>384044</v>
      </c>
      <c r="E5" s="1908">
        <v>7313</v>
      </c>
      <c r="F5" s="1908">
        <v>56004</v>
      </c>
      <c r="G5" s="1908">
        <v>2100</v>
      </c>
      <c r="H5" s="1908">
        <v>2100</v>
      </c>
      <c r="I5" s="1909">
        <v>4234</v>
      </c>
      <c r="J5" s="1909">
        <v>0</v>
      </c>
      <c r="K5" s="1643">
        <f>SUM(C5:J5)</f>
        <v>3022057</v>
      </c>
      <c r="L5" s="1908">
        <v>3180850</v>
      </c>
    </row>
    <row r="6" spans="1:14" x14ac:dyDescent="0.2">
      <c r="A6" s="1476" t="s">
        <v>1432</v>
      </c>
      <c r="B6" s="592" t="s">
        <v>1430</v>
      </c>
      <c r="C6" s="474"/>
      <c r="D6" s="474"/>
      <c r="E6" s="1908">
        <v>0</v>
      </c>
      <c r="F6" s="474"/>
      <c r="G6" s="474"/>
      <c r="H6" s="474"/>
      <c r="I6" s="474"/>
      <c r="J6" s="474"/>
      <c r="K6" s="1643">
        <f>SUM(C6,E6)</f>
        <v>0</v>
      </c>
      <c r="L6" s="1908">
        <v>0</v>
      </c>
    </row>
    <row r="7" spans="1:14" x14ac:dyDescent="0.2">
      <c r="A7" s="1476" t="s">
        <v>163</v>
      </c>
      <c r="B7" s="592" t="s">
        <v>966</v>
      </c>
      <c r="C7" s="1909">
        <v>0</v>
      </c>
      <c r="D7" s="1909">
        <v>0</v>
      </c>
      <c r="E7" s="1909">
        <v>0</v>
      </c>
      <c r="F7" s="1909">
        <v>0</v>
      </c>
      <c r="G7" s="1909">
        <v>0</v>
      </c>
      <c r="H7" s="1909">
        <v>0</v>
      </c>
      <c r="I7" s="1909">
        <v>0</v>
      </c>
      <c r="J7" s="1909">
        <v>0</v>
      </c>
      <c r="K7" s="1643">
        <f t="shared" ref="K7:K32" si="0">SUM(C7:J7)</f>
        <v>0</v>
      </c>
      <c r="L7" s="1908">
        <v>0</v>
      </c>
    </row>
    <row r="8" spans="1:14" x14ac:dyDescent="0.2">
      <c r="A8" s="1476" t="s">
        <v>164</v>
      </c>
      <c r="B8" s="592">
        <v>1200</v>
      </c>
      <c r="C8" s="1908">
        <v>319030</v>
      </c>
      <c r="D8" s="1908">
        <v>40533</v>
      </c>
      <c r="E8" s="1908">
        <v>0</v>
      </c>
      <c r="F8" s="1908">
        <v>506</v>
      </c>
      <c r="G8" s="1908">
        <v>0</v>
      </c>
      <c r="H8" s="1908">
        <v>0</v>
      </c>
      <c r="I8" s="1909">
        <v>0</v>
      </c>
      <c r="J8" s="1909">
        <v>0</v>
      </c>
      <c r="K8" s="1643">
        <f t="shared" si="0"/>
        <v>360069</v>
      </c>
      <c r="L8" s="1908">
        <v>392800</v>
      </c>
    </row>
    <row r="9" spans="1:14" x14ac:dyDescent="0.2">
      <c r="A9" s="1476" t="s">
        <v>720</v>
      </c>
      <c r="B9" s="592" t="s">
        <v>967</v>
      </c>
      <c r="C9" s="1909">
        <v>0</v>
      </c>
      <c r="D9" s="1909">
        <v>0</v>
      </c>
      <c r="E9" s="1909">
        <v>0</v>
      </c>
      <c r="F9" s="1909">
        <v>0</v>
      </c>
      <c r="G9" s="1909">
        <v>0</v>
      </c>
      <c r="H9" s="1909">
        <v>0</v>
      </c>
      <c r="I9" s="1909">
        <v>0</v>
      </c>
      <c r="J9" s="1909">
        <v>0</v>
      </c>
      <c r="K9" s="1643">
        <f t="shared" si="0"/>
        <v>0</v>
      </c>
      <c r="L9" s="1908">
        <v>0</v>
      </c>
    </row>
    <row r="10" spans="1:14" x14ac:dyDescent="0.2">
      <c r="A10" s="1476" t="s">
        <v>721</v>
      </c>
      <c r="B10" s="592">
        <v>1250</v>
      </c>
      <c r="C10" s="1908">
        <v>115384</v>
      </c>
      <c r="D10" s="1908">
        <v>9003</v>
      </c>
      <c r="E10" s="1908">
        <v>16140</v>
      </c>
      <c r="F10" s="1908">
        <v>31415</v>
      </c>
      <c r="G10" s="1908">
        <v>0</v>
      </c>
      <c r="H10" s="1908">
        <v>0</v>
      </c>
      <c r="I10" s="1909">
        <v>0</v>
      </c>
      <c r="J10" s="1909">
        <v>0</v>
      </c>
      <c r="K10" s="1643">
        <f t="shared" si="0"/>
        <v>171942</v>
      </c>
      <c r="L10" s="1908">
        <v>158839</v>
      </c>
    </row>
    <row r="11" spans="1:14" x14ac:dyDescent="0.2">
      <c r="A11" s="1476" t="s">
        <v>1129</v>
      </c>
      <c r="B11" s="592" t="s">
        <v>161</v>
      </c>
      <c r="C11" s="1909">
        <v>0</v>
      </c>
      <c r="D11" s="1909">
        <v>0</v>
      </c>
      <c r="E11" s="1909">
        <v>0</v>
      </c>
      <c r="F11" s="1909">
        <v>0</v>
      </c>
      <c r="G11" s="1909">
        <v>0</v>
      </c>
      <c r="H11" s="1909">
        <v>0</v>
      </c>
      <c r="I11" s="1909">
        <v>0</v>
      </c>
      <c r="J11" s="1909">
        <v>0</v>
      </c>
      <c r="K11" s="1643">
        <f t="shared" si="0"/>
        <v>0</v>
      </c>
      <c r="L11" s="1908">
        <v>0</v>
      </c>
    </row>
    <row r="12" spans="1:14" x14ac:dyDescent="0.2">
      <c r="A12" s="1476" t="s">
        <v>961</v>
      </c>
      <c r="B12" s="592">
        <v>1300</v>
      </c>
      <c r="C12" s="1908">
        <v>0</v>
      </c>
      <c r="D12" s="1908">
        <v>0</v>
      </c>
      <c r="E12" s="1908">
        <v>0</v>
      </c>
      <c r="F12" s="1908">
        <v>0</v>
      </c>
      <c r="G12" s="1908">
        <v>0</v>
      </c>
      <c r="H12" s="1908">
        <v>0</v>
      </c>
      <c r="I12" s="1909">
        <v>0</v>
      </c>
      <c r="J12" s="1909">
        <v>0</v>
      </c>
      <c r="K12" s="1643">
        <f t="shared" si="0"/>
        <v>0</v>
      </c>
      <c r="L12" s="1908">
        <v>0</v>
      </c>
    </row>
    <row r="13" spans="1:14" x14ac:dyDescent="0.2">
      <c r="A13" s="1476" t="s">
        <v>722</v>
      </c>
      <c r="B13" s="592">
        <v>1400</v>
      </c>
      <c r="C13" s="1908">
        <v>0</v>
      </c>
      <c r="D13" s="1908">
        <v>0</v>
      </c>
      <c r="E13" s="1908">
        <v>0</v>
      </c>
      <c r="F13" s="1908">
        <v>0</v>
      </c>
      <c r="G13" s="1908">
        <v>0</v>
      </c>
      <c r="H13" s="1908">
        <v>0</v>
      </c>
      <c r="I13" s="1909">
        <v>0</v>
      </c>
      <c r="J13" s="1909">
        <v>0</v>
      </c>
      <c r="K13" s="1643">
        <f t="shared" si="0"/>
        <v>0</v>
      </c>
      <c r="L13" s="1908">
        <v>0</v>
      </c>
    </row>
    <row r="14" spans="1:14" x14ac:dyDescent="0.2">
      <c r="A14" s="1476" t="s">
        <v>962</v>
      </c>
      <c r="B14" s="592">
        <v>1500</v>
      </c>
      <c r="C14" s="1908">
        <v>69693</v>
      </c>
      <c r="D14" s="1908">
        <v>387</v>
      </c>
      <c r="E14" s="1908">
        <v>4440</v>
      </c>
      <c r="F14" s="1908">
        <v>7249</v>
      </c>
      <c r="G14" s="1908">
        <v>0</v>
      </c>
      <c r="H14" s="1908">
        <v>520</v>
      </c>
      <c r="I14" s="1909">
        <v>0</v>
      </c>
      <c r="J14" s="1909">
        <v>0</v>
      </c>
      <c r="K14" s="1643">
        <f t="shared" si="0"/>
        <v>82289</v>
      </c>
      <c r="L14" s="1908">
        <v>86985</v>
      </c>
    </row>
    <row r="15" spans="1:14" x14ac:dyDescent="0.2">
      <c r="A15" s="1476" t="s">
        <v>963</v>
      </c>
      <c r="B15" s="592">
        <v>1600</v>
      </c>
      <c r="C15" s="1908">
        <v>22807</v>
      </c>
      <c r="D15" s="1908">
        <v>101</v>
      </c>
      <c r="E15" s="1908">
        <v>0</v>
      </c>
      <c r="F15" s="1908">
        <v>0</v>
      </c>
      <c r="G15" s="1908">
        <v>0</v>
      </c>
      <c r="H15" s="1908">
        <v>0</v>
      </c>
      <c r="I15" s="1909">
        <v>0</v>
      </c>
      <c r="J15" s="1909">
        <v>0</v>
      </c>
      <c r="K15" s="1643">
        <f t="shared" si="0"/>
        <v>22908</v>
      </c>
      <c r="L15" s="1908">
        <v>18220</v>
      </c>
    </row>
    <row r="16" spans="1:14" x14ac:dyDescent="0.2">
      <c r="A16" s="1476" t="s">
        <v>986</v>
      </c>
      <c r="B16" s="592" t="s">
        <v>423</v>
      </c>
      <c r="C16" s="1908">
        <v>21244</v>
      </c>
      <c r="D16" s="1908">
        <v>123</v>
      </c>
      <c r="E16" s="1908">
        <v>0</v>
      </c>
      <c r="F16" s="1908">
        <v>0</v>
      </c>
      <c r="G16" s="1908">
        <v>0</v>
      </c>
      <c r="H16" s="1908">
        <v>0</v>
      </c>
      <c r="I16" s="1909">
        <v>0</v>
      </c>
      <c r="J16" s="1909">
        <v>0</v>
      </c>
      <c r="K16" s="1643">
        <f t="shared" si="0"/>
        <v>21367</v>
      </c>
      <c r="L16" s="1908">
        <v>22550</v>
      </c>
    </row>
    <row r="17" spans="1:12" x14ac:dyDescent="0.2">
      <c r="A17" s="1476" t="s">
        <v>723</v>
      </c>
      <c r="B17" s="592" t="s">
        <v>162</v>
      </c>
      <c r="C17" s="1909">
        <v>0</v>
      </c>
      <c r="D17" s="1909">
        <v>0</v>
      </c>
      <c r="E17" s="1909">
        <v>0</v>
      </c>
      <c r="F17" s="1909">
        <v>0</v>
      </c>
      <c r="G17" s="1909">
        <v>0</v>
      </c>
      <c r="H17" s="1909">
        <v>0</v>
      </c>
      <c r="I17" s="1909">
        <v>0</v>
      </c>
      <c r="J17" s="1909">
        <v>0</v>
      </c>
      <c r="K17" s="1643">
        <f t="shared" si="0"/>
        <v>0</v>
      </c>
      <c r="L17" s="1908">
        <v>0</v>
      </c>
    </row>
    <row r="18" spans="1:12" x14ac:dyDescent="0.2">
      <c r="A18" s="1476" t="s">
        <v>1086</v>
      </c>
      <c r="B18" s="592">
        <v>1800</v>
      </c>
      <c r="C18" s="1908">
        <v>0</v>
      </c>
      <c r="D18" s="1908">
        <v>0</v>
      </c>
      <c r="E18" s="1908">
        <v>0</v>
      </c>
      <c r="F18" s="1908">
        <v>0</v>
      </c>
      <c r="G18" s="1908">
        <v>0</v>
      </c>
      <c r="H18" s="1908">
        <v>0</v>
      </c>
      <c r="I18" s="1909">
        <v>0</v>
      </c>
      <c r="J18" s="1909">
        <v>0</v>
      </c>
      <c r="K18" s="1643">
        <f t="shared" si="0"/>
        <v>0</v>
      </c>
      <c r="L18" s="1908">
        <v>0</v>
      </c>
    </row>
    <row r="19" spans="1:12" x14ac:dyDescent="0.2">
      <c r="A19" s="1476" t="s">
        <v>134</v>
      </c>
      <c r="B19" s="592">
        <v>1900</v>
      </c>
      <c r="C19" s="1908">
        <v>0</v>
      </c>
      <c r="D19" s="1908">
        <v>0</v>
      </c>
      <c r="E19" s="1908">
        <v>0</v>
      </c>
      <c r="F19" s="1908">
        <v>0</v>
      </c>
      <c r="G19" s="1908">
        <v>0</v>
      </c>
      <c r="H19" s="1908">
        <v>0</v>
      </c>
      <c r="I19" s="1909">
        <v>0</v>
      </c>
      <c r="J19" s="1909">
        <v>0</v>
      </c>
      <c r="K19" s="1643">
        <f t="shared" si="0"/>
        <v>0</v>
      </c>
      <c r="L19" s="1908">
        <v>0</v>
      </c>
    </row>
    <row r="20" spans="1:12" x14ac:dyDescent="0.2">
      <c r="A20" s="1477" t="s">
        <v>737</v>
      </c>
      <c r="B20" s="580" t="s">
        <v>724</v>
      </c>
      <c r="C20" s="474"/>
      <c r="D20" s="474"/>
      <c r="E20" s="474"/>
      <c r="F20" s="474"/>
      <c r="G20" s="474"/>
      <c r="H20" s="1915">
        <v>0</v>
      </c>
      <c r="I20" s="594"/>
      <c r="J20" s="473"/>
      <c r="K20" s="1643">
        <f t="shared" si="0"/>
        <v>0</v>
      </c>
      <c r="L20" s="1914">
        <v>0</v>
      </c>
    </row>
    <row r="21" spans="1:12" x14ac:dyDescent="0.2">
      <c r="A21" s="1477" t="s">
        <v>738</v>
      </c>
      <c r="B21" s="580" t="s">
        <v>725</v>
      </c>
      <c r="C21" s="474"/>
      <c r="D21" s="474"/>
      <c r="E21" s="474"/>
      <c r="F21" s="474"/>
      <c r="G21" s="474"/>
      <c r="H21" s="1915">
        <v>0</v>
      </c>
      <c r="I21" s="594"/>
      <c r="J21" s="474"/>
      <c r="K21" s="1643">
        <f t="shared" si="0"/>
        <v>0</v>
      </c>
      <c r="L21" s="1914">
        <v>0</v>
      </c>
    </row>
    <row r="22" spans="1:12" x14ac:dyDescent="0.2">
      <c r="A22" s="1477" t="s">
        <v>739</v>
      </c>
      <c r="B22" s="580" t="s">
        <v>726</v>
      </c>
      <c r="C22" s="474"/>
      <c r="D22" s="474"/>
      <c r="E22" s="474"/>
      <c r="F22" s="474"/>
      <c r="G22" s="474"/>
      <c r="H22" s="1915">
        <v>0</v>
      </c>
      <c r="I22" s="594"/>
      <c r="J22" s="474"/>
      <c r="K22" s="1643">
        <f t="shared" si="0"/>
        <v>0</v>
      </c>
      <c r="L22" s="1914">
        <v>0</v>
      </c>
    </row>
    <row r="23" spans="1:12" x14ac:dyDescent="0.2">
      <c r="A23" s="1477" t="s">
        <v>740</v>
      </c>
      <c r="B23" s="580" t="s">
        <v>727</v>
      </c>
      <c r="C23" s="474"/>
      <c r="D23" s="474"/>
      <c r="E23" s="474"/>
      <c r="F23" s="474"/>
      <c r="G23" s="474"/>
      <c r="H23" s="1915">
        <v>0</v>
      </c>
      <c r="I23" s="594"/>
      <c r="J23" s="474"/>
      <c r="K23" s="1643">
        <f t="shared" si="0"/>
        <v>0</v>
      </c>
      <c r="L23" s="1914">
        <v>0</v>
      </c>
    </row>
    <row r="24" spans="1:12" ht="12.75" customHeight="1" x14ac:dyDescent="0.2">
      <c r="A24" s="1477" t="s">
        <v>741</v>
      </c>
      <c r="B24" s="580" t="s">
        <v>728</v>
      </c>
      <c r="C24" s="474"/>
      <c r="D24" s="474"/>
      <c r="E24" s="474"/>
      <c r="F24" s="474"/>
      <c r="G24" s="474"/>
      <c r="H24" s="1915">
        <v>0</v>
      </c>
      <c r="I24" s="594"/>
      <c r="J24" s="474"/>
      <c r="K24" s="1643">
        <f t="shared" si="0"/>
        <v>0</v>
      </c>
      <c r="L24" s="1914">
        <v>0</v>
      </c>
    </row>
    <row r="25" spans="1:12" ht="12.75" customHeight="1" x14ac:dyDescent="0.2">
      <c r="A25" s="1477" t="s">
        <v>801</v>
      </c>
      <c r="B25" s="580" t="s">
        <v>729</v>
      </c>
      <c r="C25" s="474"/>
      <c r="D25" s="474"/>
      <c r="E25" s="474"/>
      <c r="F25" s="474"/>
      <c r="G25" s="474"/>
      <c r="H25" s="1915">
        <v>0</v>
      </c>
      <c r="I25" s="594"/>
      <c r="J25" s="474"/>
      <c r="K25" s="1643">
        <f t="shared" si="0"/>
        <v>0</v>
      </c>
      <c r="L25" s="1914">
        <v>0</v>
      </c>
    </row>
    <row r="26" spans="1:12" x14ac:dyDescent="0.2">
      <c r="A26" s="1477" t="s">
        <v>621</v>
      </c>
      <c r="B26" s="580" t="s">
        <v>730</v>
      </c>
      <c r="C26" s="474"/>
      <c r="D26" s="474"/>
      <c r="E26" s="474"/>
      <c r="F26" s="474"/>
      <c r="G26" s="474"/>
      <c r="H26" s="1915">
        <v>0</v>
      </c>
      <c r="I26" s="594"/>
      <c r="J26" s="474"/>
      <c r="K26" s="1643">
        <f t="shared" si="0"/>
        <v>0</v>
      </c>
      <c r="L26" s="1914">
        <v>0</v>
      </c>
    </row>
    <row r="27" spans="1:12" x14ac:dyDescent="0.2">
      <c r="A27" s="1477" t="s">
        <v>622</v>
      </c>
      <c r="B27" s="580" t="s">
        <v>731</v>
      </c>
      <c r="C27" s="474"/>
      <c r="D27" s="474"/>
      <c r="E27" s="474"/>
      <c r="F27" s="474"/>
      <c r="G27" s="474"/>
      <c r="H27" s="1915">
        <v>0</v>
      </c>
      <c r="I27" s="594"/>
      <c r="J27" s="474"/>
      <c r="K27" s="1643">
        <f t="shared" si="0"/>
        <v>0</v>
      </c>
      <c r="L27" s="1914">
        <v>0</v>
      </c>
    </row>
    <row r="28" spans="1:12" x14ac:dyDescent="0.2">
      <c r="A28" s="1477" t="s">
        <v>150</v>
      </c>
      <c r="B28" s="580" t="s">
        <v>732</v>
      </c>
      <c r="C28" s="474"/>
      <c r="D28" s="474"/>
      <c r="E28" s="474"/>
      <c r="F28" s="474"/>
      <c r="G28" s="474"/>
      <c r="H28" s="1915">
        <v>0</v>
      </c>
      <c r="I28" s="594"/>
      <c r="J28" s="474"/>
      <c r="K28" s="1643">
        <f t="shared" si="0"/>
        <v>0</v>
      </c>
      <c r="L28" s="1914">
        <v>0</v>
      </c>
    </row>
    <row r="29" spans="1:12" x14ac:dyDescent="0.2">
      <c r="A29" s="1477" t="s">
        <v>151</v>
      </c>
      <c r="B29" s="580" t="s">
        <v>733</v>
      </c>
      <c r="C29" s="474"/>
      <c r="D29" s="474"/>
      <c r="E29" s="474"/>
      <c r="F29" s="474"/>
      <c r="G29" s="474"/>
      <c r="H29" s="1915">
        <v>0</v>
      </c>
      <c r="I29" s="594"/>
      <c r="J29" s="474"/>
      <c r="K29" s="1643">
        <f t="shared" si="0"/>
        <v>0</v>
      </c>
      <c r="L29" s="1914">
        <v>0</v>
      </c>
    </row>
    <row r="30" spans="1:12" x14ac:dyDescent="0.2">
      <c r="A30" s="1477" t="s">
        <v>152</v>
      </c>
      <c r="B30" s="580" t="s">
        <v>734</v>
      </c>
      <c r="C30" s="474"/>
      <c r="D30" s="474"/>
      <c r="E30" s="474"/>
      <c r="F30" s="474"/>
      <c r="G30" s="474"/>
      <c r="H30" s="1915">
        <v>0</v>
      </c>
      <c r="I30" s="594"/>
      <c r="J30" s="474"/>
      <c r="K30" s="1643">
        <f t="shared" si="0"/>
        <v>0</v>
      </c>
      <c r="L30" s="1914">
        <v>0</v>
      </c>
    </row>
    <row r="31" spans="1:12" x14ac:dyDescent="0.2">
      <c r="A31" s="1477" t="s">
        <v>153</v>
      </c>
      <c r="B31" s="580" t="s">
        <v>735</v>
      </c>
      <c r="C31" s="474"/>
      <c r="D31" s="474"/>
      <c r="E31" s="474"/>
      <c r="F31" s="474"/>
      <c r="G31" s="474"/>
      <c r="H31" s="1915">
        <v>0</v>
      </c>
      <c r="I31" s="594"/>
      <c r="J31" s="474"/>
      <c r="K31" s="1643">
        <f t="shared" si="0"/>
        <v>0</v>
      </c>
      <c r="L31" s="1914">
        <v>0</v>
      </c>
    </row>
    <row r="32" spans="1:12" x14ac:dyDescent="0.2">
      <c r="A32" s="1478" t="s">
        <v>1128</v>
      </c>
      <c r="B32" s="592" t="s">
        <v>736</v>
      </c>
      <c r="C32" s="474"/>
      <c r="D32" s="474"/>
      <c r="E32" s="474"/>
      <c r="F32" s="474"/>
      <c r="G32" s="474"/>
      <c r="H32" s="1915">
        <v>0</v>
      </c>
      <c r="I32" s="594"/>
      <c r="J32" s="476"/>
      <c r="K32" s="1643">
        <f t="shared" si="0"/>
        <v>0</v>
      </c>
      <c r="L32" s="1914">
        <v>0</v>
      </c>
    </row>
    <row r="33" spans="1:14" ht="12.75" customHeight="1" thickBot="1" x14ac:dyDescent="0.25">
      <c r="A33" s="1640" t="s">
        <v>1667</v>
      </c>
      <c r="B33" s="1641" t="s">
        <v>569</v>
      </c>
      <c r="C33" s="1642">
        <f>SUM(C5:C32)</f>
        <v>3114420</v>
      </c>
      <c r="D33" s="1642">
        <f t="shared" ref="D33:L33" si="1">SUM(D5:D32)</f>
        <v>434191</v>
      </c>
      <c r="E33" s="1642">
        <f t="shared" si="1"/>
        <v>27893</v>
      </c>
      <c r="F33" s="1642">
        <f t="shared" si="1"/>
        <v>95174</v>
      </c>
      <c r="G33" s="1642">
        <f t="shared" si="1"/>
        <v>2100</v>
      </c>
      <c r="H33" s="1642">
        <f t="shared" si="1"/>
        <v>2620</v>
      </c>
      <c r="I33" s="1642">
        <f t="shared" si="1"/>
        <v>4234</v>
      </c>
      <c r="J33" s="1642">
        <f t="shared" si="1"/>
        <v>0</v>
      </c>
      <c r="K33" s="1642">
        <f t="shared" si="1"/>
        <v>3680632</v>
      </c>
      <c r="L33" s="1642">
        <f t="shared" si="1"/>
        <v>3860244</v>
      </c>
    </row>
    <row r="34" spans="1:14" s="598" customFormat="1" ht="15.75" customHeight="1" thickTop="1" x14ac:dyDescent="0.2">
      <c r="A34" s="1580" t="s">
        <v>46</v>
      </c>
      <c r="B34" s="1581" t="s">
        <v>568</v>
      </c>
      <c r="C34" s="596"/>
      <c r="D34" s="596"/>
      <c r="E34" s="596"/>
      <c r="F34" s="596"/>
      <c r="G34" s="596"/>
      <c r="H34" s="596"/>
      <c r="I34" s="594"/>
      <c r="J34" s="594"/>
      <c r="K34" s="594"/>
      <c r="L34" s="594"/>
      <c r="M34" s="597"/>
      <c r="N34" s="597"/>
    </row>
    <row r="35" spans="1:14" s="598" customFormat="1" ht="15.75" customHeight="1" x14ac:dyDescent="0.2">
      <c r="A35" s="599" t="s">
        <v>590</v>
      </c>
      <c r="B35" s="600"/>
      <c r="C35" s="601"/>
      <c r="D35" s="601"/>
      <c r="E35" s="601"/>
      <c r="F35" s="601"/>
      <c r="G35" s="601"/>
      <c r="H35" s="601"/>
      <c r="I35" s="594"/>
      <c r="J35" s="594"/>
      <c r="K35" s="594"/>
      <c r="L35" s="594"/>
      <c r="M35" s="597"/>
      <c r="N35" s="597"/>
    </row>
    <row r="36" spans="1:14" x14ac:dyDescent="0.2">
      <c r="A36" s="1476" t="s">
        <v>1088</v>
      </c>
      <c r="B36" s="592">
        <v>2110</v>
      </c>
      <c r="C36" s="1910">
        <v>0</v>
      </c>
      <c r="D36" s="1910">
        <v>0</v>
      </c>
      <c r="E36" s="1910">
        <v>0</v>
      </c>
      <c r="F36" s="1910">
        <v>261</v>
      </c>
      <c r="G36" s="1910">
        <v>0</v>
      </c>
      <c r="H36" s="1910">
        <v>0</v>
      </c>
      <c r="I36" s="1909">
        <v>0</v>
      </c>
      <c r="J36" s="1909">
        <v>0</v>
      </c>
      <c r="K36" s="1643">
        <f t="shared" ref="K36:K41" si="2">SUM(C36:J36)</f>
        <v>261</v>
      </c>
      <c r="L36" s="1908">
        <v>200</v>
      </c>
    </row>
    <row r="37" spans="1:14" x14ac:dyDescent="0.2">
      <c r="A37" s="1476" t="s">
        <v>1089</v>
      </c>
      <c r="B37" s="592">
        <v>2120</v>
      </c>
      <c r="C37" s="1908">
        <v>0</v>
      </c>
      <c r="D37" s="1908">
        <v>0</v>
      </c>
      <c r="E37" s="1908">
        <v>0</v>
      </c>
      <c r="F37" s="1908">
        <v>0</v>
      </c>
      <c r="G37" s="1908">
        <v>0</v>
      </c>
      <c r="H37" s="1908">
        <v>0</v>
      </c>
      <c r="I37" s="1909">
        <v>0</v>
      </c>
      <c r="J37" s="1909">
        <v>0</v>
      </c>
      <c r="K37" s="1643">
        <f t="shared" si="2"/>
        <v>0</v>
      </c>
      <c r="L37" s="1908">
        <v>0</v>
      </c>
    </row>
    <row r="38" spans="1:14" x14ac:dyDescent="0.2">
      <c r="A38" s="1476" t="s">
        <v>198</v>
      </c>
      <c r="B38" s="592">
        <v>2130</v>
      </c>
      <c r="C38" s="1908">
        <v>81527</v>
      </c>
      <c r="D38" s="1908">
        <v>5699</v>
      </c>
      <c r="E38" s="1908">
        <v>3185</v>
      </c>
      <c r="F38" s="1908">
        <v>1195</v>
      </c>
      <c r="G38" s="1908">
        <v>0</v>
      </c>
      <c r="H38" s="1908">
        <v>0</v>
      </c>
      <c r="I38" s="1909">
        <v>0</v>
      </c>
      <c r="J38" s="1909">
        <v>0</v>
      </c>
      <c r="K38" s="1643">
        <f t="shared" si="2"/>
        <v>91606</v>
      </c>
      <c r="L38" s="1908">
        <v>92900</v>
      </c>
    </row>
    <row r="39" spans="1:14" x14ac:dyDescent="0.2">
      <c r="A39" s="1476" t="s">
        <v>199</v>
      </c>
      <c r="B39" s="592">
        <v>2140</v>
      </c>
      <c r="C39" s="1908">
        <v>0</v>
      </c>
      <c r="D39" s="1908">
        <v>0</v>
      </c>
      <c r="E39" s="1908">
        <v>0</v>
      </c>
      <c r="F39" s="1908">
        <v>0</v>
      </c>
      <c r="G39" s="1908">
        <v>0</v>
      </c>
      <c r="H39" s="1908">
        <v>0</v>
      </c>
      <c r="I39" s="1909">
        <v>0</v>
      </c>
      <c r="J39" s="1909">
        <v>0</v>
      </c>
      <c r="K39" s="1643">
        <f t="shared" si="2"/>
        <v>0</v>
      </c>
      <c r="L39" s="1908">
        <v>0</v>
      </c>
    </row>
    <row r="40" spans="1:14" x14ac:dyDescent="0.2">
      <c r="A40" s="1476" t="s">
        <v>200</v>
      </c>
      <c r="B40" s="592">
        <v>2150</v>
      </c>
      <c r="C40" s="1908">
        <v>55060</v>
      </c>
      <c r="D40" s="1908">
        <v>15001</v>
      </c>
      <c r="E40" s="1908">
        <v>0</v>
      </c>
      <c r="F40" s="1908">
        <v>80</v>
      </c>
      <c r="G40" s="1908">
        <v>0</v>
      </c>
      <c r="H40" s="1908">
        <v>0</v>
      </c>
      <c r="I40" s="1909">
        <v>0</v>
      </c>
      <c r="J40" s="1909">
        <v>0</v>
      </c>
      <c r="K40" s="1643">
        <f t="shared" si="2"/>
        <v>70141</v>
      </c>
      <c r="L40" s="1908">
        <v>72060</v>
      </c>
    </row>
    <row r="41" spans="1:14" x14ac:dyDescent="0.2">
      <c r="A41" s="1476" t="s">
        <v>1668</v>
      </c>
      <c r="B41" s="592">
        <v>2190</v>
      </c>
      <c r="C41" s="1908">
        <v>11110</v>
      </c>
      <c r="D41" s="1908">
        <v>0</v>
      </c>
      <c r="E41" s="1908">
        <v>3083</v>
      </c>
      <c r="F41" s="1908">
        <v>0</v>
      </c>
      <c r="G41" s="1908">
        <v>0</v>
      </c>
      <c r="H41" s="1908">
        <v>0</v>
      </c>
      <c r="I41" s="1909">
        <v>0</v>
      </c>
      <c r="J41" s="1909">
        <v>0</v>
      </c>
      <c r="K41" s="1643">
        <f t="shared" si="2"/>
        <v>14193</v>
      </c>
      <c r="L41" s="1908">
        <v>18000</v>
      </c>
    </row>
    <row r="42" spans="1:14" ht="12.75" customHeight="1" thickBot="1" x14ac:dyDescent="0.25">
      <c r="A42" s="1640" t="s">
        <v>559</v>
      </c>
      <c r="B42" s="1641" t="s">
        <v>715</v>
      </c>
      <c r="C42" s="1642">
        <f>SUM(C36:C41)</f>
        <v>147697</v>
      </c>
      <c r="D42" s="1642">
        <f t="shared" ref="D42:L42" si="3">SUM(D36:D41)</f>
        <v>20700</v>
      </c>
      <c r="E42" s="1642">
        <f t="shared" si="3"/>
        <v>6268</v>
      </c>
      <c r="F42" s="1642">
        <f t="shared" si="3"/>
        <v>1536</v>
      </c>
      <c r="G42" s="1642">
        <f t="shared" si="3"/>
        <v>0</v>
      </c>
      <c r="H42" s="1642">
        <f t="shared" si="3"/>
        <v>0</v>
      </c>
      <c r="I42" s="1642">
        <f t="shared" si="3"/>
        <v>0</v>
      </c>
      <c r="J42" s="1642">
        <f t="shared" si="3"/>
        <v>0</v>
      </c>
      <c r="K42" s="1642">
        <f t="shared" si="3"/>
        <v>176201</v>
      </c>
      <c r="L42" s="1642">
        <f t="shared" si="3"/>
        <v>183160</v>
      </c>
    </row>
    <row r="43" spans="1:14" ht="15.75" customHeight="1" thickTop="1" x14ac:dyDescent="0.2">
      <c r="A43" s="602" t="s">
        <v>591</v>
      </c>
      <c r="B43" s="603"/>
      <c r="C43" s="604"/>
      <c r="D43" s="604"/>
      <c r="E43" s="604"/>
      <c r="F43" s="604"/>
      <c r="G43" s="604"/>
      <c r="H43" s="604"/>
      <c r="I43" s="594"/>
      <c r="J43" s="594"/>
      <c r="K43" s="604"/>
      <c r="L43" s="604"/>
    </row>
    <row r="44" spans="1:14" x14ac:dyDescent="0.2">
      <c r="A44" s="1476" t="s">
        <v>813</v>
      </c>
      <c r="B44" s="592">
        <v>2210</v>
      </c>
      <c r="C44" s="1910">
        <v>123849</v>
      </c>
      <c r="D44" s="1910">
        <v>37749</v>
      </c>
      <c r="E44" s="1910">
        <v>90644</v>
      </c>
      <c r="F44" s="1910">
        <v>1573</v>
      </c>
      <c r="G44" s="1910">
        <v>0</v>
      </c>
      <c r="H44" s="1910">
        <v>0</v>
      </c>
      <c r="I44" s="1908">
        <v>0</v>
      </c>
      <c r="J44" s="1908">
        <v>0</v>
      </c>
      <c r="K44" s="1644">
        <f>SUM(C44:J44)</f>
        <v>253815</v>
      </c>
      <c r="L44" s="1910">
        <v>289482</v>
      </c>
    </row>
    <row r="45" spans="1:14" x14ac:dyDescent="0.2">
      <c r="A45" s="1476" t="s">
        <v>814</v>
      </c>
      <c r="B45" s="592">
        <v>2220</v>
      </c>
      <c r="C45" s="1908">
        <v>128016</v>
      </c>
      <c r="D45" s="1908">
        <v>6328</v>
      </c>
      <c r="E45" s="1908">
        <v>221</v>
      </c>
      <c r="F45" s="1908">
        <v>3625</v>
      </c>
      <c r="G45" s="1908">
        <v>0</v>
      </c>
      <c r="H45" s="1908">
        <v>0</v>
      </c>
      <c r="I45" s="1908">
        <v>0</v>
      </c>
      <c r="J45" s="1908">
        <v>0</v>
      </c>
      <c r="K45" s="1644">
        <f>SUM(C45:J45)</f>
        <v>138190</v>
      </c>
      <c r="L45" s="1908">
        <v>146885</v>
      </c>
    </row>
    <row r="46" spans="1:14" x14ac:dyDescent="0.2">
      <c r="A46" s="1476" t="s">
        <v>815</v>
      </c>
      <c r="B46" s="592">
        <v>2230</v>
      </c>
      <c r="C46" s="1908">
        <v>0</v>
      </c>
      <c r="D46" s="1908">
        <v>0</v>
      </c>
      <c r="E46" s="1908">
        <v>21628</v>
      </c>
      <c r="F46" s="1908">
        <v>0</v>
      </c>
      <c r="G46" s="1908">
        <v>0</v>
      </c>
      <c r="H46" s="1908">
        <v>0</v>
      </c>
      <c r="I46" s="1908">
        <v>0</v>
      </c>
      <c r="J46" s="1908">
        <v>0</v>
      </c>
      <c r="K46" s="1644">
        <f>SUM(C46:J46)</f>
        <v>21628</v>
      </c>
      <c r="L46" s="1908">
        <v>13513</v>
      </c>
    </row>
    <row r="47" spans="1:14" ht="12.75" customHeight="1" thickBot="1" x14ac:dyDescent="0.25">
      <c r="A47" s="1640" t="s">
        <v>560</v>
      </c>
      <c r="B47" s="1641" t="s">
        <v>32</v>
      </c>
      <c r="C47" s="1642">
        <f>SUM(C44:C46)</f>
        <v>251865</v>
      </c>
      <c r="D47" s="1642">
        <f t="shared" ref="D47:K47" si="4">SUM(D44:D46)</f>
        <v>44077</v>
      </c>
      <c r="E47" s="1642">
        <f t="shared" si="4"/>
        <v>112493</v>
      </c>
      <c r="F47" s="1642">
        <f t="shared" si="4"/>
        <v>5198</v>
      </c>
      <c r="G47" s="1642">
        <f t="shared" si="4"/>
        <v>0</v>
      </c>
      <c r="H47" s="1642">
        <f t="shared" si="4"/>
        <v>0</v>
      </c>
      <c r="I47" s="1642">
        <f t="shared" si="4"/>
        <v>0</v>
      </c>
      <c r="J47" s="1642">
        <f t="shared" si="4"/>
        <v>0</v>
      </c>
      <c r="K47" s="1642">
        <f t="shared" si="4"/>
        <v>413633</v>
      </c>
      <c r="L47" s="1642">
        <f>SUM(L44:L46)</f>
        <v>449880</v>
      </c>
    </row>
    <row r="48" spans="1:14" ht="15.75" customHeight="1" thickTop="1" x14ac:dyDescent="0.2">
      <c r="A48" s="602" t="s">
        <v>609</v>
      </c>
      <c r="B48" s="603"/>
      <c r="C48" s="604"/>
      <c r="D48" s="604"/>
      <c r="E48" s="604"/>
      <c r="F48" s="604"/>
      <c r="G48" s="604"/>
      <c r="H48" s="604"/>
      <c r="I48" s="594"/>
      <c r="J48" s="594"/>
      <c r="K48" s="604"/>
      <c r="L48" s="604"/>
    </row>
    <row r="49" spans="1:14" x14ac:dyDescent="0.2">
      <c r="A49" s="1476" t="s">
        <v>816</v>
      </c>
      <c r="B49" s="592">
        <v>2310</v>
      </c>
      <c r="C49" s="1910">
        <v>27800</v>
      </c>
      <c r="D49" s="1910">
        <v>35611</v>
      </c>
      <c r="E49" s="1910">
        <v>208066</v>
      </c>
      <c r="F49" s="1910">
        <v>5373</v>
      </c>
      <c r="G49" s="1910">
        <v>0</v>
      </c>
      <c r="H49" s="1910">
        <v>8826</v>
      </c>
      <c r="I49" s="1908">
        <v>1484</v>
      </c>
      <c r="J49" s="1908">
        <v>0</v>
      </c>
      <c r="K49" s="1644">
        <f>SUM(C49:J49)</f>
        <v>287160</v>
      </c>
      <c r="L49" s="1910">
        <v>336881</v>
      </c>
    </row>
    <row r="50" spans="1:14" x14ac:dyDescent="0.2">
      <c r="A50" s="1476" t="s">
        <v>817</v>
      </c>
      <c r="B50" s="592">
        <v>2320</v>
      </c>
      <c r="C50" s="1908">
        <v>197031</v>
      </c>
      <c r="D50" s="1908">
        <v>40850</v>
      </c>
      <c r="E50" s="1908">
        <v>7028</v>
      </c>
      <c r="F50" s="1908">
        <v>417</v>
      </c>
      <c r="G50" s="1908">
        <v>0</v>
      </c>
      <c r="H50" s="1908">
        <v>4956</v>
      </c>
      <c r="I50" s="1908">
        <v>0</v>
      </c>
      <c r="J50" s="1908">
        <v>0</v>
      </c>
      <c r="K50" s="1644">
        <f>SUM(C50:J50)</f>
        <v>250282</v>
      </c>
      <c r="L50" s="1908">
        <v>254920</v>
      </c>
    </row>
    <row r="51" spans="1:14" x14ac:dyDescent="0.2">
      <c r="A51" s="1476" t="s">
        <v>42</v>
      </c>
      <c r="B51" s="592">
        <v>2330</v>
      </c>
      <c r="C51" s="1908">
        <v>0</v>
      </c>
      <c r="D51" s="1908">
        <v>0</v>
      </c>
      <c r="E51" s="1908">
        <v>0</v>
      </c>
      <c r="F51" s="1908">
        <v>0</v>
      </c>
      <c r="G51" s="1908">
        <v>0</v>
      </c>
      <c r="H51" s="1908">
        <v>0</v>
      </c>
      <c r="I51" s="1908">
        <v>0</v>
      </c>
      <c r="J51" s="1908">
        <v>0</v>
      </c>
      <c r="K51" s="1644">
        <f>SUM(C51:J51)</f>
        <v>0</v>
      </c>
      <c r="L51" s="1908">
        <v>0</v>
      </c>
    </row>
    <row r="52" spans="1:14" ht="22.5" x14ac:dyDescent="0.2">
      <c r="A52" s="1477" t="s">
        <v>297</v>
      </c>
      <c r="B52" s="605" t="s">
        <v>365</v>
      </c>
      <c r="C52" s="1914">
        <v>0</v>
      </c>
      <c r="D52" s="1914">
        <v>0</v>
      </c>
      <c r="E52" s="1914">
        <v>0</v>
      </c>
      <c r="F52" s="1914">
        <v>0</v>
      </c>
      <c r="G52" s="1914">
        <v>0</v>
      </c>
      <c r="H52" s="1914">
        <v>0</v>
      </c>
      <c r="I52" s="1914">
        <v>0</v>
      </c>
      <c r="J52" s="1914">
        <v>0</v>
      </c>
      <c r="K52" s="1644">
        <f>SUM(C52:J52)</f>
        <v>0</v>
      </c>
      <c r="L52" s="1914">
        <v>0</v>
      </c>
    </row>
    <row r="53" spans="1:14" ht="12.75" customHeight="1" thickBot="1" x14ac:dyDescent="0.25">
      <c r="A53" s="1640" t="s">
        <v>716</v>
      </c>
      <c r="B53" s="1641" t="s">
        <v>33</v>
      </c>
      <c r="C53" s="1642">
        <f>SUM(C49:C52)</f>
        <v>224831</v>
      </c>
      <c r="D53" s="1642">
        <f t="shared" ref="D53:L53" si="5">SUM(D49:D52)</f>
        <v>76461</v>
      </c>
      <c r="E53" s="1642">
        <f t="shared" si="5"/>
        <v>215094</v>
      </c>
      <c r="F53" s="1642">
        <f t="shared" si="5"/>
        <v>5790</v>
      </c>
      <c r="G53" s="1642">
        <f t="shared" si="5"/>
        <v>0</v>
      </c>
      <c r="H53" s="1642">
        <f t="shared" si="5"/>
        <v>13782</v>
      </c>
      <c r="I53" s="1642">
        <f t="shared" si="5"/>
        <v>1484</v>
      </c>
      <c r="J53" s="1642">
        <f t="shared" si="5"/>
        <v>0</v>
      </c>
      <c r="K53" s="1642">
        <f t="shared" si="5"/>
        <v>537442</v>
      </c>
      <c r="L53" s="1642">
        <f t="shared" si="5"/>
        <v>591801</v>
      </c>
    </row>
    <row r="54" spans="1:14" ht="15.75" customHeight="1" thickTop="1" x14ac:dyDescent="0.2">
      <c r="A54" s="602" t="s">
        <v>610</v>
      </c>
      <c r="B54" s="603"/>
      <c r="C54" s="604"/>
      <c r="D54" s="604"/>
      <c r="E54" s="604"/>
      <c r="F54" s="604"/>
      <c r="G54" s="604"/>
      <c r="H54" s="604"/>
      <c r="I54" s="594"/>
      <c r="J54" s="594"/>
      <c r="K54" s="604"/>
      <c r="L54" s="604"/>
    </row>
    <row r="55" spans="1:14" x14ac:dyDescent="0.2">
      <c r="A55" s="1476" t="s">
        <v>1066</v>
      </c>
      <c r="B55" s="592">
        <v>2410</v>
      </c>
      <c r="C55" s="1910">
        <v>303340</v>
      </c>
      <c r="D55" s="1910">
        <v>61870</v>
      </c>
      <c r="E55" s="1910">
        <v>3592</v>
      </c>
      <c r="F55" s="1910">
        <v>4341</v>
      </c>
      <c r="G55" s="1910">
        <v>0</v>
      </c>
      <c r="H55" s="1910">
        <v>540</v>
      </c>
      <c r="I55" s="1908">
        <v>0</v>
      </c>
      <c r="J55" s="1908">
        <v>0</v>
      </c>
      <c r="K55" s="1644">
        <f>SUM(C55:J55)</f>
        <v>373683</v>
      </c>
      <c r="L55" s="1910">
        <v>378150</v>
      </c>
    </row>
    <row r="56" spans="1:14" ht="12.75" customHeight="1" x14ac:dyDescent="0.2">
      <c r="A56" s="1480" t="s">
        <v>375</v>
      </c>
      <c r="B56" s="606">
        <v>2490</v>
      </c>
      <c r="C56" s="1908">
        <v>0</v>
      </c>
      <c r="D56" s="1908">
        <v>0</v>
      </c>
      <c r="E56" s="1908">
        <v>0</v>
      </c>
      <c r="F56" s="1908">
        <v>0</v>
      </c>
      <c r="G56" s="1908">
        <v>0</v>
      </c>
      <c r="H56" s="1908">
        <v>0</v>
      </c>
      <c r="I56" s="1908">
        <v>0</v>
      </c>
      <c r="J56" s="1908">
        <v>0</v>
      </c>
      <c r="K56" s="1644">
        <f>SUM(C56:J56)</f>
        <v>0</v>
      </c>
      <c r="L56" s="1908">
        <v>0</v>
      </c>
    </row>
    <row r="57" spans="1:14" s="343" customFormat="1" ht="12.75" customHeight="1" thickBot="1" x14ac:dyDescent="0.25">
      <c r="A57" s="1640" t="s">
        <v>263</v>
      </c>
      <c r="B57" s="1645" t="s">
        <v>34</v>
      </c>
      <c r="C57" s="1646">
        <f>SUM(C55:C56)</f>
        <v>303340</v>
      </c>
      <c r="D57" s="1646">
        <f t="shared" ref="D57:K57" si="6">SUM(D55:D56)</f>
        <v>61870</v>
      </c>
      <c r="E57" s="1646">
        <f t="shared" si="6"/>
        <v>3592</v>
      </c>
      <c r="F57" s="1646">
        <f t="shared" si="6"/>
        <v>4341</v>
      </c>
      <c r="G57" s="1646">
        <f t="shared" si="6"/>
        <v>0</v>
      </c>
      <c r="H57" s="1646">
        <f t="shared" si="6"/>
        <v>540</v>
      </c>
      <c r="I57" s="1646">
        <f t="shared" si="6"/>
        <v>0</v>
      </c>
      <c r="J57" s="1646">
        <f t="shared" si="6"/>
        <v>0</v>
      </c>
      <c r="K57" s="1646">
        <f t="shared" si="6"/>
        <v>373683</v>
      </c>
      <c r="L57" s="1642">
        <f>SUM(L55:L56)</f>
        <v>378150</v>
      </c>
      <c r="M57" s="587"/>
      <c r="N57" s="587"/>
    </row>
    <row r="58" spans="1:14" s="343" customFormat="1" ht="15.75" customHeight="1" thickTop="1" x14ac:dyDescent="0.2">
      <c r="A58" s="602" t="s">
        <v>611</v>
      </c>
      <c r="B58" s="603"/>
      <c r="C58" s="607"/>
      <c r="D58" s="604"/>
      <c r="E58" s="604"/>
      <c r="F58" s="604"/>
      <c r="G58" s="604"/>
      <c r="H58" s="604"/>
      <c r="I58" s="594"/>
      <c r="J58" s="594"/>
      <c r="K58" s="604"/>
      <c r="L58" s="604"/>
      <c r="M58" s="587"/>
      <c r="N58" s="587"/>
    </row>
    <row r="59" spans="1:14" s="343" customFormat="1" x14ac:dyDescent="0.2">
      <c r="A59" s="1476" t="s">
        <v>1067</v>
      </c>
      <c r="B59" s="592">
        <v>2510</v>
      </c>
      <c r="C59" s="1910">
        <v>0</v>
      </c>
      <c r="D59" s="1910">
        <v>0</v>
      </c>
      <c r="E59" s="1910">
        <v>0</v>
      </c>
      <c r="F59" s="1910">
        <v>0</v>
      </c>
      <c r="G59" s="1910">
        <v>0</v>
      </c>
      <c r="H59" s="1910">
        <v>0</v>
      </c>
      <c r="I59" s="1908">
        <v>0</v>
      </c>
      <c r="J59" s="1908">
        <v>0</v>
      </c>
      <c r="K59" s="1644">
        <f t="shared" ref="K59:K64" si="7">SUM(C59:J59)</f>
        <v>0</v>
      </c>
      <c r="L59" s="1910">
        <v>0</v>
      </c>
      <c r="M59" s="587"/>
      <c r="N59" s="587"/>
    </row>
    <row r="60" spans="1:14" s="343" customFormat="1" x14ac:dyDescent="0.2">
      <c r="A60" s="1476" t="s">
        <v>462</v>
      </c>
      <c r="B60" s="592">
        <v>2520</v>
      </c>
      <c r="C60" s="1908">
        <v>220374</v>
      </c>
      <c r="D60" s="1908">
        <v>37512</v>
      </c>
      <c r="E60" s="1908">
        <v>8643</v>
      </c>
      <c r="F60" s="1908">
        <v>1977</v>
      </c>
      <c r="G60" s="1908">
        <v>0</v>
      </c>
      <c r="H60" s="1908">
        <v>1420</v>
      </c>
      <c r="I60" s="1908">
        <v>0</v>
      </c>
      <c r="J60" s="1908">
        <v>0</v>
      </c>
      <c r="K60" s="1644">
        <f t="shared" si="7"/>
        <v>269926</v>
      </c>
      <c r="L60" s="1908">
        <v>278900</v>
      </c>
      <c r="M60" s="587"/>
      <c r="N60" s="587"/>
    </row>
    <row r="61" spans="1:14" s="343" customFormat="1" x14ac:dyDescent="0.2">
      <c r="A61" s="1476" t="s">
        <v>197</v>
      </c>
      <c r="B61" s="592">
        <v>2540</v>
      </c>
      <c r="C61" s="1908">
        <v>0</v>
      </c>
      <c r="D61" s="1908">
        <v>0</v>
      </c>
      <c r="E61" s="1908">
        <v>0</v>
      </c>
      <c r="F61" s="1908">
        <v>0</v>
      </c>
      <c r="G61" s="1908">
        <v>0</v>
      </c>
      <c r="H61" s="1908">
        <v>0</v>
      </c>
      <c r="I61" s="1908">
        <v>0</v>
      </c>
      <c r="J61" s="1908">
        <v>0</v>
      </c>
      <c r="K61" s="1644">
        <f t="shared" si="7"/>
        <v>0</v>
      </c>
      <c r="L61" s="1908">
        <v>0</v>
      </c>
      <c r="M61" s="587"/>
      <c r="N61" s="587"/>
    </row>
    <row r="62" spans="1:14" s="343" customFormat="1" x14ac:dyDescent="0.2">
      <c r="A62" s="1476" t="s">
        <v>952</v>
      </c>
      <c r="B62" s="592">
        <v>2550</v>
      </c>
      <c r="C62" s="1908">
        <v>0</v>
      </c>
      <c r="D62" s="1908">
        <v>0</v>
      </c>
      <c r="E62" s="1908">
        <v>0</v>
      </c>
      <c r="F62" s="1908">
        <v>0</v>
      </c>
      <c r="G62" s="1908">
        <v>0</v>
      </c>
      <c r="H62" s="1908">
        <v>0</v>
      </c>
      <c r="I62" s="1908">
        <v>0</v>
      </c>
      <c r="J62" s="1908">
        <v>0</v>
      </c>
      <c r="K62" s="1644">
        <f t="shared" si="7"/>
        <v>0</v>
      </c>
      <c r="L62" s="1908">
        <v>0</v>
      </c>
      <c r="M62" s="587"/>
      <c r="N62" s="587"/>
    </row>
    <row r="63" spans="1:14" s="587" customFormat="1" x14ac:dyDescent="0.2">
      <c r="A63" s="1476" t="s">
        <v>100</v>
      </c>
      <c r="B63" s="592">
        <v>2560</v>
      </c>
      <c r="C63" s="1908">
        <v>74723</v>
      </c>
      <c r="D63" s="1908">
        <v>38895</v>
      </c>
      <c r="E63" s="1908">
        <v>1551</v>
      </c>
      <c r="F63" s="1908">
        <v>141421</v>
      </c>
      <c r="G63" s="1908">
        <v>40773</v>
      </c>
      <c r="H63" s="1908">
        <v>180</v>
      </c>
      <c r="I63" s="1908">
        <v>0</v>
      </c>
      <c r="J63" s="1908">
        <v>0</v>
      </c>
      <c r="K63" s="1644">
        <f t="shared" si="7"/>
        <v>297543</v>
      </c>
      <c r="L63" s="1908">
        <v>334200</v>
      </c>
    </row>
    <row r="64" spans="1:14" s="587" customFormat="1" x14ac:dyDescent="0.2">
      <c r="A64" s="1481" t="s">
        <v>101</v>
      </c>
      <c r="B64" s="608">
        <v>2570</v>
      </c>
      <c r="C64" s="1910">
        <v>0</v>
      </c>
      <c r="D64" s="1910">
        <v>0</v>
      </c>
      <c r="E64" s="1910">
        <v>0</v>
      </c>
      <c r="F64" s="1910">
        <v>0</v>
      </c>
      <c r="G64" s="1910">
        <v>0</v>
      </c>
      <c r="H64" s="1910">
        <v>0</v>
      </c>
      <c r="I64" s="1908">
        <v>0</v>
      </c>
      <c r="J64" s="1908">
        <v>0</v>
      </c>
      <c r="K64" s="1644">
        <f t="shared" si="7"/>
        <v>0</v>
      </c>
      <c r="L64" s="1910">
        <v>0</v>
      </c>
    </row>
    <row r="65" spans="1:14" s="343" customFormat="1" ht="12.75" customHeight="1" thickBot="1" x14ac:dyDescent="0.25">
      <c r="A65" s="1640" t="s">
        <v>718</v>
      </c>
      <c r="B65" s="1641" t="s">
        <v>35</v>
      </c>
      <c r="C65" s="1642">
        <f>SUM(C59:C64)</f>
        <v>295097</v>
      </c>
      <c r="D65" s="1642">
        <f t="shared" ref="D65:L65" si="8">SUM(D59:D64)</f>
        <v>76407</v>
      </c>
      <c r="E65" s="1642">
        <f t="shared" si="8"/>
        <v>10194</v>
      </c>
      <c r="F65" s="1642">
        <f t="shared" si="8"/>
        <v>143398</v>
      </c>
      <c r="G65" s="1642">
        <f t="shared" si="8"/>
        <v>40773</v>
      </c>
      <c r="H65" s="1642">
        <f t="shared" si="8"/>
        <v>1600</v>
      </c>
      <c r="I65" s="1642">
        <f t="shared" si="8"/>
        <v>0</v>
      </c>
      <c r="J65" s="1642">
        <f t="shared" si="8"/>
        <v>0</v>
      </c>
      <c r="K65" s="1642">
        <f t="shared" si="8"/>
        <v>567469</v>
      </c>
      <c r="L65" s="1642">
        <f t="shared" si="8"/>
        <v>613100</v>
      </c>
      <c r="M65" s="587"/>
      <c r="N65" s="587"/>
    </row>
    <row r="66" spans="1:14" s="343" customFormat="1" ht="15.75" customHeight="1" thickTop="1" x14ac:dyDescent="0.2">
      <c r="A66" s="602" t="s">
        <v>612</v>
      </c>
      <c r="B66" s="609"/>
      <c r="C66" s="594"/>
      <c r="D66" s="594"/>
      <c r="E66" s="594"/>
      <c r="F66" s="594"/>
      <c r="G66" s="594"/>
      <c r="H66" s="594"/>
      <c r="I66" s="594"/>
      <c r="J66" s="594"/>
      <c r="K66" s="604"/>
      <c r="L66" s="604"/>
      <c r="M66" s="587"/>
      <c r="N66" s="587"/>
    </row>
    <row r="67" spans="1:14" s="343" customFormat="1" x14ac:dyDescent="0.2">
      <c r="A67" s="1476" t="s">
        <v>1059</v>
      </c>
      <c r="B67" s="592">
        <v>2610</v>
      </c>
      <c r="C67" s="1908">
        <v>0</v>
      </c>
      <c r="D67" s="1908">
        <v>0</v>
      </c>
      <c r="E67" s="1908">
        <v>0</v>
      </c>
      <c r="F67" s="1908">
        <v>0</v>
      </c>
      <c r="G67" s="1908">
        <v>0</v>
      </c>
      <c r="H67" s="1908">
        <v>0</v>
      </c>
      <c r="I67" s="1908">
        <v>0</v>
      </c>
      <c r="J67" s="1908">
        <v>0</v>
      </c>
      <c r="K67" s="1644">
        <f>SUM(C67:J67)</f>
        <v>0</v>
      </c>
      <c r="L67" s="1910">
        <v>0</v>
      </c>
      <c r="M67" s="587"/>
      <c r="N67" s="587"/>
    </row>
    <row r="68" spans="1:14" s="343" customFormat="1" x14ac:dyDescent="0.2">
      <c r="A68" s="1476" t="s">
        <v>606</v>
      </c>
      <c r="B68" s="592">
        <v>2620</v>
      </c>
      <c r="C68" s="1908">
        <v>0</v>
      </c>
      <c r="D68" s="1908">
        <v>0</v>
      </c>
      <c r="E68" s="1908">
        <v>9895</v>
      </c>
      <c r="F68" s="1908">
        <v>0</v>
      </c>
      <c r="G68" s="1908">
        <v>0</v>
      </c>
      <c r="H68" s="1908">
        <v>0</v>
      </c>
      <c r="I68" s="1908">
        <v>0</v>
      </c>
      <c r="J68" s="1908">
        <v>0</v>
      </c>
      <c r="K68" s="1644">
        <f>SUM(C68:J68)</f>
        <v>9895</v>
      </c>
      <c r="L68" s="1908">
        <v>0</v>
      </c>
      <c r="M68" s="587"/>
      <c r="N68" s="587"/>
    </row>
    <row r="69" spans="1:14" s="343" customFormat="1" x14ac:dyDescent="0.2">
      <c r="A69" s="1476" t="s">
        <v>1060</v>
      </c>
      <c r="B69" s="592">
        <v>2630</v>
      </c>
      <c r="C69" s="1908">
        <v>0</v>
      </c>
      <c r="D69" s="1908">
        <v>0</v>
      </c>
      <c r="E69" s="1908">
        <v>0</v>
      </c>
      <c r="F69" s="1908">
        <v>0</v>
      </c>
      <c r="G69" s="1908">
        <v>0</v>
      </c>
      <c r="H69" s="1908">
        <v>0</v>
      </c>
      <c r="I69" s="1908">
        <v>0</v>
      </c>
      <c r="J69" s="1908">
        <v>0</v>
      </c>
      <c r="K69" s="1644">
        <f>SUM(C69:J69)</f>
        <v>0</v>
      </c>
      <c r="L69" s="1908">
        <v>0</v>
      </c>
      <c r="M69" s="587"/>
      <c r="N69" s="587"/>
    </row>
    <row r="70" spans="1:14" s="343" customFormat="1" x14ac:dyDescent="0.2">
      <c r="A70" s="1476" t="s">
        <v>402</v>
      </c>
      <c r="B70" s="592">
        <v>2640</v>
      </c>
      <c r="C70" s="1908">
        <v>0</v>
      </c>
      <c r="D70" s="1908">
        <v>0</v>
      </c>
      <c r="E70" s="1908">
        <v>0</v>
      </c>
      <c r="F70" s="1908">
        <v>0</v>
      </c>
      <c r="G70" s="1908">
        <v>0</v>
      </c>
      <c r="H70" s="1908">
        <v>0</v>
      </c>
      <c r="I70" s="1908">
        <v>0</v>
      </c>
      <c r="J70" s="1908">
        <v>0</v>
      </c>
      <c r="K70" s="1644">
        <f>SUM(C70:J70)</f>
        <v>0</v>
      </c>
      <c r="L70" s="1908">
        <v>0</v>
      </c>
      <c r="M70" s="587"/>
      <c r="N70" s="587"/>
    </row>
    <row r="71" spans="1:14" s="343" customFormat="1" x14ac:dyDescent="0.2">
      <c r="A71" s="1476" t="s">
        <v>403</v>
      </c>
      <c r="B71" s="592">
        <v>2660</v>
      </c>
      <c r="C71" s="1908">
        <v>0</v>
      </c>
      <c r="D71" s="1908">
        <v>0</v>
      </c>
      <c r="E71" s="1908">
        <v>81975</v>
      </c>
      <c r="F71" s="1908">
        <v>86956</v>
      </c>
      <c r="G71" s="1908">
        <v>16368</v>
      </c>
      <c r="H71" s="1908">
        <v>0</v>
      </c>
      <c r="I71" s="1908">
        <v>495</v>
      </c>
      <c r="J71" s="1908">
        <v>0</v>
      </c>
      <c r="K71" s="1644">
        <f>SUM(C71:J71)</f>
        <v>185794</v>
      </c>
      <c r="L71" s="1908">
        <v>126000</v>
      </c>
      <c r="M71" s="587"/>
      <c r="N71" s="587"/>
    </row>
    <row r="72" spans="1:14" s="343" customFormat="1" ht="12.75" customHeight="1" thickBot="1" x14ac:dyDescent="0.25">
      <c r="A72" s="1640" t="s">
        <v>37</v>
      </c>
      <c r="B72" s="1647" t="s">
        <v>36</v>
      </c>
      <c r="C72" s="1642">
        <f>SUM(C67:C71)</f>
        <v>0</v>
      </c>
      <c r="D72" s="1642">
        <f t="shared" ref="D72:K72" si="9">SUM(D67:D71)</f>
        <v>0</v>
      </c>
      <c r="E72" s="1642">
        <f t="shared" si="9"/>
        <v>91870</v>
      </c>
      <c r="F72" s="1642">
        <f t="shared" si="9"/>
        <v>86956</v>
      </c>
      <c r="G72" s="1642">
        <f t="shared" si="9"/>
        <v>16368</v>
      </c>
      <c r="H72" s="1642">
        <f t="shared" si="9"/>
        <v>0</v>
      </c>
      <c r="I72" s="1642">
        <f t="shared" si="9"/>
        <v>495</v>
      </c>
      <c r="J72" s="1642">
        <f t="shared" si="9"/>
        <v>0</v>
      </c>
      <c r="K72" s="1642">
        <f t="shared" si="9"/>
        <v>195689</v>
      </c>
      <c r="L72" s="1642">
        <f>SUM(L67:L71)</f>
        <v>126000</v>
      </c>
      <c r="M72" s="587"/>
      <c r="N72" s="587"/>
    </row>
    <row r="73" spans="1:14" s="343" customFormat="1" ht="14.25" thickTop="1" thickBot="1" x14ac:dyDescent="0.25">
      <c r="A73" s="1482" t="s">
        <v>979</v>
      </c>
      <c r="B73" s="610" t="s">
        <v>573</v>
      </c>
      <c r="C73" s="1927">
        <v>0</v>
      </c>
      <c r="D73" s="1927">
        <v>0</v>
      </c>
      <c r="E73" s="1927">
        <v>550</v>
      </c>
      <c r="F73" s="1927">
        <v>250</v>
      </c>
      <c r="G73" s="1927">
        <v>0</v>
      </c>
      <c r="H73" s="1927">
        <v>0</v>
      </c>
      <c r="I73" s="1925">
        <v>0</v>
      </c>
      <c r="J73" s="1925">
        <v>0</v>
      </c>
      <c r="K73" s="1642">
        <f>SUM(C73:J73)</f>
        <v>800</v>
      </c>
      <c r="L73" s="1925">
        <v>1150</v>
      </c>
      <c r="M73" s="587"/>
      <c r="N73" s="587"/>
    </row>
    <row r="74" spans="1:14" ht="12.75" customHeight="1" thickTop="1" thickBot="1" x14ac:dyDescent="0.25">
      <c r="A74" s="1640" t="s">
        <v>810</v>
      </c>
      <c r="B74" s="1648">
        <v>2000</v>
      </c>
      <c r="C74" s="1649">
        <f>SUM(C42,C47,C53,C57,C65,C72,C73)</f>
        <v>1222830</v>
      </c>
      <c r="D74" s="1649">
        <f t="shared" ref="D74:K74" si="10">SUM(D42,D47,D53,D57,D65,D72,D73)</f>
        <v>279515</v>
      </c>
      <c r="E74" s="1649">
        <f t="shared" si="10"/>
        <v>440061</v>
      </c>
      <c r="F74" s="1649">
        <f t="shared" si="10"/>
        <v>247469</v>
      </c>
      <c r="G74" s="1649">
        <f t="shared" si="10"/>
        <v>57141</v>
      </c>
      <c r="H74" s="1649">
        <f t="shared" si="10"/>
        <v>15922</v>
      </c>
      <c r="I74" s="1649">
        <f t="shared" si="10"/>
        <v>1979</v>
      </c>
      <c r="J74" s="1649">
        <f t="shared" si="10"/>
        <v>0</v>
      </c>
      <c r="K74" s="1649">
        <f t="shared" si="10"/>
        <v>2264917</v>
      </c>
      <c r="L74" s="1649">
        <f>SUM(L42,L47,L53,L57,L65,L72,L73)</f>
        <v>2343241</v>
      </c>
    </row>
    <row r="75" spans="1:14" s="259" customFormat="1" ht="15.75" customHeight="1" thickTop="1" thickBot="1" x14ac:dyDescent="0.25">
      <c r="A75" s="1582" t="s">
        <v>47</v>
      </c>
      <c r="B75" s="1583" t="s">
        <v>574</v>
      </c>
      <c r="C75" s="1927">
        <v>0</v>
      </c>
      <c r="D75" s="1927">
        <v>0</v>
      </c>
      <c r="E75" s="1927">
        <v>20270</v>
      </c>
      <c r="F75" s="1927">
        <v>8683</v>
      </c>
      <c r="G75" s="1927">
        <v>0</v>
      </c>
      <c r="H75" s="1927">
        <v>0</v>
      </c>
      <c r="I75" s="1925">
        <v>0</v>
      </c>
      <c r="J75" s="1925">
        <v>0</v>
      </c>
      <c r="K75" s="1642">
        <f>SUM(C75:J75)</f>
        <v>28953</v>
      </c>
      <c r="L75" s="1925">
        <v>4150</v>
      </c>
      <c r="M75" s="591"/>
      <c r="N75" s="591"/>
    </row>
    <row r="76" spans="1:14" s="611" customFormat="1" ht="15.75" customHeight="1" thickTop="1" x14ac:dyDescent="0.2">
      <c r="A76" s="1584" t="s">
        <v>364</v>
      </c>
      <c r="B76" s="1581" t="s">
        <v>859</v>
      </c>
      <c r="C76" s="596"/>
      <c r="D76" s="596"/>
      <c r="E76" s="594"/>
      <c r="F76" s="596"/>
      <c r="G76" s="596"/>
      <c r="H76" s="594"/>
      <c r="I76" s="594"/>
      <c r="J76" s="594"/>
      <c r="K76" s="594"/>
      <c r="L76" s="594"/>
      <c r="M76" s="184"/>
      <c r="N76" s="184"/>
    </row>
    <row r="77" spans="1:14" s="259" customFormat="1" ht="15.75" customHeight="1" x14ac:dyDescent="0.2">
      <c r="A77" s="599" t="s">
        <v>613</v>
      </c>
      <c r="B77" s="600"/>
      <c r="C77" s="594"/>
      <c r="D77" s="594"/>
      <c r="E77" s="601"/>
      <c r="F77" s="594"/>
      <c r="G77" s="594"/>
      <c r="H77" s="601"/>
      <c r="I77" s="594"/>
      <c r="J77" s="594"/>
      <c r="K77" s="601"/>
      <c r="L77" s="601"/>
      <c r="M77" s="591"/>
      <c r="N77" s="591"/>
    </row>
    <row r="78" spans="1:14" x14ac:dyDescent="0.2">
      <c r="A78" s="1476" t="s">
        <v>495</v>
      </c>
      <c r="B78" s="592">
        <v>4110</v>
      </c>
      <c r="C78" s="594"/>
      <c r="D78" s="594"/>
      <c r="E78" s="1910">
        <v>0</v>
      </c>
      <c r="F78" s="594"/>
      <c r="G78" s="594"/>
      <c r="H78" s="1941">
        <v>0</v>
      </c>
      <c r="I78" s="474"/>
      <c r="J78" s="474"/>
      <c r="K78" s="1643">
        <f t="shared" ref="K78:K83" si="11">SUM(C78:J78)</f>
        <v>0</v>
      </c>
      <c r="L78" s="1910">
        <v>0</v>
      </c>
    </row>
    <row r="79" spans="1:14" x14ac:dyDescent="0.2">
      <c r="A79" s="1476" t="s">
        <v>303</v>
      </c>
      <c r="B79" s="592">
        <v>4120</v>
      </c>
      <c r="C79" s="594"/>
      <c r="D79" s="594"/>
      <c r="E79" s="1908">
        <v>0</v>
      </c>
      <c r="F79" s="594"/>
      <c r="G79" s="594"/>
      <c r="H79" s="1908">
        <v>622933</v>
      </c>
      <c r="I79" s="474"/>
      <c r="J79" s="474"/>
      <c r="K79" s="1643">
        <f t="shared" si="11"/>
        <v>622933</v>
      </c>
      <c r="L79" s="1908">
        <v>650000</v>
      </c>
    </row>
    <row r="80" spans="1:14" x14ac:dyDescent="0.2">
      <c r="A80" s="1476" t="s">
        <v>304</v>
      </c>
      <c r="B80" s="592">
        <v>4130</v>
      </c>
      <c r="C80" s="594"/>
      <c r="D80" s="594"/>
      <c r="E80" s="1908">
        <v>0</v>
      </c>
      <c r="F80" s="594"/>
      <c r="G80" s="594"/>
      <c r="H80" s="1908">
        <v>0</v>
      </c>
      <c r="I80" s="474"/>
      <c r="J80" s="474"/>
      <c r="K80" s="1643">
        <f t="shared" si="11"/>
        <v>0</v>
      </c>
      <c r="L80" s="1908">
        <v>0</v>
      </c>
    </row>
    <row r="81" spans="1:12" x14ac:dyDescent="0.2">
      <c r="A81" s="1476" t="s">
        <v>696</v>
      </c>
      <c r="B81" s="592">
        <v>4140</v>
      </c>
      <c r="C81" s="594"/>
      <c r="D81" s="594"/>
      <c r="E81" s="1908">
        <v>0</v>
      </c>
      <c r="F81" s="594"/>
      <c r="G81" s="594"/>
      <c r="H81" s="1908">
        <v>0</v>
      </c>
      <c r="I81" s="474"/>
      <c r="J81" s="474"/>
      <c r="K81" s="1643">
        <f t="shared" si="11"/>
        <v>0</v>
      </c>
      <c r="L81" s="1908">
        <v>0</v>
      </c>
    </row>
    <row r="82" spans="1:12" x14ac:dyDescent="0.2">
      <c r="A82" s="1476" t="s">
        <v>86</v>
      </c>
      <c r="B82" s="592">
        <v>4170</v>
      </c>
      <c r="C82" s="594"/>
      <c r="D82" s="594"/>
      <c r="E82" s="1908">
        <v>0</v>
      </c>
      <c r="F82" s="594"/>
      <c r="G82" s="594"/>
      <c r="H82" s="1908">
        <v>0</v>
      </c>
      <c r="I82" s="474"/>
      <c r="J82" s="474"/>
      <c r="K82" s="1643">
        <f t="shared" si="11"/>
        <v>0</v>
      </c>
      <c r="L82" s="1908">
        <v>0</v>
      </c>
    </row>
    <row r="83" spans="1:12" x14ac:dyDescent="0.2">
      <c r="A83" s="1480" t="s">
        <v>697</v>
      </c>
      <c r="B83" s="606">
        <v>4190</v>
      </c>
      <c r="C83" s="594"/>
      <c r="D83" s="594"/>
      <c r="E83" s="1908">
        <v>0</v>
      </c>
      <c r="F83" s="594"/>
      <c r="G83" s="594"/>
      <c r="H83" s="1908">
        <v>0</v>
      </c>
      <c r="I83" s="474"/>
      <c r="J83" s="474"/>
      <c r="K83" s="1643">
        <f t="shared" si="11"/>
        <v>0</v>
      </c>
      <c r="L83" s="1908">
        <v>0</v>
      </c>
    </row>
    <row r="84" spans="1:12" ht="13.5" thickBot="1" x14ac:dyDescent="0.25">
      <c r="A84" s="1640" t="s">
        <v>1484</v>
      </c>
      <c r="B84" s="1650">
        <v>4100</v>
      </c>
      <c r="C84" s="594"/>
      <c r="D84" s="594"/>
      <c r="E84" s="1642">
        <f>SUM(E78:E83)</f>
        <v>0</v>
      </c>
      <c r="F84" s="594"/>
      <c r="G84" s="594"/>
      <c r="H84" s="1642">
        <f>SUM(H78:H83)</f>
        <v>622933</v>
      </c>
      <c r="I84" s="474"/>
      <c r="J84" s="474"/>
      <c r="K84" s="1642">
        <f>SUM(K78:K83)</f>
        <v>622933</v>
      </c>
      <c r="L84" s="1642">
        <f>SUM(L78:L83)</f>
        <v>650000</v>
      </c>
    </row>
    <row r="85" spans="1:12" ht="12.75" customHeight="1" thickTop="1" thickBot="1" x14ac:dyDescent="0.25">
      <c r="A85" s="1483" t="s">
        <v>255</v>
      </c>
      <c r="B85" s="612">
        <v>4210</v>
      </c>
      <c r="C85" s="594"/>
      <c r="D85" s="594"/>
      <c r="E85" s="613"/>
      <c r="F85" s="594"/>
      <c r="G85" s="594"/>
      <c r="H85" s="1928">
        <v>0</v>
      </c>
      <c r="I85" s="474"/>
      <c r="J85" s="474"/>
      <c r="K85" s="1649">
        <f>H85</f>
        <v>0</v>
      </c>
      <c r="L85" s="1926">
        <v>0</v>
      </c>
    </row>
    <row r="86" spans="1:12" ht="12.75" customHeight="1" thickTop="1" thickBot="1" x14ac:dyDescent="0.25">
      <c r="A86" s="1484" t="s">
        <v>698</v>
      </c>
      <c r="B86" s="614">
        <v>4220</v>
      </c>
      <c r="C86" s="594"/>
      <c r="D86" s="594"/>
      <c r="E86" s="615"/>
      <c r="F86" s="594"/>
      <c r="G86" s="594"/>
      <c r="H86" s="1908">
        <v>56331</v>
      </c>
      <c r="I86" s="474"/>
      <c r="J86" s="474"/>
      <c r="K86" s="1649">
        <f t="shared" ref="K86:K98" si="12">H86</f>
        <v>56331</v>
      </c>
      <c r="L86" s="1926">
        <v>65000</v>
      </c>
    </row>
    <row r="87" spans="1:12" ht="14.25" thickTop="1" thickBot="1" x14ac:dyDescent="0.25">
      <c r="A87" s="1485" t="s">
        <v>699</v>
      </c>
      <c r="B87" s="616">
        <v>4230</v>
      </c>
      <c r="C87" s="594"/>
      <c r="D87" s="594"/>
      <c r="E87" s="615"/>
      <c r="F87" s="594"/>
      <c r="G87" s="594"/>
      <c r="H87" s="1908">
        <v>0</v>
      </c>
      <c r="I87" s="474"/>
      <c r="J87" s="474"/>
      <c r="K87" s="1649">
        <f t="shared" si="12"/>
        <v>0</v>
      </c>
      <c r="L87" s="1926">
        <v>0</v>
      </c>
    </row>
    <row r="88" spans="1:12" ht="12.75" customHeight="1" thickTop="1" thickBot="1" x14ac:dyDescent="0.25">
      <c r="A88" s="1485" t="s">
        <v>764</v>
      </c>
      <c r="B88" s="616">
        <v>4240</v>
      </c>
      <c r="C88" s="594"/>
      <c r="D88" s="594"/>
      <c r="E88" s="615"/>
      <c r="F88" s="594"/>
      <c r="G88" s="594"/>
      <c r="H88" s="1908">
        <v>0</v>
      </c>
      <c r="I88" s="474"/>
      <c r="J88" s="474"/>
      <c r="K88" s="1649">
        <f t="shared" si="12"/>
        <v>0</v>
      </c>
      <c r="L88" s="1926">
        <v>0</v>
      </c>
    </row>
    <row r="89" spans="1:12" ht="12.75" customHeight="1" thickTop="1" thickBot="1" x14ac:dyDescent="0.25">
      <c r="A89" s="1485" t="s">
        <v>700</v>
      </c>
      <c r="B89" s="616">
        <v>4270</v>
      </c>
      <c r="C89" s="594"/>
      <c r="D89" s="594"/>
      <c r="E89" s="615"/>
      <c r="F89" s="594"/>
      <c r="G89" s="594"/>
      <c r="H89" s="1908">
        <v>0</v>
      </c>
      <c r="I89" s="474"/>
      <c r="J89" s="474"/>
      <c r="K89" s="1649">
        <f t="shared" si="12"/>
        <v>0</v>
      </c>
      <c r="L89" s="1926">
        <v>0</v>
      </c>
    </row>
    <row r="90" spans="1:12" ht="12.75" customHeight="1" thickTop="1" thickBot="1" x14ac:dyDescent="0.25">
      <c r="A90" s="1485" t="s">
        <v>685</v>
      </c>
      <c r="B90" s="616">
        <v>4280</v>
      </c>
      <c r="C90" s="594"/>
      <c r="D90" s="594"/>
      <c r="E90" s="615"/>
      <c r="F90" s="594"/>
      <c r="G90" s="594"/>
      <c r="H90" s="1908">
        <v>0</v>
      </c>
      <c r="I90" s="474"/>
      <c r="J90" s="474"/>
      <c r="K90" s="1649">
        <f t="shared" si="12"/>
        <v>0</v>
      </c>
      <c r="L90" s="1926">
        <v>0</v>
      </c>
    </row>
    <row r="91" spans="1:12" ht="12.75" customHeight="1" thickTop="1" thickBot="1" x14ac:dyDescent="0.25">
      <c r="A91" s="1485" t="s">
        <v>686</v>
      </c>
      <c r="B91" s="616">
        <v>4290</v>
      </c>
      <c r="C91" s="594"/>
      <c r="D91" s="594"/>
      <c r="E91" s="615"/>
      <c r="F91" s="594"/>
      <c r="G91" s="594"/>
      <c r="H91" s="1908">
        <v>0</v>
      </c>
      <c r="I91" s="474"/>
      <c r="J91" s="474"/>
      <c r="K91" s="1649">
        <f t="shared" si="12"/>
        <v>0</v>
      </c>
      <c r="L91" s="1926">
        <v>0</v>
      </c>
    </row>
    <row r="92" spans="1:12" ht="14.25" thickTop="1" thickBot="1" x14ac:dyDescent="0.25">
      <c r="A92" s="1652" t="s">
        <v>1559</v>
      </c>
      <c r="B92" s="1650">
        <v>4200</v>
      </c>
      <c r="C92" s="594"/>
      <c r="D92" s="594"/>
      <c r="E92" s="615"/>
      <c r="F92" s="594"/>
      <c r="G92" s="594"/>
      <c r="H92" s="1642">
        <f>SUM(H85:H91)</f>
        <v>56331</v>
      </c>
      <c r="I92" s="474"/>
      <c r="J92" s="474"/>
      <c r="K92" s="1649">
        <f t="shared" si="12"/>
        <v>56331</v>
      </c>
      <c r="L92" s="1642">
        <f>SUM(L85:L91)</f>
        <v>65000</v>
      </c>
    </row>
    <row r="93" spans="1:12" ht="14.25" thickTop="1" thickBot="1" x14ac:dyDescent="0.25">
      <c r="A93" s="1484" t="s">
        <v>687</v>
      </c>
      <c r="B93" s="617">
        <v>4310</v>
      </c>
      <c r="C93" s="594"/>
      <c r="D93" s="594"/>
      <c r="E93" s="615"/>
      <c r="F93" s="594"/>
      <c r="G93" s="594"/>
      <c r="H93" s="1910">
        <v>0</v>
      </c>
      <c r="I93" s="474"/>
      <c r="J93" s="474"/>
      <c r="K93" s="1649">
        <f t="shared" si="12"/>
        <v>0</v>
      </c>
      <c r="L93" s="1927">
        <v>0</v>
      </c>
    </row>
    <row r="94" spans="1:12" ht="12.75" customHeight="1" thickTop="1" thickBot="1" x14ac:dyDescent="0.25">
      <c r="A94" s="1485" t="s">
        <v>688</v>
      </c>
      <c r="B94" s="616">
        <v>4320</v>
      </c>
      <c r="C94" s="594"/>
      <c r="D94" s="594"/>
      <c r="E94" s="615"/>
      <c r="F94" s="594"/>
      <c r="G94" s="594"/>
      <c r="H94" s="1908">
        <v>0</v>
      </c>
      <c r="I94" s="474"/>
      <c r="J94" s="474"/>
      <c r="K94" s="1649">
        <f t="shared" si="12"/>
        <v>0</v>
      </c>
      <c r="L94" s="1926">
        <v>0</v>
      </c>
    </row>
    <row r="95" spans="1:12" ht="15" customHeight="1" thickTop="1" thickBot="1" x14ac:dyDescent="0.25">
      <c r="A95" s="1485" t="s">
        <v>1487</v>
      </c>
      <c r="B95" s="616">
        <v>4330</v>
      </c>
      <c r="C95" s="594"/>
      <c r="D95" s="594"/>
      <c r="E95" s="615"/>
      <c r="F95" s="594"/>
      <c r="G95" s="594"/>
      <c r="H95" s="1908">
        <v>0</v>
      </c>
      <c r="I95" s="474"/>
      <c r="J95" s="474"/>
      <c r="K95" s="1649">
        <f t="shared" si="12"/>
        <v>0</v>
      </c>
      <c r="L95" s="1926">
        <v>0</v>
      </c>
    </row>
    <row r="96" spans="1:12" ht="14.25" thickTop="1" thickBot="1" x14ac:dyDescent="0.25">
      <c r="A96" s="1485" t="s">
        <v>689</v>
      </c>
      <c r="B96" s="616">
        <v>4340</v>
      </c>
      <c r="C96" s="594"/>
      <c r="D96" s="594"/>
      <c r="E96" s="615"/>
      <c r="F96" s="594"/>
      <c r="G96" s="594"/>
      <c r="H96" s="1908">
        <v>0</v>
      </c>
      <c r="I96" s="474"/>
      <c r="J96" s="474"/>
      <c r="K96" s="1649">
        <f t="shared" si="12"/>
        <v>0</v>
      </c>
      <c r="L96" s="1926">
        <v>0</v>
      </c>
    </row>
    <row r="97" spans="1:14" ht="12.75" customHeight="1" thickTop="1" thickBot="1" x14ac:dyDescent="0.25">
      <c r="A97" s="1485" t="s">
        <v>762</v>
      </c>
      <c r="B97" s="616">
        <v>4370</v>
      </c>
      <c r="C97" s="594"/>
      <c r="D97" s="594"/>
      <c r="E97" s="615"/>
      <c r="F97" s="594"/>
      <c r="G97" s="594"/>
      <c r="H97" s="1908">
        <v>0</v>
      </c>
      <c r="I97" s="474"/>
      <c r="J97" s="474"/>
      <c r="K97" s="1649">
        <f t="shared" si="12"/>
        <v>0</v>
      </c>
      <c r="L97" s="1926">
        <v>0</v>
      </c>
    </row>
    <row r="98" spans="1:14" ht="14.25" thickTop="1" thickBot="1" x14ac:dyDescent="0.25">
      <c r="A98" s="1485" t="s">
        <v>763</v>
      </c>
      <c r="B98" s="616">
        <v>4380</v>
      </c>
      <c r="C98" s="594"/>
      <c r="D98" s="594"/>
      <c r="E98" s="618"/>
      <c r="F98" s="594"/>
      <c r="G98" s="594"/>
      <c r="H98" s="1908">
        <v>0</v>
      </c>
      <c r="I98" s="474"/>
      <c r="J98" s="474"/>
      <c r="K98" s="1649">
        <f t="shared" si="12"/>
        <v>0</v>
      </c>
      <c r="L98" s="1926">
        <v>0</v>
      </c>
    </row>
    <row r="99" spans="1:14" ht="14.25" thickTop="1" thickBot="1" x14ac:dyDescent="0.25">
      <c r="A99" s="1485" t="s">
        <v>366</v>
      </c>
      <c r="B99" s="616">
        <v>4390</v>
      </c>
      <c r="C99" s="594"/>
      <c r="D99" s="594"/>
      <c r="E99" s="1927">
        <v>0</v>
      </c>
      <c r="F99" s="594"/>
      <c r="G99" s="594"/>
      <c r="H99" s="1908">
        <v>0</v>
      </c>
      <c r="I99" s="474"/>
      <c r="J99" s="474"/>
      <c r="K99" s="1649">
        <f>SUM(E99,H99)</f>
        <v>0</v>
      </c>
      <c r="L99" s="1926">
        <v>0</v>
      </c>
    </row>
    <row r="100" spans="1:14" ht="14.25" thickTop="1" thickBot="1" x14ac:dyDescent="0.25">
      <c r="A100" s="1652" t="s">
        <v>1485</v>
      </c>
      <c r="B100" s="1653">
        <v>4300</v>
      </c>
      <c r="C100" s="594"/>
      <c r="D100" s="594"/>
      <c r="E100" s="1649">
        <f>SUM(E93:E99)</f>
        <v>0</v>
      </c>
      <c r="F100" s="594"/>
      <c r="G100" s="594"/>
      <c r="H100" s="1649">
        <f>SUM(H93:H99)</f>
        <v>0</v>
      </c>
      <c r="I100" s="474"/>
      <c r="J100" s="474"/>
      <c r="K100" s="1649">
        <f>SUM(K93:K99)</f>
        <v>0</v>
      </c>
      <c r="L100" s="1649">
        <f>SUM(L93:L99)</f>
        <v>0</v>
      </c>
    </row>
    <row r="101" spans="1:14" ht="12.75" customHeight="1" thickTop="1" thickBot="1" x14ac:dyDescent="0.25">
      <c r="A101" s="1482" t="s">
        <v>1488</v>
      </c>
      <c r="B101" s="619" t="s">
        <v>930</v>
      </c>
      <c r="C101" s="594"/>
      <c r="D101" s="594"/>
      <c r="E101" s="1925">
        <v>0</v>
      </c>
      <c r="F101" s="594"/>
      <c r="G101" s="594"/>
      <c r="H101" s="1925">
        <v>0</v>
      </c>
      <c r="I101" s="474"/>
      <c r="J101" s="474"/>
      <c r="K101" s="1651">
        <f>SUM(C101:J101)</f>
        <v>0</v>
      </c>
      <c r="L101" s="1926">
        <v>0</v>
      </c>
    </row>
    <row r="102" spans="1:14" ht="12.75" customHeight="1" thickTop="1" thickBot="1" x14ac:dyDescent="0.25">
      <c r="A102" s="1640" t="s">
        <v>1486</v>
      </c>
      <c r="B102" s="1650">
        <v>4000</v>
      </c>
      <c r="C102" s="594"/>
      <c r="D102" s="594"/>
      <c r="E102" s="1649">
        <f>SUM(E84,E92,E100,E101)</f>
        <v>0</v>
      </c>
      <c r="F102" s="594"/>
      <c r="G102" s="594"/>
      <c r="H102" s="1649">
        <f>SUM(H84,H92,H100,H101)</f>
        <v>679264</v>
      </c>
      <c r="I102" s="474"/>
      <c r="J102" s="474"/>
      <c r="K102" s="1649">
        <f>SUM(K84,K92,K100,K101)</f>
        <v>679264</v>
      </c>
      <c r="L102" s="1649">
        <f>SUM(L84,L92,L100,L101)</f>
        <v>715000</v>
      </c>
    </row>
    <row r="103" spans="1:14" s="611" customFormat="1" ht="15.75" customHeight="1" thickTop="1" x14ac:dyDescent="0.2">
      <c r="A103" s="1584" t="s">
        <v>512</v>
      </c>
      <c r="B103" s="1581" t="s">
        <v>491</v>
      </c>
      <c r="C103" s="594"/>
      <c r="D103" s="594"/>
      <c r="E103" s="594"/>
      <c r="F103" s="594"/>
      <c r="G103" s="594"/>
      <c r="H103" s="596"/>
      <c r="I103" s="467"/>
      <c r="J103" s="467"/>
      <c r="K103" s="596"/>
      <c r="L103" s="596"/>
      <c r="M103" s="184"/>
      <c r="N103" s="184"/>
    </row>
    <row r="104" spans="1:14" s="622" customFormat="1" ht="15.75" customHeight="1" x14ac:dyDescent="0.2">
      <c r="A104" s="620" t="s">
        <v>614</v>
      </c>
      <c r="B104" s="621"/>
      <c r="C104" s="594"/>
      <c r="D104" s="594"/>
      <c r="E104" s="594"/>
      <c r="F104" s="594"/>
      <c r="G104" s="594"/>
      <c r="H104" s="601"/>
      <c r="I104" s="467"/>
      <c r="J104" s="467"/>
      <c r="K104" s="601"/>
      <c r="L104" s="601"/>
      <c r="M104" s="591"/>
      <c r="N104" s="591"/>
    </row>
    <row r="105" spans="1:14" s="575" customFormat="1" x14ac:dyDescent="0.2">
      <c r="A105" s="1476" t="s">
        <v>87</v>
      </c>
      <c r="B105" s="592">
        <v>5110</v>
      </c>
      <c r="C105" s="594"/>
      <c r="D105" s="594"/>
      <c r="E105" s="594"/>
      <c r="F105" s="594"/>
      <c r="G105" s="594"/>
      <c r="H105" s="1910">
        <v>0</v>
      </c>
      <c r="I105" s="467"/>
      <c r="J105" s="467"/>
      <c r="K105" s="1643">
        <f>H105</f>
        <v>0</v>
      </c>
      <c r="L105" s="1910">
        <v>0</v>
      </c>
      <c r="M105" s="210"/>
      <c r="N105" s="210"/>
    </row>
    <row r="106" spans="1:14" s="575" customFormat="1" x14ac:dyDescent="0.2">
      <c r="A106" s="1476" t="s">
        <v>88</v>
      </c>
      <c r="B106" s="592">
        <v>5120</v>
      </c>
      <c r="C106" s="594"/>
      <c r="D106" s="594"/>
      <c r="E106" s="594"/>
      <c r="F106" s="594"/>
      <c r="G106" s="594"/>
      <c r="H106" s="1908">
        <v>0</v>
      </c>
      <c r="I106" s="467"/>
      <c r="J106" s="467"/>
      <c r="K106" s="1643">
        <f>H106</f>
        <v>0</v>
      </c>
      <c r="L106" s="1908">
        <v>0</v>
      </c>
      <c r="M106" s="210"/>
      <c r="N106" s="210"/>
    </row>
    <row r="107" spans="1:14" s="575" customFormat="1" ht="12.75" customHeight="1" x14ac:dyDescent="0.2">
      <c r="A107" s="1476" t="s">
        <v>1169</v>
      </c>
      <c r="B107" s="592">
        <v>5130</v>
      </c>
      <c r="C107" s="594"/>
      <c r="D107" s="594"/>
      <c r="E107" s="594"/>
      <c r="F107" s="594"/>
      <c r="G107" s="594"/>
      <c r="H107" s="1908">
        <v>0</v>
      </c>
      <c r="I107" s="467"/>
      <c r="J107" s="467"/>
      <c r="K107" s="1643">
        <f>H107</f>
        <v>0</v>
      </c>
      <c r="L107" s="1908">
        <v>0</v>
      </c>
      <c r="M107" s="210"/>
      <c r="N107" s="210"/>
    </row>
    <row r="108" spans="1:14" s="575" customFormat="1" x14ac:dyDescent="0.2">
      <c r="A108" s="1476" t="s">
        <v>89</v>
      </c>
      <c r="B108" s="592" t="s">
        <v>588</v>
      </c>
      <c r="C108" s="594"/>
      <c r="D108" s="594"/>
      <c r="E108" s="594"/>
      <c r="F108" s="594"/>
      <c r="G108" s="594"/>
      <c r="H108" s="1908">
        <v>0</v>
      </c>
      <c r="I108" s="467"/>
      <c r="J108" s="467"/>
      <c r="K108" s="1643">
        <f>H108</f>
        <v>0</v>
      </c>
      <c r="L108" s="1908">
        <v>0</v>
      </c>
      <c r="M108" s="210"/>
      <c r="N108" s="210"/>
    </row>
    <row r="109" spans="1:14" s="575" customFormat="1" x14ac:dyDescent="0.2">
      <c r="A109" s="1476" t="s">
        <v>254</v>
      </c>
      <c r="B109" s="606">
        <v>5150</v>
      </c>
      <c r="C109" s="594"/>
      <c r="D109" s="594"/>
      <c r="E109" s="594"/>
      <c r="F109" s="594"/>
      <c r="G109" s="594"/>
      <c r="H109" s="1908">
        <v>0</v>
      </c>
      <c r="I109" s="467"/>
      <c r="J109" s="467"/>
      <c r="K109" s="1643">
        <f>H109</f>
        <v>0</v>
      </c>
      <c r="L109" s="1908">
        <v>0</v>
      </c>
      <c r="M109" s="210"/>
      <c r="N109" s="210"/>
    </row>
    <row r="110" spans="1:14" s="575" customFormat="1" ht="12.75" customHeight="1" thickBot="1" x14ac:dyDescent="0.25">
      <c r="A110" s="1640" t="s">
        <v>1101</v>
      </c>
      <c r="B110" s="1647" t="s">
        <v>717</v>
      </c>
      <c r="C110" s="594"/>
      <c r="D110" s="594"/>
      <c r="E110" s="594"/>
      <c r="F110" s="594"/>
      <c r="G110" s="594"/>
      <c r="H110" s="1642">
        <f>SUM(H105:H109)</f>
        <v>0</v>
      </c>
      <c r="I110" s="467"/>
      <c r="J110" s="467"/>
      <c r="K110" s="1642">
        <f>SUM(K105:K109)</f>
        <v>0</v>
      </c>
      <c r="L110" s="1642">
        <f>SUM(L105:L109)</f>
        <v>0</v>
      </c>
      <c r="M110" s="210"/>
      <c r="N110" s="210"/>
    </row>
    <row r="111" spans="1:14" s="575" customFormat="1" ht="12.75" customHeight="1" thickTop="1" thickBot="1" x14ac:dyDescent="0.25">
      <c r="A111" s="1486" t="s">
        <v>367</v>
      </c>
      <c r="B111" s="623" t="s">
        <v>38</v>
      </c>
      <c r="C111" s="594"/>
      <c r="D111" s="594"/>
      <c r="E111" s="594"/>
      <c r="F111" s="594"/>
      <c r="G111" s="594"/>
      <c r="H111" s="1928">
        <v>0</v>
      </c>
      <c r="I111" s="467"/>
      <c r="J111" s="467"/>
      <c r="K111" s="1655">
        <f>H111</f>
        <v>0</v>
      </c>
      <c r="L111" s="1927">
        <v>0</v>
      </c>
      <c r="M111" s="210"/>
      <c r="N111" s="210"/>
    </row>
    <row r="112" spans="1:14" s="575" customFormat="1" ht="12.75" customHeight="1" thickTop="1" thickBot="1" x14ac:dyDescent="0.25">
      <c r="A112" s="1640" t="s">
        <v>637</v>
      </c>
      <c r="B112" s="1641" t="s">
        <v>491</v>
      </c>
      <c r="C112" s="594"/>
      <c r="D112" s="594"/>
      <c r="E112" s="594"/>
      <c r="F112" s="594"/>
      <c r="G112" s="594"/>
      <c r="H112" s="1642">
        <f>SUM(H110:H111)</f>
        <v>0</v>
      </c>
      <c r="I112" s="467"/>
      <c r="J112" s="467"/>
      <c r="K112" s="1642">
        <f>SUM(K110:K111)</f>
        <v>0</v>
      </c>
      <c r="L112" s="1649">
        <f>SUM(L110,L111)</f>
        <v>0</v>
      </c>
      <c r="M112" s="210"/>
      <c r="N112" s="210"/>
    </row>
    <row r="113" spans="1:14" s="259" customFormat="1" ht="15.75" customHeight="1" thickTop="1" thickBot="1" x14ac:dyDescent="0.25">
      <c r="A113" s="1578" t="s">
        <v>513</v>
      </c>
      <c r="B113" s="1585" t="s">
        <v>860</v>
      </c>
      <c r="C113" s="601"/>
      <c r="D113" s="601"/>
      <c r="E113" s="594"/>
      <c r="F113" s="594"/>
      <c r="G113" s="594"/>
      <c r="H113" s="601"/>
      <c r="I113" s="467"/>
      <c r="J113" s="467"/>
      <c r="K113" s="601"/>
      <c r="L113" s="1925">
        <v>25000</v>
      </c>
      <c r="M113" s="591"/>
      <c r="N113" s="591"/>
    </row>
    <row r="114" spans="1:14" ht="12.75" customHeight="1" thickTop="1" thickBot="1" x14ac:dyDescent="0.25">
      <c r="A114" s="1640" t="s">
        <v>48</v>
      </c>
      <c r="B114" s="1654"/>
      <c r="C114" s="1642">
        <f>SUM(C33,C74,C75,C102,C112,C113)</f>
        <v>4337250</v>
      </c>
      <c r="D114" s="1642">
        <f t="shared" ref="D114:K114" si="13">SUM(D33,D74,D75,D102,D112,D113)</f>
        <v>713706</v>
      </c>
      <c r="E114" s="1642">
        <f t="shared" si="13"/>
        <v>488224</v>
      </c>
      <c r="F114" s="1642">
        <f t="shared" si="13"/>
        <v>351326</v>
      </c>
      <c r="G114" s="1642">
        <f t="shared" si="13"/>
        <v>59241</v>
      </c>
      <c r="H114" s="1642">
        <f>SUM(H33,H74,H75,H102,H112,H113)</f>
        <v>697806</v>
      </c>
      <c r="I114" s="1642">
        <f t="shared" si="13"/>
        <v>6213</v>
      </c>
      <c r="J114" s="1642">
        <f t="shared" si="13"/>
        <v>0</v>
      </c>
      <c r="K114" s="1642">
        <f t="shared" si="13"/>
        <v>6653766</v>
      </c>
      <c r="L114" s="1642">
        <f>SUM(L33,L74,L75,L102,L112,L113)</f>
        <v>6947635</v>
      </c>
    </row>
    <row r="115" spans="1:14" ht="13.5" thickTop="1" x14ac:dyDescent="0.2">
      <c r="A115" s="2216" t="s">
        <v>995</v>
      </c>
      <c r="B115" s="2217"/>
      <c r="C115" s="596"/>
      <c r="D115" s="596"/>
      <c r="E115" s="596"/>
      <c r="F115" s="596"/>
      <c r="G115" s="596"/>
      <c r="H115" s="596"/>
      <c r="I115" s="596"/>
      <c r="J115" s="596"/>
      <c r="K115" s="1656">
        <f>'Revenues 9-14'!C268-'Expenditures 15-22'!K114</f>
        <v>36132</v>
      </c>
      <c r="L115" s="596"/>
    </row>
    <row r="116" spans="1:14" s="180" customFormat="1" ht="9" customHeight="1" x14ac:dyDescent="0.2">
      <c r="A116" s="624"/>
      <c r="B116" s="625"/>
      <c r="C116" s="626"/>
      <c r="D116" s="626"/>
      <c r="E116" s="626"/>
      <c r="F116" s="626"/>
      <c r="G116" s="626"/>
      <c r="H116" s="626"/>
      <c r="I116" s="626"/>
      <c r="J116" s="626"/>
      <c r="K116" s="626"/>
      <c r="L116" s="626"/>
      <c r="M116" s="210"/>
      <c r="N116" s="210"/>
    </row>
    <row r="117" spans="1:14" s="627" customFormat="1" ht="16.7" customHeight="1" x14ac:dyDescent="0.2">
      <c r="A117" s="2194" t="s">
        <v>295</v>
      </c>
      <c r="B117" s="2195"/>
      <c r="C117" s="1598"/>
      <c r="D117" s="1599"/>
      <c r="E117" s="1599"/>
      <c r="F117" s="1599"/>
      <c r="G117" s="1599"/>
      <c r="H117" s="1599"/>
      <c r="I117" s="1599"/>
      <c r="J117" s="1599"/>
      <c r="K117" s="1599"/>
      <c r="L117" s="1600"/>
      <c r="M117" s="175"/>
      <c r="N117" s="175"/>
    </row>
    <row r="118" spans="1:14" ht="15.75" customHeight="1" x14ac:dyDescent="0.2">
      <c r="A118" s="1586" t="s">
        <v>1034</v>
      </c>
      <c r="B118" s="1587" t="s">
        <v>568</v>
      </c>
      <c r="C118" s="594"/>
      <c r="D118" s="594"/>
      <c r="E118" s="594"/>
      <c r="F118" s="594"/>
      <c r="G118" s="594"/>
      <c r="H118" s="594"/>
      <c r="I118" s="594"/>
      <c r="J118" s="594"/>
      <c r="K118" s="594"/>
      <c r="L118" s="594"/>
    </row>
    <row r="119" spans="1:14" ht="15.75" customHeight="1" x14ac:dyDescent="0.2">
      <c r="A119" s="628" t="s">
        <v>590</v>
      </c>
      <c r="B119" s="600"/>
      <c r="C119" s="601"/>
      <c r="D119" s="601"/>
      <c r="E119" s="601"/>
      <c r="F119" s="594"/>
      <c r="G119" s="594"/>
      <c r="H119" s="601"/>
      <c r="I119" s="594"/>
      <c r="J119" s="594"/>
      <c r="K119" s="601"/>
      <c r="L119" s="601"/>
    </row>
    <row r="120" spans="1:14" ht="12.75" customHeight="1" thickBot="1" x14ac:dyDescent="0.25">
      <c r="A120" s="1480" t="s">
        <v>2059</v>
      </c>
      <c r="B120" s="606" t="s">
        <v>715</v>
      </c>
      <c r="C120" s="1948">
        <v>0</v>
      </c>
      <c r="D120" s="1948">
        <v>0</v>
      </c>
      <c r="E120" s="1948">
        <v>0</v>
      </c>
      <c r="F120" s="1948">
        <v>0</v>
      </c>
      <c r="G120" s="1948">
        <v>0</v>
      </c>
      <c r="H120" s="1948">
        <v>0</v>
      </c>
      <c r="I120" s="1948">
        <v>0</v>
      </c>
      <c r="J120" s="1948">
        <v>0</v>
      </c>
      <c r="K120" s="1643">
        <f>SUM(C120:J120)</f>
        <v>0</v>
      </c>
      <c r="L120" s="1948">
        <v>0</v>
      </c>
    </row>
    <row r="121" spans="1:14" ht="15.75" customHeight="1" thickTop="1" x14ac:dyDescent="0.2">
      <c r="A121" s="629" t="s">
        <v>611</v>
      </c>
      <c r="B121" s="600"/>
      <c r="C121" s="514"/>
      <c r="D121" s="514"/>
      <c r="E121" s="514"/>
      <c r="F121" s="514"/>
      <c r="G121" s="514"/>
      <c r="H121" s="514"/>
      <c r="I121" s="594"/>
      <c r="J121" s="594"/>
      <c r="K121" s="601"/>
      <c r="L121" s="514"/>
    </row>
    <row r="122" spans="1:14" ht="13.5" thickBot="1" x14ac:dyDescent="0.25">
      <c r="A122" s="1476" t="s">
        <v>1067</v>
      </c>
      <c r="B122" s="592">
        <v>2510</v>
      </c>
      <c r="C122" s="1908">
        <v>0</v>
      </c>
      <c r="D122" s="1908">
        <v>0</v>
      </c>
      <c r="E122" s="1908">
        <v>0</v>
      </c>
      <c r="F122" s="1908">
        <v>0</v>
      </c>
      <c r="G122" s="1908">
        <v>0</v>
      </c>
      <c r="H122" s="1908">
        <v>0</v>
      </c>
      <c r="I122" s="1908">
        <v>0</v>
      </c>
      <c r="J122" s="1908">
        <v>0</v>
      </c>
      <c r="K122" s="1642">
        <f>SUM(C122:J122)</f>
        <v>0</v>
      </c>
      <c r="L122" s="1908">
        <v>0</v>
      </c>
    </row>
    <row r="123" spans="1:14" ht="14.25" thickTop="1" thickBot="1" x14ac:dyDescent="0.25">
      <c r="A123" s="1476" t="s">
        <v>4</v>
      </c>
      <c r="B123" s="592">
        <v>2530</v>
      </c>
      <c r="C123" s="1908">
        <v>0</v>
      </c>
      <c r="D123" s="1908">
        <v>0</v>
      </c>
      <c r="E123" s="1908">
        <v>5265</v>
      </c>
      <c r="F123" s="1908">
        <v>174</v>
      </c>
      <c r="G123" s="1908">
        <v>0</v>
      </c>
      <c r="H123" s="1908">
        <v>0</v>
      </c>
      <c r="I123" s="1908">
        <v>4291</v>
      </c>
      <c r="J123" s="1908">
        <v>0</v>
      </c>
      <c r="K123" s="1642">
        <f>SUM(C123:J123)</f>
        <v>9730</v>
      </c>
      <c r="L123" s="1908">
        <v>27000</v>
      </c>
    </row>
    <row r="124" spans="1:14" ht="14.25" thickTop="1" thickBot="1" x14ac:dyDescent="0.25">
      <c r="A124" s="1476" t="s">
        <v>197</v>
      </c>
      <c r="B124" s="592">
        <v>2540</v>
      </c>
      <c r="C124" s="1908">
        <v>214596</v>
      </c>
      <c r="D124" s="1908">
        <v>63580</v>
      </c>
      <c r="E124" s="1908">
        <v>200072</v>
      </c>
      <c r="F124" s="1908">
        <v>179493</v>
      </c>
      <c r="G124" s="1908">
        <v>62790</v>
      </c>
      <c r="H124" s="1908">
        <v>0</v>
      </c>
      <c r="I124" s="1908">
        <v>0</v>
      </c>
      <c r="J124" s="1908">
        <v>0</v>
      </c>
      <c r="K124" s="1642">
        <f>SUM(C124:J124)</f>
        <v>720531</v>
      </c>
      <c r="L124" s="1908">
        <v>755200</v>
      </c>
    </row>
    <row r="125" spans="1:14" ht="14.25" thickTop="1" thickBot="1" x14ac:dyDescent="0.25">
      <c r="A125" s="1476" t="s">
        <v>952</v>
      </c>
      <c r="B125" s="592">
        <v>2550</v>
      </c>
      <c r="C125" s="1908">
        <v>0</v>
      </c>
      <c r="D125" s="1908">
        <v>0</v>
      </c>
      <c r="E125" s="1908">
        <v>0</v>
      </c>
      <c r="F125" s="1908">
        <v>0</v>
      </c>
      <c r="G125" s="1908">
        <v>0</v>
      </c>
      <c r="H125" s="1908">
        <v>0</v>
      </c>
      <c r="I125" s="1908">
        <v>0</v>
      </c>
      <c r="J125" s="1908">
        <v>0</v>
      </c>
      <c r="K125" s="1642">
        <f>SUM(C125:J125)</f>
        <v>0</v>
      </c>
      <c r="L125" s="1908">
        <v>0</v>
      </c>
    </row>
    <row r="126" spans="1:14" ht="14.25" thickTop="1" thickBot="1" x14ac:dyDescent="0.25">
      <c r="A126" s="1476" t="s">
        <v>100</v>
      </c>
      <c r="B126" s="592">
        <v>2560</v>
      </c>
      <c r="C126" s="630"/>
      <c r="D126" s="630"/>
      <c r="E126" s="630"/>
      <c r="F126" s="630"/>
      <c r="G126" s="1908">
        <v>0</v>
      </c>
      <c r="H126" s="630"/>
      <c r="I126" s="1914">
        <v>0</v>
      </c>
      <c r="J126" s="594"/>
      <c r="K126" s="1642">
        <f>SUM(C126:J126)</f>
        <v>0</v>
      </c>
      <c r="L126" s="1908">
        <v>0</v>
      </c>
    </row>
    <row r="127" spans="1:14" ht="12.75" customHeight="1" thickTop="1" thickBot="1" x14ac:dyDescent="0.25">
      <c r="A127" s="1640" t="s">
        <v>718</v>
      </c>
      <c r="B127" s="1641" t="s">
        <v>35</v>
      </c>
      <c r="C127" s="1642">
        <f>SUM(C122:C126)</f>
        <v>214596</v>
      </c>
      <c r="D127" s="1642">
        <f t="shared" ref="D127:L127" si="14">SUM(D122:D126)</f>
        <v>63580</v>
      </c>
      <c r="E127" s="1642">
        <f t="shared" si="14"/>
        <v>205337</v>
      </c>
      <c r="F127" s="1642">
        <f t="shared" si="14"/>
        <v>179667</v>
      </c>
      <c r="G127" s="1642">
        <f t="shared" si="14"/>
        <v>62790</v>
      </c>
      <c r="H127" s="1642">
        <f t="shared" si="14"/>
        <v>0</v>
      </c>
      <c r="I127" s="1642">
        <f t="shared" si="14"/>
        <v>4291</v>
      </c>
      <c r="J127" s="1642">
        <f t="shared" si="14"/>
        <v>0</v>
      </c>
      <c r="K127" s="1642">
        <f t="shared" si="14"/>
        <v>730261</v>
      </c>
      <c r="L127" s="1642">
        <f t="shared" si="14"/>
        <v>782200</v>
      </c>
    </row>
    <row r="128" spans="1:14" ht="12.75" customHeight="1" thickTop="1" x14ac:dyDescent="0.2">
      <c r="A128" s="1483" t="s">
        <v>979</v>
      </c>
      <c r="B128" s="631" t="s">
        <v>573</v>
      </c>
      <c r="C128" s="1928">
        <v>0</v>
      </c>
      <c r="D128" s="1928">
        <v>0</v>
      </c>
      <c r="E128" s="1928">
        <v>0</v>
      </c>
      <c r="F128" s="1928">
        <v>0</v>
      </c>
      <c r="G128" s="1928">
        <v>0</v>
      </c>
      <c r="H128" s="1928">
        <v>0</v>
      </c>
      <c r="I128" s="1928">
        <v>0</v>
      </c>
      <c r="J128" s="1928">
        <v>0</v>
      </c>
      <c r="K128" s="1657">
        <f>SUM(C128:J128)</f>
        <v>0</v>
      </c>
      <c r="L128" s="1928">
        <v>0</v>
      </c>
    </row>
    <row r="129" spans="1:14" ht="12.75" customHeight="1" thickBot="1" x14ac:dyDescent="0.25">
      <c r="A129" s="1658" t="s">
        <v>810</v>
      </c>
      <c r="B129" s="1659" t="s">
        <v>568</v>
      </c>
      <c r="C129" s="1649">
        <f>SUM(C120,C127,C128)</f>
        <v>214596</v>
      </c>
      <c r="D129" s="1649">
        <f t="shared" ref="D129:L129" si="15">SUM(D120,D127,D128)</f>
        <v>63580</v>
      </c>
      <c r="E129" s="1649">
        <f t="shared" si="15"/>
        <v>205337</v>
      </c>
      <c r="F129" s="1649">
        <f t="shared" si="15"/>
        <v>179667</v>
      </c>
      <c r="G129" s="1649">
        <f t="shared" si="15"/>
        <v>62790</v>
      </c>
      <c r="H129" s="1649">
        <f t="shared" si="15"/>
        <v>0</v>
      </c>
      <c r="I129" s="1649">
        <f t="shared" si="15"/>
        <v>4291</v>
      </c>
      <c r="J129" s="1649">
        <f t="shared" si="15"/>
        <v>0</v>
      </c>
      <c r="K129" s="1649">
        <f t="shared" si="15"/>
        <v>730261</v>
      </c>
      <c r="L129" s="1649">
        <f t="shared" si="15"/>
        <v>782200</v>
      </c>
    </row>
    <row r="130" spans="1:14" ht="15.75" customHeight="1" thickTop="1" thickBot="1" x14ac:dyDescent="0.25">
      <c r="A130" s="1582" t="s">
        <v>1035</v>
      </c>
      <c r="B130" s="1583" t="s">
        <v>574</v>
      </c>
      <c r="C130" s="1925">
        <v>0</v>
      </c>
      <c r="D130" s="1925">
        <v>0</v>
      </c>
      <c r="E130" s="1925">
        <v>0</v>
      </c>
      <c r="F130" s="1925">
        <v>0</v>
      </c>
      <c r="G130" s="1925">
        <v>0</v>
      </c>
      <c r="H130" s="1925">
        <v>0</v>
      </c>
      <c r="I130" s="1925">
        <v>0</v>
      </c>
      <c r="J130" s="1925">
        <v>0</v>
      </c>
      <c r="K130" s="1642">
        <f>SUM(C130:J130)</f>
        <v>0</v>
      </c>
      <c r="L130" s="1925">
        <v>0</v>
      </c>
    </row>
    <row r="131" spans="1:14" ht="15.75" customHeight="1" thickTop="1" x14ac:dyDescent="0.2">
      <c r="A131" s="1588" t="s">
        <v>615</v>
      </c>
      <c r="B131" s="1581" t="s">
        <v>859</v>
      </c>
      <c r="C131" s="467"/>
      <c r="D131" s="467"/>
      <c r="E131" s="554"/>
      <c r="F131" s="467"/>
      <c r="G131" s="467"/>
      <c r="H131" s="554"/>
      <c r="I131" s="467"/>
      <c r="J131" s="467"/>
      <c r="K131" s="554"/>
      <c r="L131" s="554"/>
    </row>
    <row r="132" spans="1:14" s="384" customFormat="1" ht="13.5" customHeight="1" x14ac:dyDescent="0.2">
      <c r="A132" s="632" t="s">
        <v>613</v>
      </c>
      <c r="B132" s="633"/>
      <c r="C132" s="467"/>
      <c r="D132" s="467"/>
      <c r="E132" s="514"/>
      <c r="F132" s="467"/>
      <c r="G132" s="467"/>
      <c r="H132" s="514"/>
      <c r="I132" s="467"/>
      <c r="J132" s="467"/>
      <c r="K132" s="514"/>
      <c r="L132" s="514"/>
      <c r="M132" s="206"/>
      <c r="N132" s="206"/>
    </row>
    <row r="133" spans="1:14" s="384" customFormat="1" ht="13.5" customHeight="1" x14ac:dyDescent="0.2">
      <c r="A133" s="1462" t="s">
        <v>495</v>
      </c>
      <c r="B133" s="1813" t="s">
        <v>1844</v>
      </c>
      <c r="C133" s="467"/>
      <c r="D133" s="467"/>
      <c r="E133" s="1910">
        <v>0</v>
      </c>
      <c r="F133" s="467"/>
      <c r="G133" s="467"/>
      <c r="H133" s="1942">
        <v>0</v>
      </c>
      <c r="I133" s="467"/>
      <c r="J133" s="467"/>
      <c r="K133" s="1793">
        <f>SUM(E133,H133)</f>
        <v>0</v>
      </c>
      <c r="L133" s="1910">
        <v>0</v>
      </c>
      <c r="M133" s="206"/>
      <c r="N133" s="206"/>
    </row>
    <row r="134" spans="1:14" x14ac:dyDescent="0.2">
      <c r="A134" s="1476" t="s">
        <v>303</v>
      </c>
      <c r="B134" s="592">
        <v>4120</v>
      </c>
      <c r="C134" s="594"/>
      <c r="D134" s="594"/>
      <c r="E134" s="1910">
        <v>31385</v>
      </c>
      <c r="F134" s="594"/>
      <c r="G134" s="594"/>
      <c r="H134" s="1910">
        <v>3195</v>
      </c>
      <c r="I134" s="474"/>
      <c r="J134" s="594"/>
      <c r="K134" s="1644">
        <f>SUM(E134,H134)</f>
        <v>34580</v>
      </c>
      <c r="L134" s="1910">
        <v>40000</v>
      </c>
    </row>
    <row r="135" spans="1:14" x14ac:dyDescent="0.2">
      <c r="A135" s="1476" t="s">
        <v>696</v>
      </c>
      <c r="B135" s="592">
        <v>4140</v>
      </c>
      <c r="C135" s="594"/>
      <c r="D135" s="594"/>
      <c r="E135" s="1908">
        <v>0</v>
      </c>
      <c r="F135" s="594"/>
      <c r="G135" s="594"/>
      <c r="H135" s="1908">
        <v>0</v>
      </c>
      <c r="I135" s="474"/>
      <c r="J135" s="594"/>
      <c r="K135" s="1644">
        <f>SUM(E135,H135)</f>
        <v>0</v>
      </c>
      <c r="L135" s="1908">
        <v>0</v>
      </c>
    </row>
    <row r="136" spans="1:14" x14ac:dyDescent="0.2">
      <c r="A136" s="1480" t="s">
        <v>697</v>
      </c>
      <c r="B136" s="606">
        <v>4190</v>
      </c>
      <c r="C136" s="594"/>
      <c r="D136" s="594"/>
      <c r="E136" s="1908">
        <v>0</v>
      </c>
      <c r="F136" s="594"/>
      <c r="G136" s="594"/>
      <c r="H136" s="1908">
        <v>0</v>
      </c>
      <c r="I136" s="474"/>
      <c r="J136" s="594"/>
      <c r="K136" s="1644">
        <f>SUM(E136,H136)</f>
        <v>0</v>
      </c>
      <c r="L136" s="1908">
        <v>0</v>
      </c>
    </row>
    <row r="137" spans="1:14" ht="12.75" customHeight="1" thickBot="1" x14ac:dyDescent="0.25">
      <c r="A137" s="1640" t="s">
        <v>479</v>
      </c>
      <c r="B137" s="1650">
        <v>4100</v>
      </c>
      <c r="C137" s="594"/>
      <c r="D137" s="594"/>
      <c r="E137" s="1642">
        <f>SUM(E133:E136)</f>
        <v>31385</v>
      </c>
      <c r="F137" s="594"/>
      <c r="G137" s="594"/>
      <c r="H137" s="1642">
        <f>SUM(H133:H136)</f>
        <v>3195</v>
      </c>
      <c r="I137" s="474"/>
      <c r="J137" s="594"/>
      <c r="K137" s="1642">
        <f>SUM(K133:K136)</f>
        <v>34580</v>
      </c>
      <c r="L137" s="1642">
        <f>SUM(L133:L136)</f>
        <v>40000</v>
      </c>
    </row>
    <row r="138" spans="1:14" ht="12.75" customHeight="1" thickTop="1" thickBot="1" x14ac:dyDescent="0.25">
      <c r="A138" s="1482" t="s">
        <v>96</v>
      </c>
      <c r="B138" s="619" t="s">
        <v>930</v>
      </c>
      <c r="C138" s="594"/>
      <c r="D138" s="594"/>
      <c r="E138" s="1908">
        <v>0</v>
      </c>
      <c r="F138" s="594"/>
      <c r="G138" s="594"/>
      <c r="H138" s="1908">
        <v>0</v>
      </c>
      <c r="I138" s="474"/>
      <c r="J138" s="594"/>
      <c r="K138" s="1644">
        <f>SUM(E138,H138)</f>
        <v>0</v>
      </c>
      <c r="L138" s="1925">
        <v>0</v>
      </c>
    </row>
    <row r="139" spans="1:14" ht="12.75" customHeight="1" thickTop="1" thickBot="1" x14ac:dyDescent="0.25">
      <c r="A139" s="1640" t="s">
        <v>1486</v>
      </c>
      <c r="B139" s="1650">
        <v>4000</v>
      </c>
      <c r="C139" s="594"/>
      <c r="D139" s="594"/>
      <c r="E139" s="1642">
        <f>SUM(E137,E138)</f>
        <v>31385</v>
      </c>
      <c r="F139" s="594"/>
      <c r="G139" s="594"/>
      <c r="H139" s="1651">
        <f>SUM(H137:H138)</f>
        <v>3195</v>
      </c>
      <c r="I139" s="474"/>
      <c r="J139" s="594"/>
      <c r="K139" s="1644">
        <f>SUM(K137,K138)</f>
        <v>34580</v>
      </c>
      <c r="L139" s="1651">
        <f>SUM(L137,L138)</f>
        <v>40000</v>
      </c>
    </row>
    <row r="140" spans="1:14" ht="15.75" customHeight="1" thickTop="1" x14ac:dyDescent="0.2">
      <c r="A140" s="1584" t="s">
        <v>1036</v>
      </c>
      <c r="B140" s="1585" t="s">
        <v>491</v>
      </c>
      <c r="C140" s="594"/>
      <c r="D140" s="594"/>
      <c r="E140" s="615"/>
      <c r="F140" s="615"/>
      <c r="G140" s="615"/>
      <c r="H140" s="613"/>
      <c r="I140" s="474"/>
      <c r="J140" s="615"/>
      <c r="K140" s="613"/>
      <c r="L140" s="613"/>
    </row>
    <row r="141" spans="1:14" ht="15.75" customHeight="1" x14ac:dyDescent="0.2">
      <c r="A141" s="629" t="s">
        <v>614</v>
      </c>
      <c r="B141" s="600"/>
      <c r="C141" s="594"/>
      <c r="D141" s="594"/>
      <c r="E141" s="594"/>
      <c r="F141" s="594"/>
      <c r="G141" s="594"/>
      <c r="H141" s="601"/>
      <c r="I141" s="467"/>
      <c r="J141" s="594"/>
      <c r="K141" s="601"/>
      <c r="L141" s="601"/>
    </row>
    <row r="142" spans="1:14" x14ac:dyDescent="0.2">
      <c r="A142" s="1476" t="s">
        <v>87</v>
      </c>
      <c r="B142" s="592">
        <v>5110</v>
      </c>
      <c r="C142" s="594"/>
      <c r="D142" s="594"/>
      <c r="E142" s="594"/>
      <c r="F142" s="594"/>
      <c r="G142" s="594"/>
      <c r="H142" s="1910">
        <v>0</v>
      </c>
      <c r="I142" s="467"/>
      <c r="J142" s="594"/>
      <c r="K142" s="1644">
        <f>SUM(H142)</f>
        <v>0</v>
      </c>
      <c r="L142" s="1910">
        <v>0</v>
      </c>
    </row>
    <row r="143" spans="1:14" x14ac:dyDescent="0.2">
      <c r="A143" s="1476" t="s">
        <v>88</v>
      </c>
      <c r="B143" s="592">
        <v>5120</v>
      </c>
      <c r="C143" s="594"/>
      <c r="D143" s="594"/>
      <c r="E143" s="594"/>
      <c r="F143" s="594"/>
      <c r="G143" s="594"/>
      <c r="H143" s="1908">
        <v>0</v>
      </c>
      <c r="I143" s="467"/>
      <c r="J143" s="594"/>
      <c r="K143" s="1644">
        <f>SUM(H143)</f>
        <v>0</v>
      </c>
      <c r="L143" s="1908">
        <v>0</v>
      </c>
    </row>
    <row r="144" spans="1:14" ht="12.75" customHeight="1" x14ac:dyDescent="0.2">
      <c r="A144" s="1476" t="s">
        <v>1169</v>
      </c>
      <c r="B144" s="606" t="s">
        <v>616</v>
      </c>
      <c r="C144" s="594"/>
      <c r="D144" s="594"/>
      <c r="E144" s="594"/>
      <c r="F144" s="594"/>
      <c r="G144" s="594"/>
      <c r="H144" s="1908">
        <v>0</v>
      </c>
      <c r="I144" s="467"/>
      <c r="J144" s="594"/>
      <c r="K144" s="1644">
        <f>SUM(H144)</f>
        <v>0</v>
      </c>
      <c r="L144" s="1908">
        <v>0</v>
      </c>
    </row>
    <row r="145" spans="1:14" x14ac:dyDescent="0.2">
      <c r="A145" s="1476" t="s">
        <v>89</v>
      </c>
      <c r="B145" s="592" t="s">
        <v>588</v>
      </c>
      <c r="C145" s="594"/>
      <c r="D145" s="594"/>
      <c r="E145" s="594"/>
      <c r="F145" s="594"/>
      <c r="G145" s="594"/>
      <c r="H145" s="1908">
        <v>0</v>
      </c>
      <c r="I145" s="467"/>
      <c r="J145" s="594"/>
      <c r="K145" s="1644">
        <f>SUM(H145)</f>
        <v>0</v>
      </c>
      <c r="L145" s="1908">
        <v>0</v>
      </c>
    </row>
    <row r="146" spans="1:14" ht="12.75" customHeight="1" x14ac:dyDescent="0.2">
      <c r="A146" s="1476" t="s">
        <v>618</v>
      </c>
      <c r="B146" s="592" t="s">
        <v>617</v>
      </c>
      <c r="C146" s="594"/>
      <c r="D146" s="594"/>
      <c r="E146" s="594"/>
      <c r="F146" s="594"/>
      <c r="G146" s="594"/>
      <c r="H146" s="1908">
        <v>0</v>
      </c>
      <c r="I146" s="467"/>
      <c r="J146" s="594"/>
      <c r="K146" s="1644">
        <f>SUM(H146)</f>
        <v>0</v>
      </c>
      <c r="L146" s="1908">
        <v>0</v>
      </c>
    </row>
    <row r="147" spans="1:14" ht="12.75" customHeight="1" thickBot="1" x14ac:dyDescent="0.25">
      <c r="A147" s="1487" t="s">
        <v>625</v>
      </c>
      <c r="B147" s="634" t="s">
        <v>717</v>
      </c>
      <c r="C147" s="594"/>
      <c r="D147" s="594"/>
      <c r="E147" s="594"/>
      <c r="F147" s="594"/>
      <c r="G147" s="594"/>
      <c r="H147" s="1660">
        <f>SUM(H142:H146)</f>
        <v>0</v>
      </c>
      <c r="I147" s="467"/>
      <c r="J147" s="594"/>
      <c r="K147" s="1642">
        <f>SUM(K142:K146)</f>
        <v>0</v>
      </c>
      <c r="L147" s="1660">
        <f>SUM(L142:L146)</f>
        <v>0</v>
      </c>
    </row>
    <row r="148" spans="1:14" ht="15.75" customHeight="1" thickTop="1" x14ac:dyDescent="0.2">
      <c r="A148" s="635" t="s">
        <v>1102</v>
      </c>
      <c r="B148" s="636" t="s">
        <v>38</v>
      </c>
      <c r="C148" s="594"/>
      <c r="D148" s="594"/>
      <c r="E148" s="594"/>
      <c r="F148" s="594"/>
      <c r="G148" s="594"/>
      <c r="H148" s="1921">
        <v>0</v>
      </c>
      <c r="I148" s="467"/>
      <c r="J148" s="594"/>
      <c r="K148" s="1644">
        <f>SUM(H148)</f>
        <v>0</v>
      </c>
      <c r="L148" s="1921">
        <v>0</v>
      </c>
    </row>
    <row r="149" spans="1:14" ht="12.75" customHeight="1" thickBot="1" x14ac:dyDescent="0.25">
      <c r="A149" s="1479" t="s">
        <v>637</v>
      </c>
      <c r="B149" s="595" t="s">
        <v>491</v>
      </c>
      <c r="C149" s="594"/>
      <c r="D149" s="594"/>
      <c r="E149" s="594"/>
      <c r="F149" s="594"/>
      <c r="G149" s="594"/>
      <c r="H149" s="1642">
        <f>SUM(H147,H148)</f>
        <v>0</v>
      </c>
      <c r="I149" s="467"/>
      <c r="J149" s="594"/>
      <c r="K149" s="1642">
        <f>SUM(K147:K148)</f>
        <v>0</v>
      </c>
      <c r="L149" s="1642">
        <f>SUM(L142:L146,L148)</f>
        <v>0</v>
      </c>
    </row>
    <row r="150" spans="1:14" ht="15.75" customHeight="1" thickTop="1" thickBot="1" x14ac:dyDescent="0.25">
      <c r="A150" s="1578" t="s">
        <v>1037</v>
      </c>
      <c r="B150" s="1585" t="s">
        <v>860</v>
      </c>
      <c r="C150" s="594"/>
      <c r="D150" s="594"/>
      <c r="E150" s="594"/>
      <c r="F150" s="594"/>
      <c r="G150" s="594"/>
      <c r="H150" s="637"/>
      <c r="I150" s="514"/>
      <c r="J150" s="594"/>
      <c r="K150" s="601"/>
      <c r="L150" s="1927">
        <v>0</v>
      </c>
    </row>
    <row r="151" spans="1:14" ht="12.75" customHeight="1" thickTop="1" thickBot="1" x14ac:dyDescent="0.25">
      <c r="A151" s="2206" t="s">
        <v>619</v>
      </c>
      <c r="B151" s="2188"/>
      <c r="C151" s="1642">
        <f>SUM(C129,C130,C139,C149,C150)</f>
        <v>214596</v>
      </c>
      <c r="D151" s="1642">
        <f t="shared" ref="D151:K151" si="16">SUM(D129,D130,D139,D149,D150)</f>
        <v>63580</v>
      </c>
      <c r="E151" s="1642">
        <f t="shared" si="16"/>
        <v>236722</v>
      </c>
      <c r="F151" s="1642">
        <f t="shared" si="16"/>
        <v>179667</v>
      </c>
      <c r="G151" s="1642">
        <f t="shared" si="16"/>
        <v>62790</v>
      </c>
      <c r="H151" s="1642">
        <f t="shared" si="16"/>
        <v>3195</v>
      </c>
      <c r="I151" s="1642">
        <f t="shared" si="16"/>
        <v>4291</v>
      </c>
      <c r="J151" s="1642">
        <f t="shared" si="16"/>
        <v>0</v>
      </c>
      <c r="K151" s="1642">
        <f t="shared" si="16"/>
        <v>764841</v>
      </c>
      <c r="L151" s="1642">
        <f>SUM(L129,L130,L139,L149,L150)</f>
        <v>822200</v>
      </c>
    </row>
    <row r="152" spans="1:14" ht="12.75" customHeight="1" thickTop="1" x14ac:dyDescent="0.2">
      <c r="A152" s="2209" t="s">
        <v>1177</v>
      </c>
      <c r="B152" s="2210"/>
      <c r="C152" s="596"/>
      <c r="D152" s="596"/>
      <c r="E152" s="596"/>
      <c r="F152" s="596"/>
      <c r="G152" s="596"/>
      <c r="H152" s="596"/>
      <c r="I152" s="596"/>
      <c r="J152" s="594"/>
      <c r="K152" s="1656">
        <f>'Revenues 9-14'!D268-'Expenditures 15-22'!K151</f>
        <v>350182</v>
      </c>
      <c r="L152" s="596"/>
    </row>
    <row r="153" spans="1:14" s="641" customFormat="1" ht="9" customHeight="1" x14ac:dyDescent="0.2">
      <c r="A153" s="638"/>
      <c r="B153" s="639"/>
      <c r="C153" s="626"/>
      <c r="D153" s="626"/>
      <c r="E153" s="626"/>
      <c r="F153" s="626"/>
      <c r="G153" s="626"/>
      <c r="H153" s="626"/>
      <c r="I153" s="626"/>
      <c r="J153" s="626"/>
      <c r="K153" s="626"/>
      <c r="L153" s="626"/>
      <c r="M153" s="640"/>
      <c r="N153" s="640"/>
    </row>
    <row r="154" spans="1:14" s="643" customFormat="1" ht="16.7" customHeight="1" x14ac:dyDescent="0.2">
      <c r="A154" s="2194" t="s">
        <v>620</v>
      </c>
      <c r="B154" s="2196"/>
      <c r="C154" s="1598"/>
      <c r="D154" s="1599"/>
      <c r="E154" s="1599"/>
      <c r="F154" s="1599"/>
      <c r="G154" s="1599"/>
      <c r="H154" s="1599"/>
      <c r="I154" s="1599"/>
      <c r="J154" s="1599"/>
      <c r="K154" s="1599"/>
      <c r="L154" s="1600"/>
      <c r="M154" s="642"/>
      <c r="N154" s="642"/>
    </row>
    <row r="155" spans="1:14" s="598" customFormat="1" ht="15.75" customHeight="1" thickBot="1" x14ac:dyDescent="0.25">
      <c r="A155" s="1589" t="s">
        <v>81</v>
      </c>
      <c r="B155" s="1590" t="s">
        <v>859</v>
      </c>
      <c r="C155" s="594"/>
      <c r="D155" s="594"/>
      <c r="E155" s="594"/>
      <c r="F155" s="594"/>
      <c r="G155" s="594"/>
      <c r="H155" s="1814"/>
      <c r="I155" s="594"/>
      <c r="J155" s="594"/>
      <c r="K155" s="1797"/>
      <c r="L155" s="1814"/>
      <c r="M155" s="597"/>
      <c r="N155" s="597"/>
    </row>
    <row r="156" spans="1:14" s="598" customFormat="1" ht="15.75" customHeight="1" thickTop="1" x14ac:dyDescent="0.2">
      <c r="A156" s="1794" t="s">
        <v>1845</v>
      </c>
      <c r="B156" s="1795"/>
      <c r="C156" s="594"/>
      <c r="D156" s="594"/>
      <c r="E156" s="594"/>
      <c r="F156" s="594"/>
      <c r="G156" s="594"/>
      <c r="H156" s="1815"/>
      <c r="I156" s="594"/>
      <c r="J156" s="594"/>
      <c r="K156" s="1796"/>
      <c r="L156" s="1815"/>
      <c r="M156" s="597"/>
      <c r="N156" s="597"/>
    </row>
    <row r="157" spans="1:14" s="598" customFormat="1" ht="12" x14ac:dyDescent="0.2">
      <c r="A157" s="1798" t="s">
        <v>495</v>
      </c>
      <c r="B157" s="1799" t="s">
        <v>1844</v>
      </c>
      <c r="C157" s="594"/>
      <c r="D157" s="594"/>
      <c r="E157" s="594"/>
      <c r="F157" s="594"/>
      <c r="G157" s="594"/>
      <c r="H157" s="1941">
        <v>0</v>
      </c>
      <c r="I157" s="594"/>
      <c r="J157" s="594"/>
      <c r="K157" s="1643">
        <f>H157</f>
        <v>0</v>
      </c>
      <c r="L157" s="1910">
        <v>0</v>
      </c>
      <c r="M157" s="597"/>
      <c r="N157" s="597"/>
    </row>
    <row r="158" spans="1:14" s="598" customFormat="1" ht="12" x14ac:dyDescent="0.2">
      <c r="A158" s="1798" t="s">
        <v>303</v>
      </c>
      <c r="B158" s="1799" t="s">
        <v>1846</v>
      </c>
      <c r="C158" s="594"/>
      <c r="D158" s="594"/>
      <c r="E158" s="594"/>
      <c r="F158" s="594"/>
      <c r="G158" s="594"/>
      <c r="H158" s="1908">
        <v>0</v>
      </c>
      <c r="I158" s="594"/>
      <c r="J158" s="594"/>
      <c r="K158" s="1643">
        <f>H158</f>
        <v>0</v>
      </c>
      <c r="L158" s="1908">
        <v>0</v>
      </c>
      <c r="M158" s="597"/>
      <c r="N158" s="597"/>
    </row>
    <row r="159" spans="1:14" s="598" customFormat="1" ht="12" x14ac:dyDescent="0.2">
      <c r="A159" s="1798" t="s">
        <v>1847</v>
      </c>
      <c r="B159" s="1799" t="s">
        <v>557</v>
      </c>
      <c r="C159" s="594"/>
      <c r="D159" s="594"/>
      <c r="E159" s="594"/>
      <c r="F159" s="594"/>
      <c r="G159" s="594"/>
      <c r="H159" s="1908">
        <v>0</v>
      </c>
      <c r="I159" s="594"/>
      <c r="J159" s="594"/>
      <c r="K159" s="1643">
        <f>H159</f>
        <v>0</v>
      </c>
      <c r="L159" s="1908">
        <v>0</v>
      </c>
      <c r="M159" s="597"/>
      <c r="N159" s="597"/>
    </row>
    <row r="160" spans="1:14" s="598" customFormat="1" ht="15.75" customHeight="1" thickBot="1" x14ac:dyDescent="0.25">
      <c r="A160" s="1800" t="s">
        <v>1848</v>
      </c>
      <c r="B160" s="1801" t="s">
        <v>859</v>
      </c>
      <c r="C160" s="594"/>
      <c r="D160" s="594"/>
      <c r="E160" s="594"/>
      <c r="F160" s="594"/>
      <c r="G160" s="594"/>
      <c r="H160" s="1660">
        <f>SUM(H157:H159)</f>
        <v>0</v>
      </c>
      <c r="I160" s="594"/>
      <c r="J160" s="594"/>
      <c r="K160" s="1642">
        <f>SUM(K157:K159)</f>
        <v>0</v>
      </c>
      <c r="L160" s="1660">
        <f>SUM(L157:L159)</f>
        <v>0</v>
      </c>
      <c r="M160" s="597"/>
      <c r="N160" s="597"/>
    </row>
    <row r="161" spans="1:14" s="259" customFormat="1" ht="15.75" customHeight="1" thickTop="1" x14ac:dyDescent="0.2">
      <c r="A161" s="1584" t="s">
        <v>82</v>
      </c>
      <c r="B161" s="1585" t="s">
        <v>491</v>
      </c>
      <c r="C161" s="594"/>
      <c r="D161" s="594"/>
      <c r="E161" s="594"/>
      <c r="F161" s="594"/>
      <c r="G161" s="594"/>
      <c r="H161" s="594"/>
      <c r="I161" s="594"/>
      <c r="J161" s="594"/>
      <c r="K161" s="594"/>
      <c r="L161" s="594"/>
      <c r="M161" s="591"/>
      <c r="N161" s="591"/>
    </row>
    <row r="162" spans="1:14" s="259" customFormat="1" ht="15.75" customHeight="1" x14ac:dyDescent="0.2">
      <c r="A162" s="629" t="s">
        <v>614</v>
      </c>
      <c r="B162" s="600"/>
      <c r="C162" s="594"/>
      <c r="D162" s="594"/>
      <c r="E162" s="594"/>
      <c r="F162" s="594"/>
      <c r="G162" s="594"/>
      <c r="H162" s="594"/>
      <c r="I162" s="594"/>
      <c r="J162" s="594"/>
      <c r="K162" s="601"/>
      <c r="L162" s="601"/>
      <c r="M162" s="591"/>
      <c r="N162" s="591"/>
    </row>
    <row r="163" spans="1:14" x14ac:dyDescent="0.2">
      <c r="A163" s="1476" t="s">
        <v>87</v>
      </c>
      <c r="B163" s="592">
        <v>5110</v>
      </c>
      <c r="C163" s="594"/>
      <c r="D163" s="594"/>
      <c r="E163" s="594"/>
      <c r="F163" s="594"/>
      <c r="G163" s="594"/>
      <c r="H163" s="1908">
        <v>0</v>
      </c>
      <c r="I163" s="594"/>
      <c r="J163" s="594"/>
      <c r="K163" s="1643">
        <f>SUM(C163:J163)</f>
        <v>0</v>
      </c>
      <c r="L163" s="1908">
        <v>0</v>
      </c>
    </row>
    <row r="164" spans="1:14" x14ac:dyDescent="0.2">
      <c r="A164" s="1476" t="s">
        <v>88</v>
      </c>
      <c r="B164" s="592">
        <v>5120</v>
      </c>
      <c r="C164" s="594"/>
      <c r="D164" s="594"/>
      <c r="E164" s="594"/>
      <c r="F164" s="594"/>
      <c r="G164" s="594"/>
      <c r="H164" s="1908">
        <v>0</v>
      </c>
      <c r="I164" s="594"/>
      <c r="J164" s="594"/>
      <c r="K164" s="1643">
        <f>SUM(C164:J164)</f>
        <v>0</v>
      </c>
      <c r="L164" s="1908">
        <v>0</v>
      </c>
    </row>
    <row r="165" spans="1:14" ht="12.75" customHeight="1" x14ac:dyDescent="0.2">
      <c r="A165" s="1476" t="s">
        <v>1169</v>
      </c>
      <c r="B165" s="592" t="s">
        <v>616</v>
      </c>
      <c r="C165" s="594"/>
      <c r="D165" s="594"/>
      <c r="E165" s="594"/>
      <c r="F165" s="594"/>
      <c r="G165" s="594"/>
      <c r="H165" s="1908">
        <v>0</v>
      </c>
      <c r="I165" s="594"/>
      <c r="J165" s="594"/>
      <c r="K165" s="1643">
        <f>SUM(C165:J165)</f>
        <v>0</v>
      </c>
      <c r="L165" s="1908">
        <v>0</v>
      </c>
    </row>
    <row r="166" spans="1:14" x14ac:dyDescent="0.2">
      <c r="A166" s="1476" t="s">
        <v>89</v>
      </c>
      <c r="B166" s="606" t="s">
        <v>588</v>
      </c>
      <c r="C166" s="594"/>
      <c r="D166" s="594"/>
      <c r="E166" s="594"/>
      <c r="F166" s="594"/>
      <c r="G166" s="594"/>
      <c r="H166" s="1908">
        <v>0</v>
      </c>
      <c r="I166" s="594"/>
      <c r="J166" s="594"/>
      <c r="K166" s="1643">
        <f>SUM(C166:J166)</f>
        <v>0</v>
      </c>
      <c r="L166" s="1908">
        <v>0</v>
      </c>
    </row>
    <row r="167" spans="1:14" ht="12.75" customHeight="1" x14ac:dyDescent="0.2">
      <c r="A167" s="1476" t="s">
        <v>618</v>
      </c>
      <c r="B167" s="592" t="s">
        <v>617</v>
      </c>
      <c r="C167" s="594"/>
      <c r="D167" s="594"/>
      <c r="E167" s="594"/>
      <c r="F167" s="594"/>
      <c r="G167" s="594"/>
      <c r="H167" s="1908">
        <v>0</v>
      </c>
      <c r="I167" s="594"/>
      <c r="J167" s="594"/>
      <c r="K167" s="1643">
        <f>SUM(C167:J167)</f>
        <v>0</v>
      </c>
      <c r="L167" s="1908">
        <v>0</v>
      </c>
    </row>
    <row r="168" spans="1:14" ht="13.5" thickBot="1" x14ac:dyDescent="0.25">
      <c r="A168" s="1640" t="s">
        <v>275</v>
      </c>
      <c r="B168" s="1647" t="s">
        <v>717</v>
      </c>
      <c r="C168" s="594"/>
      <c r="D168" s="594"/>
      <c r="E168" s="594"/>
      <c r="F168" s="594"/>
      <c r="G168" s="594"/>
      <c r="H168" s="1642">
        <f>SUM(H163:H167)</f>
        <v>0</v>
      </c>
      <c r="I168" s="594"/>
      <c r="J168" s="594"/>
      <c r="K168" s="1642">
        <f>SUM(K163:K167)</f>
        <v>0</v>
      </c>
      <c r="L168" s="1642">
        <f>SUM(L163:L167)</f>
        <v>0</v>
      </c>
    </row>
    <row r="169" spans="1:14" ht="15.75" customHeight="1" thickTop="1" x14ac:dyDescent="0.2">
      <c r="A169" s="644" t="s">
        <v>83</v>
      </c>
      <c r="B169" s="645" t="s">
        <v>38</v>
      </c>
      <c r="C169" s="594"/>
      <c r="D169" s="594"/>
      <c r="E169" s="594"/>
      <c r="F169" s="594"/>
      <c r="G169" s="594"/>
      <c r="H169" s="1928">
        <v>84788</v>
      </c>
      <c r="I169" s="594"/>
      <c r="J169" s="594"/>
      <c r="K169" s="1643">
        <f>SUM(C169:H169)</f>
        <v>84788</v>
      </c>
      <c r="L169" s="1928">
        <v>82500</v>
      </c>
    </row>
    <row r="170" spans="1:14" ht="33.75" customHeight="1" x14ac:dyDescent="0.2">
      <c r="A170" s="644" t="s">
        <v>1669</v>
      </c>
      <c r="B170" s="646" t="s">
        <v>31</v>
      </c>
      <c r="C170" s="594"/>
      <c r="D170" s="594"/>
      <c r="E170" s="594"/>
      <c r="F170" s="594"/>
      <c r="G170" s="594"/>
      <c r="H170" s="1910">
        <v>158852</v>
      </c>
      <c r="I170" s="594"/>
      <c r="J170" s="594"/>
      <c r="K170" s="1643">
        <f>SUM(C170:J170)</f>
        <v>158852</v>
      </c>
      <c r="L170" s="1910">
        <v>135000</v>
      </c>
    </row>
    <row r="171" spans="1:14" ht="15.75" customHeight="1" thickBot="1" x14ac:dyDescent="0.25">
      <c r="A171" s="599" t="s">
        <v>765</v>
      </c>
      <c r="B171" s="647" t="s">
        <v>84</v>
      </c>
      <c r="C171" s="594"/>
      <c r="D171" s="594"/>
      <c r="E171" s="1926">
        <v>0</v>
      </c>
      <c r="F171" s="594"/>
      <c r="G171" s="594"/>
      <c r="H171" s="1910">
        <v>750</v>
      </c>
      <c r="I171" s="474"/>
      <c r="J171" s="594"/>
      <c r="K171" s="1643">
        <f>SUM(C171:J171)</f>
        <v>750</v>
      </c>
      <c r="L171" s="1910">
        <v>500</v>
      </c>
    </row>
    <row r="172" spans="1:14" ht="12.75" customHeight="1" thickTop="1" thickBot="1" x14ac:dyDescent="0.25">
      <c r="A172" s="1640" t="s">
        <v>637</v>
      </c>
      <c r="B172" s="1641" t="s">
        <v>491</v>
      </c>
      <c r="C172" s="594"/>
      <c r="D172" s="594"/>
      <c r="E172" s="1649">
        <f>SUM(E168,E169,E170,E171)</f>
        <v>0</v>
      </c>
      <c r="F172" s="594"/>
      <c r="G172" s="594"/>
      <c r="H172" s="1649">
        <f>SUM(H168,H169,H170,H171)</f>
        <v>244390</v>
      </c>
      <c r="I172" s="615"/>
      <c r="J172" s="594"/>
      <c r="K172" s="1649">
        <f>SUM(K168,K169,K170,K171)</f>
        <v>244390</v>
      </c>
      <c r="L172" s="1649">
        <f>SUM(L168,L169,L170,L171)</f>
        <v>218000</v>
      </c>
    </row>
    <row r="173" spans="1:14" ht="15.75" customHeight="1" thickTop="1" thickBot="1" x14ac:dyDescent="0.25">
      <c r="A173" s="1591" t="s">
        <v>85</v>
      </c>
      <c r="B173" s="1583" t="s">
        <v>860</v>
      </c>
      <c r="C173" s="594"/>
      <c r="D173" s="594"/>
      <c r="E173" s="601"/>
      <c r="F173" s="594"/>
      <c r="G173" s="594"/>
      <c r="H173" s="604"/>
      <c r="I173" s="615"/>
      <c r="J173" s="594"/>
      <c r="K173" s="601"/>
      <c r="L173" s="562"/>
    </row>
    <row r="174" spans="1:14" ht="12.75" customHeight="1" thickTop="1" thickBot="1" x14ac:dyDescent="0.25">
      <c r="A174" s="1661" t="s">
        <v>90</v>
      </c>
      <c r="B174" s="1662"/>
      <c r="C174" s="594"/>
      <c r="D174" s="594"/>
      <c r="E174" s="1649">
        <f>SUM(E172,E173)</f>
        <v>0</v>
      </c>
      <c r="F174" s="594"/>
      <c r="G174" s="594"/>
      <c r="H174" s="1649">
        <f>SUM(H160,H172,H173)</f>
        <v>244390</v>
      </c>
      <c r="I174" s="615"/>
      <c r="J174" s="594"/>
      <c r="K174" s="1649">
        <f>SUM(K160,K172,K173)</f>
        <v>244390</v>
      </c>
      <c r="L174" s="1649">
        <f>SUM(L160,L172,L173)</f>
        <v>218000</v>
      </c>
    </row>
    <row r="175" spans="1:14" ht="13.5" thickTop="1" x14ac:dyDescent="0.2">
      <c r="A175" s="2216" t="s">
        <v>995</v>
      </c>
      <c r="B175" s="2217"/>
      <c r="C175" s="594"/>
      <c r="D175" s="594"/>
      <c r="E175" s="594"/>
      <c r="F175" s="594"/>
      <c r="G175" s="594"/>
      <c r="H175" s="596"/>
      <c r="I175" s="594"/>
      <c r="J175" s="594"/>
      <c r="K175" s="1656">
        <f>'Revenues 9-14'!E268-'Expenditures 15-22'!K174</f>
        <v>-17468</v>
      </c>
      <c r="L175" s="596"/>
    </row>
    <row r="176" spans="1:14" s="641" customFormat="1" ht="9" customHeight="1" x14ac:dyDescent="0.2">
      <c r="A176" s="638"/>
      <c r="B176" s="648"/>
      <c r="C176" s="626"/>
      <c r="D176" s="626"/>
      <c r="E176" s="626"/>
      <c r="F176" s="626"/>
      <c r="G176" s="626"/>
      <c r="H176" s="626"/>
      <c r="I176" s="626"/>
      <c r="J176" s="626"/>
      <c r="K176" s="626"/>
      <c r="L176" s="626"/>
      <c r="M176" s="640"/>
      <c r="N176" s="640"/>
    </row>
    <row r="177" spans="1:14" s="343" customFormat="1" ht="16.7" customHeight="1" x14ac:dyDescent="0.2">
      <c r="A177" s="1526" t="s">
        <v>936</v>
      </c>
      <c r="B177" s="1527"/>
      <c r="C177" s="1523"/>
      <c r="D177" s="1524"/>
      <c r="E177" s="1524"/>
      <c r="F177" s="1524"/>
      <c r="G177" s="1524"/>
      <c r="H177" s="1524"/>
      <c r="I177" s="1524"/>
      <c r="J177" s="1524"/>
      <c r="K177" s="1524"/>
      <c r="L177" s="1525"/>
      <c r="M177" s="587"/>
      <c r="N177" s="587"/>
    </row>
    <row r="178" spans="1:14" s="649" customFormat="1" ht="15.75" customHeight="1" x14ac:dyDescent="0.2">
      <c r="A178" s="1592" t="s">
        <v>937</v>
      </c>
      <c r="B178" s="1593"/>
      <c r="C178" s="594"/>
      <c r="D178" s="594"/>
      <c r="E178" s="594"/>
      <c r="F178" s="594"/>
      <c r="G178" s="594"/>
      <c r="H178" s="594"/>
      <c r="I178" s="594"/>
      <c r="J178" s="594"/>
      <c r="K178" s="594"/>
      <c r="L178" s="594"/>
      <c r="M178" s="640"/>
      <c r="N178" s="640"/>
    </row>
    <row r="179" spans="1:14" s="649" customFormat="1" ht="15.75" customHeight="1" x14ac:dyDescent="0.2">
      <c r="A179" s="650" t="s">
        <v>590</v>
      </c>
      <c r="B179" s="600"/>
      <c r="C179" s="601"/>
      <c r="D179" s="601"/>
      <c r="E179" s="601"/>
      <c r="F179" s="594"/>
      <c r="G179" s="594"/>
      <c r="H179" s="601"/>
      <c r="I179" s="594"/>
      <c r="J179" s="594"/>
      <c r="K179" s="601"/>
      <c r="L179" s="601"/>
      <c r="M179" s="640"/>
      <c r="N179" s="640"/>
    </row>
    <row r="180" spans="1:14" ht="12.75" customHeight="1" x14ac:dyDescent="0.2">
      <c r="A180" s="1476" t="s">
        <v>2059</v>
      </c>
      <c r="B180" s="592" t="s">
        <v>715</v>
      </c>
      <c r="C180" s="1909">
        <v>0</v>
      </c>
      <c r="D180" s="1909">
        <v>0</v>
      </c>
      <c r="E180" s="1909">
        <v>0</v>
      </c>
      <c r="F180" s="1909">
        <v>0</v>
      </c>
      <c r="G180" s="1909">
        <v>0</v>
      </c>
      <c r="H180" s="1909">
        <v>0</v>
      </c>
      <c r="I180" s="1909">
        <v>0</v>
      </c>
      <c r="J180" s="1909">
        <v>0</v>
      </c>
      <c r="K180" s="1643">
        <f>SUM(C180:J180)</f>
        <v>0</v>
      </c>
      <c r="L180" s="1909">
        <v>0</v>
      </c>
    </row>
    <row r="181" spans="1:14" ht="15.75" customHeight="1" x14ac:dyDescent="0.2">
      <c r="A181" s="602" t="s">
        <v>611</v>
      </c>
      <c r="B181" s="651"/>
      <c r="C181" s="557"/>
      <c r="D181" s="557"/>
      <c r="E181" s="557"/>
      <c r="F181" s="557"/>
      <c r="G181" s="557"/>
      <c r="H181" s="557"/>
      <c r="I181" s="467"/>
      <c r="J181" s="467"/>
      <c r="K181" s="557"/>
      <c r="L181" s="557"/>
    </row>
    <row r="182" spans="1:14" ht="12.75" customHeight="1" x14ac:dyDescent="0.2">
      <c r="A182" s="1476" t="s">
        <v>952</v>
      </c>
      <c r="B182" s="592">
        <v>2550</v>
      </c>
      <c r="C182" s="1908">
        <v>30088</v>
      </c>
      <c r="D182" s="1908">
        <v>2462</v>
      </c>
      <c r="E182" s="1908">
        <v>337717</v>
      </c>
      <c r="F182" s="1908">
        <v>0</v>
      </c>
      <c r="G182" s="1908">
        <v>0</v>
      </c>
      <c r="H182" s="1908">
        <v>0</v>
      </c>
      <c r="I182" s="1908">
        <v>0</v>
      </c>
      <c r="J182" s="1908">
        <v>0</v>
      </c>
      <c r="K182" s="1643">
        <f>SUM(C182:J182)</f>
        <v>370267</v>
      </c>
      <c r="L182" s="1908">
        <v>412905</v>
      </c>
    </row>
    <row r="183" spans="1:14" ht="12.75" customHeight="1" thickBot="1" x14ac:dyDescent="0.25">
      <c r="A183" s="1481" t="s">
        <v>979</v>
      </c>
      <c r="B183" s="652">
        <v>2900</v>
      </c>
      <c r="C183" s="1927">
        <v>0</v>
      </c>
      <c r="D183" s="1927">
        <v>0</v>
      </c>
      <c r="E183" s="1927">
        <v>0</v>
      </c>
      <c r="F183" s="1927">
        <v>0</v>
      </c>
      <c r="G183" s="1927">
        <v>0</v>
      </c>
      <c r="H183" s="1927">
        <v>0</v>
      </c>
      <c r="I183" s="1927">
        <v>0</v>
      </c>
      <c r="J183" s="1927">
        <v>0</v>
      </c>
      <c r="K183" s="1649">
        <f>SUM(C183:J183)</f>
        <v>0</v>
      </c>
      <c r="L183" s="1927">
        <v>0</v>
      </c>
    </row>
    <row r="184" spans="1:14" ht="12.75" customHeight="1" thickTop="1" thickBot="1" x14ac:dyDescent="0.25">
      <c r="A184" s="1663" t="s">
        <v>810</v>
      </c>
      <c r="B184" s="1641" t="s">
        <v>568</v>
      </c>
      <c r="C184" s="1649">
        <f>SUM(C180,C182,C183)</f>
        <v>30088</v>
      </c>
      <c r="D184" s="1649">
        <f t="shared" ref="D184:J184" si="17">SUM(D180,D182,D183)</f>
        <v>2462</v>
      </c>
      <c r="E184" s="1649">
        <f t="shared" si="17"/>
        <v>337717</v>
      </c>
      <c r="F184" s="1649">
        <f t="shared" si="17"/>
        <v>0</v>
      </c>
      <c r="G184" s="1649">
        <f t="shared" si="17"/>
        <v>0</v>
      </c>
      <c r="H184" s="1649">
        <f t="shared" si="17"/>
        <v>0</v>
      </c>
      <c r="I184" s="1649">
        <f t="shared" si="17"/>
        <v>0</v>
      </c>
      <c r="J184" s="1649">
        <f t="shared" si="17"/>
        <v>0</v>
      </c>
      <c r="K184" s="1649">
        <f>SUM(K180,K182,K183)</f>
        <v>370267</v>
      </c>
      <c r="L184" s="1649">
        <f>SUM(L180, L182:L183)</f>
        <v>412905</v>
      </c>
    </row>
    <row r="185" spans="1:14" ht="15.75" customHeight="1" thickTop="1" thickBot="1" x14ac:dyDescent="0.25">
      <c r="A185" s="1594" t="s">
        <v>938</v>
      </c>
      <c r="B185" s="1583">
        <v>3000</v>
      </c>
      <c r="C185" s="1925">
        <v>0</v>
      </c>
      <c r="D185" s="1925">
        <v>0</v>
      </c>
      <c r="E185" s="1925">
        <v>0</v>
      </c>
      <c r="F185" s="1943">
        <v>0</v>
      </c>
      <c r="G185" s="1943">
        <v>0</v>
      </c>
      <c r="H185" s="1944">
        <v>0</v>
      </c>
      <c r="I185" s="1945">
        <v>0</v>
      </c>
      <c r="J185" s="1927">
        <v>0</v>
      </c>
      <c r="K185" s="1642">
        <f>SUM(C185:J185)</f>
        <v>0</v>
      </c>
      <c r="L185" s="1927">
        <v>0</v>
      </c>
    </row>
    <row r="186" spans="1:14" s="649" customFormat="1" ht="15.75" customHeight="1" thickTop="1" x14ac:dyDescent="0.2">
      <c r="A186" s="1578" t="s">
        <v>91</v>
      </c>
      <c r="B186" s="1581" t="s">
        <v>859</v>
      </c>
      <c r="C186" s="594"/>
      <c r="D186" s="594"/>
      <c r="E186" s="594"/>
      <c r="F186" s="594"/>
      <c r="G186" s="594"/>
      <c r="H186" s="594"/>
      <c r="I186" s="594"/>
      <c r="J186" s="594"/>
      <c r="K186" s="594"/>
      <c r="L186" s="594"/>
      <c r="M186" s="640"/>
      <c r="N186" s="640"/>
    </row>
    <row r="187" spans="1:14" s="649" customFormat="1" ht="15.75" customHeight="1" x14ac:dyDescent="0.2">
      <c r="A187" s="599" t="s">
        <v>1130</v>
      </c>
      <c r="B187" s="600"/>
      <c r="C187" s="594"/>
      <c r="D187" s="594"/>
      <c r="E187" s="594"/>
      <c r="F187" s="594"/>
      <c r="G187" s="594"/>
      <c r="H187" s="594"/>
      <c r="I187" s="594"/>
      <c r="J187" s="594"/>
      <c r="K187" s="594"/>
      <c r="L187" s="594"/>
      <c r="M187" s="640"/>
      <c r="N187" s="640"/>
    </row>
    <row r="188" spans="1:14" x14ac:dyDescent="0.2">
      <c r="A188" s="1476" t="s">
        <v>495</v>
      </c>
      <c r="B188" s="592">
        <v>4110</v>
      </c>
      <c r="C188" s="594"/>
      <c r="D188" s="594"/>
      <c r="E188" s="1908">
        <v>0</v>
      </c>
      <c r="F188" s="594"/>
      <c r="G188" s="594"/>
      <c r="H188" s="1908">
        <v>0</v>
      </c>
      <c r="I188" s="474"/>
      <c r="J188" s="594"/>
      <c r="K188" s="1643">
        <f t="shared" ref="K188:K193" si="18">SUM(E188,H188)</f>
        <v>0</v>
      </c>
      <c r="L188" s="1908">
        <v>0</v>
      </c>
    </row>
    <row r="189" spans="1:14" x14ac:dyDescent="0.2">
      <c r="A189" s="1476" t="s">
        <v>303</v>
      </c>
      <c r="B189" s="592">
        <v>4120</v>
      </c>
      <c r="C189" s="594"/>
      <c r="D189" s="594"/>
      <c r="E189" s="1908">
        <v>7544</v>
      </c>
      <c r="F189" s="594"/>
      <c r="G189" s="594"/>
      <c r="H189" s="1908">
        <v>639</v>
      </c>
      <c r="I189" s="474"/>
      <c r="J189" s="594"/>
      <c r="K189" s="1643">
        <f t="shared" si="18"/>
        <v>8183</v>
      </c>
      <c r="L189" s="1908">
        <v>15000</v>
      </c>
    </row>
    <row r="190" spans="1:14" x14ac:dyDescent="0.2">
      <c r="A190" s="1476" t="s">
        <v>304</v>
      </c>
      <c r="B190" s="606">
        <v>4130</v>
      </c>
      <c r="C190" s="594"/>
      <c r="D190" s="594"/>
      <c r="E190" s="1908">
        <v>0</v>
      </c>
      <c r="F190" s="594"/>
      <c r="G190" s="594"/>
      <c r="H190" s="1908">
        <v>0</v>
      </c>
      <c r="I190" s="474"/>
      <c r="J190" s="594"/>
      <c r="K190" s="1643">
        <f t="shared" si="18"/>
        <v>0</v>
      </c>
      <c r="L190" s="1908">
        <v>0</v>
      </c>
    </row>
    <row r="191" spans="1:14" x14ac:dyDescent="0.2">
      <c r="A191" s="1476" t="s">
        <v>696</v>
      </c>
      <c r="B191" s="592">
        <v>4140</v>
      </c>
      <c r="C191" s="594"/>
      <c r="D191" s="594"/>
      <c r="E191" s="1908">
        <v>0</v>
      </c>
      <c r="F191" s="594"/>
      <c r="G191" s="594"/>
      <c r="H191" s="1908">
        <v>0</v>
      </c>
      <c r="I191" s="474"/>
      <c r="J191" s="594"/>
      <c r="K191" s="1643">
        <f t="shared" si="18"/>
        <v>0</v>
      </c>
      <c r="L191" s="1908">
        <v>0</v>
      </c>
    </row>
    <row r="192" spans="1:14" x14ac:dyDescent="0.2">
      <c r="A192" s="1476" t="s">
        <v>86</v>
      </c>
      <c r="B192" s="592">
        <v>4170</v>
      </c>
      <c r="C192" s="594"/>
      <c r="D192" s="594"/>
      <c r="E192" s="1908">
        <v>0</v>
      </c>
      <c r="F192" s="594"/>
      <c r="G192" s="594"/>
      <c r="H192" s="1908">
        <v>0</v>
      </c>
      <c r="I192" s="474"/>
      <c r="J192" s="594"/>
      <c r="K192" s="1643">
        <f t="shared" si="18"/>
        <v>0</v>
      </c>
      <c r="L192" s="1908">
        <v>0</v>
      </c>
    </row>
    <row r="193" spans="1:14" x14ac:dyDescent="0.2">
      <c r="A193" s="1480" t="s">
        <v>697</v>
      </c>
      <c r="B193" s="606">
        <v>4190</v>
      </c>
      <c r="C193" s="594"/>
      <c r="D193" s="594"/>
      <c r="E193" s="1908">
        <v>0</v>
      </c>
      <c r="F193" s="594"/>
      <c r="G193" s="594"/>
      <c r="H193" s="1908">
        <v>0</v>
      </c>
      <c r="I193" s="474"/>
      <c r="J193" s="594"/>
      <c r="K193" s="1643">
        <f t="shared" si="18"/>
        <v>0</v>
      </c>
      <c r="L193" s="1908">
        <v>0</v>
      </c>
    </row>
    <row r="194" spans="1:14" ht="12.75" customHeight="1" thickBot="1" x14ac:dyDescent="0.25">
      <c r="A194" s="1640" t="s">
        <v>1139</v>
      </c>
      <c r="B194" s="1641" t="s">
        <v>558</v>
      </c>
      <c r="C194" s="594"/>
      <c r="D194" s="594"/>
      <c r="E194" s="1642">
        <f>SUM(E188:E193)</f>
        <v>7544</v>
      </c>
      <c r="F194" s="594"/>
      <c r="G194" s="594"/>
      <c r="H194" s="1642">
        <f>SUM(H188:H193)</f>
        <v>639</v>
      </c>
      <c r="I194" s="474"/>
      <c r="J194" s="594"/>
      <c r="K194" s="1642">
        <f>SUM(K188:K193)</f>
        <v>8183</v>
      </c>
      <c r="L194" s="1642">
        <f>SUM(L188:L193)</f>
        <v>15000</v>
      </c>
    </row>
    <row r="195" spans="1:14" ht="15.75" customHeight="1" thickTop="1" x14ac:dyDescent="0.2">
      <c r="A195" s="644" t="s">
        <v>92</v>
      </c>
      <c r="B195" s="653" t="s">
        <v>930</v>
      </c>
      <c r="C195" s="594"/>
      <c r="D195" s="594"/>
      <c r="E195" s="1928">
        <v>0</v>
      </c>
      <c r="F195" s="594"/>
      <c r="G195" s="594"/>
      <c r="H195" s="1928">
        <v>0</v>
      </c>
      <c r="I195" s="474"/>
      <c r="J195" s="594"/>
      <c r="K195" s="1657">
        <f>SUM(E195,H195)</f>
        <v>0</v>
      </c>
      <c r="L195" s="1928">
        <v>0</v>
      </c>
    </row>
    <row r="196" spans="1:14" ht="12.75" customHeight="1" thickBot="1" x14ac:dyDescent="0.25">
      <c r="A196" s="1640" t="s">
        <v>1486</v>
      </c>
      <c r="B196" s="1641" t="s">
        <v>859</v>
      </c>
      <c r="C196" s="594"/>
      <c r="D196" s="594"/>
      <c r="E196" s="1649">
        <f>SUM(E194,E195)</f>
        <v>7544</v>
      </c>
      <c r="F196" s="594"/>
      <c r="G196" s="594"/>
      <c r="H196" s="1649">
        <f>SUM(H194,H195)</f>
        <v>639</v>
      </c>
      <c r="I196" s="474"/>
      <c r="J196" s="594"/>
      <c r="K196" s="1649">
        <f>SUM(K194,K195)</f>
        <v>8183</v>
      </c>
      <c r="L196" s="1649">
        <f>SUM(L194,L195)</f>
        <v>15000</v>
      </c>
    </row>
    <row r="197" spans="1:14" s="649" customFormat="1" ht="15.75" customHeight="1" thickTop="1" x14ac:dyDescent="0.2">
      <c r="A197" s="1584" t="s">
        <v>939</v>
      </c>
      <c r="B197" s="1581" t="s">
        <v>491</v>
      </c>
      <c r="C197" s="594"/>
      <c r="D197" s="594"/>
      <c r="E197" s="594"/>
      <c r="F197" s="594"/>
      <c r="G197" s="594"/>
      <c r="H197" s="594"/>
      <c r="I197" s="594"/>
      <c r="J197" s="594"/>
      <c r="K197" s="594"/>
      <c r="L197" s="594"/>
      <c r="M197" s="640"/>
      <c r="N197" s="640"/>
    </row>
    <row r="198" spans="1:14" s="649" customFormat="1" ht="15.75" customHeight="1" x14ac:dyDescent="0.2">
      <c r="A198" s="629" t="s">
        <v>93</v>
      </c>
      <c r="B198" s="600"/>
      <c r="C198" s="594"/>
      <c r="D198" s="594"/>
      <c r="E198" s="594"/>
      <c r="F198" s="594"/>
      <c r="G198" s="594"/>
      <c r="H198" s="594"/>
      <c r="I198" s="594"/>
      <c r="J198" s="594"/>
      <c r="K198" s="594"/>
      <c r="L198" s="594"/>
      <c r="M198" s="640"/>
      <c r="N198" s="640"/>
    </row>
    <row r="199" spans="1:14" x14ac:dyDescent="0.2">
      <c r="A199" s="1476" t="s">
        <v>87</v>
      </c>
      <c r="B199" s="592">
        <v>5110</v>
      </c>
      <c r="C199" s="594"/>
      <c r="D199" s="594"/>
      <c r="E199" s="594"/>
      <c r="F199" s="594"/>
      <c r="G199" s="594"/>
      <c r="H199" s="1908">
        <v>0</v>
      </c>
      <c r="I199" s="594"/>
      <c r="J199" s="594"/>
      <c r="K199" s="1643">
        <f>SUM(H199)</f>
        <v>0</v>
      </c>
      <c r="L199" s="1908">
        <v>0</v>
      </c>
    </row>
    <row r="200" spans="1:14" x14ac:dyDescent="0.2">
      <c r="A200" s="1476" t="s">
        <v>88</v>
      </c>
      <c r="B200" s="592">
        <v>5120</v>
      </c>
      <c r="C200" s="594"/>
      <c r="D200" s="594"/>
      <c r="E200" s="594"/>
      <c r="F200" s="594"/>
      <c r="G200" s="594"/>
      <c r="H200" s="1908">
        <v>0</v>
      </c>
      <c r="I200" s="594"/>
      <c r="J200" s="594"/>
      <c r="K200" s="1643">
        <f>SUM(H200)</f>
        <v>0</v>
      </c>
      <c r="L200" s="1908">
        <v>0</v>
      </c>
    </row>
    <row r="201" spans="1:14" ht="12.75" customHeight="1" x14ac:dyDescent="0.2">
      <c r="A201" s="1476" t="s">
        <v>1169</v>
      </c>
      <c r="B201" s="606" t="s">
        <v>616</v>
      </c>
      <c r="C201" s="594"/>
      <c r="D201" s="594"/>
      <c r="E201" s="594"/>
      <c r="F201" s="594"/>
      <c r="G201" s="594"/>
      <c r="H201" s="1908">
        <v>0</v>
      </c>
      <c r="I201" s="594"/>
      <c r="J201" s="594"/>
      <c r="K201" s="1643">
        <f>SUM(H201)</f>
        <v>0</v>
      </c>
      <c r="L201" s="1908">
        <v>0</v>
      </c>
    </row>
    <row r="202" spans="1:14" x14ac:dyDescent="0.2">
      <c r="A202" s="1476" t="s">
        <v>89</v>
      </c>
      <c r="B202" s="592" t="s">
        <v>588</v>
      </c>
      <c r="C202" s="594"/>
      <c r="D202" s="594"/>
      <c r="E202" s="594"/>
      <c r="F202" s="594"/>
      <c r="G202" s="594"/>
      <c r="H202" s="1908">
        <v>0</v>
      </c>
      <c r="I202" s="594"/>
      <c r="J202" s="594"/>
      <c r="K202" s="1643">
        <f>SUM(H202)</f>
        <v>0</v>
      </c>
      <c r="L202" s="1908">
        <v>0</v>
      </c>
    </row>
    <row r="203" spans="1:14" x14ac:dyDescent="0.2">
      <c r="A203" s="1488" t="s">
        <v>618</v>
      </c>
      <c r="B203" s="592" t="s">
        <v>617</v>
      </c>
      <c r="C203" s="594"/>
      <c r="D203" s="594"/>
      <c r="E203" s="594"/>
      <c r="F203" s="594"/>
      <c r="G203" s="594"/>
      <c r="H203" s="1914">
        <v>0</v>
      </c>
      <c r="I203" s="594"/>
      <c r="J203" s="594"/>
      <c r="K203" s="1643">
        <f>SUM(H203)</f>
        <v>0</v>
      </c>
      <c r="L203" s="1914">
        <v>0</v>
      </c>
    </row>
    <row r="204" spans="1:14" ht="13.5" thickBot="1" x14ac:dyDescent="0.25">
      <c r="A204" s="1640" t="s">
        <v>275</v>
      </c>
      <c r="B204" s="1641" t="s">
        <v>717</v>
      </c>
      <c r="C204" s="594"/>
      <c r="D204" s="594"/>
      <c r="E204" s="594"/>
      <c r="F204" s="594"/>
      <c r="G204" s="594"/>
      <c r="H204" s="1642">
        <f>SUM(H199:H203)</f>
        <v>0</v>
      </c>
      <c r="I204" s="594"/>
      <c r="J204" s="594"/>
      <c r="K204" s="1642">
        <f>SUM(K199:K203)</f>
        <v>0</v>
      </c>
      <c r="L204" s="1642">
        <f>SUM(L199:L203)</f>
        <v>0</v>
      </c>
    </row>
    <row r="205" spans="1:14" ht="15.75" customHeight="1" thickTop="1" x14ac:dyDescent="0.2">
      <c r="A205" s="654" t="s">
        <v>83</v>
      </c>
      <c r="B205" s="655" t="s">
        <v>38</v>
      </c>
      <c r="C205" s="594"/>
      <c r="D205" s="594"/>
      <c r="E205" s="594"/>
      <c r="F205" s="594"/>
      <c r="G205" s="594"/>
      <c r="H205" s="1928">
        <v>0</v>
      </c>
      <c r="I205" s="594"/>
      <c r="J205" s="594"/>
      <c r="K205" s="1657">
        <f>SUM(H205)</f>
        <v>0</v>
      </c>
      <c r="L205" s="1928">
        <v>0</v>
      </c>
    </row>
    <row r="206" spans="1:14" ht="30" customHeight="1" x14ac:dyDescent="0.2">
      <c r="A206" s="656" t="s">
        <v>1670</v>
      </c>
      <c r="B206" s="647" t="s">
        <v>31</v>
      </c>
      <c r="C206" s="594"/>
      <c r="D206" s="594"/>
      <c r="E206" s="594"/>
      <c r="F206" s="594"/>
      <c r="G206" s="594"/>
      <c r="H206" s="1908">
        <v>0</v>
      </c>
      <c r="I206" s="594"/>
      <c r="J206" s="594"/>
      <c r="K206" s="1643">
        <f>SUM(H206)</f>
        <v>0</v>
      </c>
      <c r="L206" s="1908">
        <v>0</v>
      </c>
    </row>
    <row r="207" spans="1:14" ht="15.75" customHeight="1" x14ac:dyDescent="0.2">
      <c r="A207" s="599" t="s">
        <v>765</v>
      </c>
      <c r="B207" s="647" t="s">
        <v>84</v>
      </c>
      <c r="C207" s="594"/>
      <c r="D207" s="594"/>
      <c r="E207" s="594"/>
      <c r="F207" s="594"/>
      <c r="G207" s="594"/>
      <c r="H207" s="1908">
        <v>0</v>
      </c>
      <c r="I207" s="594"/>
      <c r="J207" s="594"/>
      <c r="K207" s="1643">
        <f>H207</f>
        <v>0</v>
      </c>
      <c r="L207" s="1908">
        <v>0</v>
      </c>
    </row>
    <row r="208" spans="1:14" ht="12.75" customHeight="1" thickBot="1" x14ac:dyDescent="0.25">
      <c r="A208" s="1658" t="s">
        <v>637</v>
      </c>
      <c r="B208" s="1659" t="s">
        <v>491</v>
      </c>
      <c r="C208" s="594"/>
      <c r="D208" s="594"/>
      <c r="E208" s="594"/>
      <c r="F208" s="594"/>
      <c r="G208" s="594"/>
      <c r="H208" s="1649">
        <f>SUM(H204,H205,H206,H207)</f>
        <v>0</v>
      </c>
      <c r="I208" s="594"/>
      <c r="J208" s="594"/>
      <c r="K208" s="1649">
        <f>SUM(K204,K205,K206,K207)</f>
        <v>0</v>
      </c>
      <c r="L208" s="1649">
        <f>SUM(L204,L205,L206,L207)</f>
        <v>0</v>
      </c>
    </row>
    <row r="209" spans="1:14" ht="15.75" customHeight="1" thickTop="1" thickBot="1" x14ac:dyDescent="0.25">
      <c r="A209" s="1578" t="s">
        <v>871</v>
      </c>
      <c r="B209" s="1585" t="s">
        <v>860</v>
      </c>
      <c r="C209" s="601"/>
      <c r="D209" s="601"/>
      <c r="E209" s="601"/>
      <c r="F209" s="601"/>
      <c r="G209" s="601"/>
      <c r="H209" s="601"/>
      <c r="I209" s="594"/>
      <c r="J209" s="594"/>
      <c r="K209" s="601"/>
      <c r="L209" s="1925">
        <v>0</v>
      </c>
    </row>
    <row r="210" spans="1:14" ht="12.75" customHeight="1" thickTop="1" thickBot="1" x14ac:dyDescent="0.25">
      <c r="A210" s="1664" t="s">
        <v>276</v>
      </c>
      <c r="B210" s="1665"/>
      <c r="C210" s="1642">
        <f>SUM(C184,C185)</f>
        <v>30088</v>
      </c>
      <c r="D210" s="1642">
        <f>SUM(D184,D185)</f>
        <v>2462</v>
      </c>
      <c r="E210" s="1642">
        <f>SUM(E184,E185,E196)</f>
        <v>345261</v>
      </c>
      <c r="F210" s="1642">
        <f>SUM(F184,F185)</f>
        <v>0</v>
      </c>
      <c r="G210" s="1642">
        <f>SUM(G184,G185)</f>
        <v>0</v>
      </c>
      <c r="H210" s="1642">
        <f>SUM(H184,H185,H196,H208,H209)</f>
        <v>639</v>
      </c>
      <c r="I210" s="1642">
        <f>SUM(I184,I185)</f>
        <v>0</v>
      </c>
      <c r="J210" s="1642">
        <f>SUM(J184,J185)</f>
        <v>0</v>
      </c>
      <c r="K210" s="1643">
        <f>SUM(K184,K185,K196,K208,K209)</f>
        <v>378450</v>
      </c>
      <c r="L210" s="1642">
        <f>SUM(L184,L185,L196,L208,L209)</f>
        <v>427905</v>
      </c>
    </row>
    <row r="211" spans="1:14" ht="13.5" thickTop="1" x14ac:dyDescent="0.2">
      <c r="A211" s="2216" t="s">
        <v>995</v>
      </c>
      <c r="B211" s="2217"/>
      <c r="C211" s="596"/>
      <c r="D211" s="596"/>
      <c r="E211" s="596"/>
      <c r="F211" s="596"/>
      <c r="G211" s="596"/>
      <c r="H211" s="596"/>
      <c r="I211" s="594"/>
      <c r="J211" s="594"/>
      <c r="K211" s="1656">
        <f>'Revenues 9-14'!F268-'Expenditures 15-22'!K210</f>
        <v>215339</v>
      </c>
      <c r="L211" s="596"/>
    </row>
    <row r="212" spans="1:14" s="641" customFormat="1" ht="9" customHeight="1" x14ac:dyDescent="0.2">
      <c r="A212" s="638"/>
      <c r="B212" s="648"/>
      <c r="C212" s="626"/>
      <c r="D212" s="626"/>
      <c r="E212" s="626"/>
      <c r="F212" s="626"/>
      <c r="G212" s="626"/>
      <c r="H212" s="626"/>
      <c r="I212" s="626"/>
      <c r="J212" s="626"/>
      <c r="K212" s="626"/>
      <c r="L212" s="626"/>
      <c r="M212" s="640"/>
      <c r="N212" s="640"/>
    </row>
    <row r="213" spans="1:14" s="343" customFormat="1" ht="16.7" customHeight="1" x14ac:dyDescent="0.2">
      <c r="A213" s="2211" t="s">
        <v>964</v>
      </c>
      <c r="B213" s="2212"/>
      <c r="C213" s="1523"/>
      <c r="D213" s="1524"/>
      <c r="E213" s="1524"/>
      <c r="F213" s="1524"/>
      <c r="G213" s="1524"/>
      <c r="H213" s="1524"/>
      <c r="I213" s="1524"/>
      <c r="J213" s="1524"/>
      <c r="K213" s="1524"/>
      <c r="L213" s="1525"/>
      <c r="M213" s="587"/>
      <c r="N213" s="587"/>
    </row>
    <row r="214" spans="1:14" s="649" customFormat="1" ht="15.75" customHeight="1" x14ac:dyDescent="0.2">
      <c r="A214" s="1595" t="s">
        <v>872</v>
      </c>
      <c r="B214" s="1587" t="s">
        <v>569</v>
      </c>
      <c r="C214" s="594"/>
      <c r="D214" s="601"/>
      <c r="E214" s="594"/>
      <c r="F214" s="594"/>
      <c r="G214" s="594"/>
      <c r="H214" s="594"/>
      <c r="I214" s="594"/>
      <c r="J214" s="594"/>
      <c r="K214" s="601"/>
      <c r="L214" s="601"/>
      <c r="M214" s="640"/>
      <c r="N214" s="640"/>
    </row>
    <row r="215" spans="1:14" x14ac:dyDescent="0.2">
      <c r="A215" s="1476" t="s">
        <v>960</v>
      </c>
      <c r="B215" s="592">
        <v>1100</v>
      </c>
      <c r="C215" s="594"/>
      <c r="D215" s="1908">
        <v>40788</v>
      </c>
      <c r="E215" s="594"/>
      <c r="F215" s="594"/>
      <c r="G215" s="594"/>
      <c r="H215" s="594"/>
      <c r="I215" s="594"/>
      <c r="J215" s="594"/>
      <c r="K215" s="1643">
        <f>D215</f>
        <v>40788</v>
      </c>
      <c r="L215" s="1908">
        <v>44000</v>
      </c>
    </row>
    <row r="216" spans="1:14" x14ac:dyDescent="0.2">
      <c r="A216" s="1476" t="s">
        <v>163</v>
      </c>
      <c r="B216" s="592" t="s">
        <v>966</v>
      </c>
      <c r="C216" s="594"/>
      <c r="D216" s="1908">
        <v>0</v>
      </c>
      <c r="E216" s="594"/>
      <c r="F216" s="594"/>
      <c r="G216" s="594"/>
      <c r="H216" s="594"/>
      <c r="I216" s="594"/>
      <c r="J216" s="594"/>
      <c r="K216" s="1643">
        <f t="shared" ref="K216:K228" si="19">D216</f>
        <v>0</v>
      </c>
      <c r="L216" s="1908">
        <v>0</v>
      </c>
    </row>
    <row r="217" spans="1:14" x14ac:dyDescent="0.2">
      <c r="A217" s="1476" t="s">
        <v>164</v>
      </c>
      <c r="B217" s="592">
        <v>1200</v>
      </c>
      <c r="C217" s="594"/>
      <c r="D217" s="1908">
        <v>7754</v>
      </c>
      <c r="E217" s="594"/>
      <c r="F217" s="594"/>
      <c r="G217" s="594"/>
      <c r="H217" s="594"/>
      <c r="I217" s="594"/>
      <c r="J217" s="594"/>
      <c r="K217" s="1643">
        <f t="shared" si="19"/>
        <v>7754</v>
      </c>
      <c r="L217" s="1908">
        <v>13500</v>
      </c>
    </row>
    <row r="218" spans="1:14" x14ac:dyDescent="0.2">
      <c r="A218" s="1476" t="s">
        <v>277</v>
      </c>
      <c r="B218" s="592" t="s">
        <v>967</v>
      </c>
      <c r="C218" s="594"/>
      <c r="D218" s="1908">
        <v>0</v>
      </c>
      <c r="E218" s="594"/>
      <c r="F218" s="594"/>
      <c r="G218" s="594"/>
      <c r="H218" s="594"/>
      <c r="I218" s="594"/>
      <c r="J218" s="594"/>
      <c r="K218" s="1643">
        <f t="shared" si="19"/>
        <v>0</v>
      </c>
      <c r="L218" s="1908">
        <v>0</v>
      </c>
    </row>
    <row r="219" spans="1:14" x14ac:dyDescent="0.2">
      <c r="A219" s="1476" t="s">
        <v>278</v>
      </c>
      <c r="B219" s="592">
        <v>1250</v>
      </c>
      <c r="C219" s="594"/>
      <c r="D219" s="1908">
        <v>5948</v>
      </c>
      <c r="E219" s="594"/>
      <c r="F219" s="594"/>
      <c r="G219" s="594"/>
      <c r="H219" s="594"/>
      <c r="I219" s="594"/>
      <c r="J219" s="594"/>
      <c r="K219" s="1643">
        <f t="shared" si="19"/>
        <v>5948</v>
      </c>
      <c r="L219" s="1908">
        <v>1500</v>
      </c>
    </row>
    <row r="220" spans="1:14" x14ac:dyDescent="0.2">
      <c r="A220" s="1476" t="s">
        <v>279</v>
      </c>
      <c r="B220" s="592" t="s">
        <v>161</v>
      </c>
      <c r="C220" s="594"/>
      <c r="D220" s="1908">
        <v>0</v>
      </c>
      <c r="E220" s="594"/>
      <c r="F220" s="594"/>
      <c r="G220" s="594"/>
      <c r="H220" s="594"/>
      <c r="I220" s="594"/>
      <c r="J220" s="594"/>
      <c r="K220" s="1643">
        <f t="shared" si="19"/>
        <v>0</v>
      </c>
      <c r="L220" s="1908">
        <v>0</v>
      </c>
    </row>
    <row r="221" spans="1:14" x14ac:dyDescent="0.2">
      <c r="A221" s="1476" t="s">
        <v>961</v>
      </c>
      <c r="B221" s="592">
        <v>1300</v>
      </c>
      <c r="C221" s="594"/>
      <c r="D221" s="1908">
        <v>0</v>
      </c>
      <c r="E221" s="594"/>
      <c r="F221" s="594"/>
      <c r="G221" s="594"/>
      <c r="H221" s="594"/>
      <c r="I221" s="594"/>
      <c r="J221" s="594"/>
      <c r="K221" s="1643">
        <f t="shared" si="19"/>
        <v>0</v>
      </c>
      <c r="L221" s="1908">
        <v>0</v>
      </c>
    </row>
    <row r="222" spans="1:14" x14ac:dyDescent="0.2">
      <c r="A222" s="1476" t="s">
        <v>722</v>
      </c>
      <c r="B222" s="592">
        <v>1400</v>
      </c>
      <c r="C222" s="594"/>
      <c r="D222" s="1908">
        <v>0</v>
      </c>
      <c r="E222" s="594"/>
      <c r="F222" s="594"/>
      <c r="G222" s="594"/>
      <c r="H222" s="594"/>
      <c r="I222" s="594"/>
      <c r="J222" s="594"/>
      <c r="K222" s="1643">
        <f t="shared" si="19"/>
        <v>0</v>
      </c>
      <c r="L222" s="1908">
        <v>0</v>
      </c>
    </row>
    <row r="223" spans="1:14" x14ac:dyDescent="0.2">
      <c r="A223" s="1476" t="s">
        <v>962</v>
      </c>
      <c r="B223" s="592">
        <v>1500</v>
      </c>
      <c r="C223" s="594"/>
      <c r="D223" s="1908">
        <v>609</v>
      </c>
      <c r="E223" s="594"/>
      <c r="F223" s="594"/>
      <c r="G223" s="594"/>
      <c r="H223" s="594"/>
      <c r="I223" s="594"/>
      <c r="J223" s="594"/>
      <c r="K223" s="1643">
        <f t="shared" si="19"/>
        <v>609</v>
      </c>
      <c r="L223" s="1908">
        <v>2600</v>
      </c>
    </row>
    <row r="224" spans="1:14" x14ac:dyDescent="0.2">
      <c r="A224" s="1476" t="s">
        <v>963</v>
      </c>
      <c r="B224" s="592">
        <v>1600</v>
      </c>
      <c r="C224" s="594"/>
      <c r="D224" s="1908">
        <v>0</v>
      </c>
      <c r="E224" s="594"/>
      <c r="F224" s="594"/>
      <c r="G224" s="594"/>
      <c r="H224" s="594"/>
      <c r="I224" s="594"/>
      <c r="J224" s="594"/>
      <c r="K224" s="1643">
        <f t="shared" si="19"/>
        <v>0</v>
      </c>
      <c r="L224" s="1908">
        <v>250</v>
      </c>
    </row>
    <row r="225" spans="1:12" x14ac:dyDescent="0.2">
      <c r="A225" s="1476" t="s">
        <v>986</v>
      </c>
      <c r="B225" s="592">
        <v>1650</v>
      </c>
      <c r="C225" s="594"/>
      <c r="D225" s="1908">
        <v>1593</v>
      </c>
      <c r="E225" s="594"/>
      <c r="F225" s="594"/>
      <c r="G225" s="594"/>
      <c r="H225" s="594"/>
      <c r="I225" s="594"/>
      <c r="J225" s="594"/>
      <c r="K225" s="1643">
        <f t="shared" si="19"/>
        <v>1593</v>
      </c>
      <c r="L225" s="1908">
        <v>1000</v>
      </c>
    </row>
    <row r="226" spans="1:12" x14ac:dyDescent="0.2">
      <c r="A226" s="1476" t="s">
        <v>723</v>
      </c>
      <c r="B226" s="592" t="s">
        <v>162</v>
      </c>
      <c r="C226" s="594"/>
      <c r="D226" s="1908">
        <v>0</v>
      </c>
      <c r="E226" s="594"/>
      <c r="F226" s="594"/>
      <c r="G226" s="594"/>
      <c r="H226" s="594"/>
      <c r="I226" s="594"/>
      <c r="J226" s="594"/>
      <c r="K226" s="1643">
        <f t="shared" si="19"/>
        <v>0</v>
      </c>
      <c r="L226" s="1908">
        <v>0</v>
      </c>
    </row>
    <row r="227" spans="1:12" x14ac:dyDescent="0.2">
      <c r="A227" s="1476" t="s">
        <v>1086</v>
      </c>
      <c r="B227" s="592">
        <v>1800</v>
      </c>
      <c r="C227" s="594"/>
      <c r="D227" s="1908">
        <v>0</v>
      </c>
      <c r="E227" s="594"/>
      <c r="F227" s="594"/>
      <c r="G227" s="594"/>
      <c r="H227" s="594"/>
      <c r="I227" s="594"/>
      <c r="J227" s="594"/>
      <c r="K227" s="1643">
        <f t="shared" si="19"/>
        <v>0</v>
      </c>
      <c r="L227" s="1908">
        <v>0</v>
      </c>
    </row>
    <row r="228" spans="1:12" x14ac:dyDescent="0.2">
      <c r="A228" s="1476" t="s">
        <v>1087</v>
      </c>
      <c r="B228" s="592">
        <v>1900</v>
      </c>
      <c r="C228" s="594"/>
      <c r="D228" s="1908">
        <v>0</v>
      </c>
      <c r="E228" s="594"/>
      <c r="F228" s="594"/>
      <c r="G228" s="594"/>
      <c r="H228" s="594"/>
      <c r="I228" s="594"/>
      <c r="J228" s="594"/>
      <c r="K228" s="1643">
        <f t="shared" si="19"/>
        <v>0</v>
      </c>
      <c r="L228" s="1908">
        <v>0</v>
      </c>
    </row>
    <row r="229" spans="1:12" ht="12.75" customHeight="1" thickBot="1" x14ac:dyDescent="0.25">
      <c r="A229" s="1640" t="s">
        <v>714</v>
      </c>
      <c r="B229" s="1647" t="s">
        <v>569</v>
      </c>
      <c r="C229" s="594"/>
      <c r="D229" s="1642">
        <f>SUM(D215:D228)</f>
        <v>56692</v>
      </c>
      <c r="E229" s="594"/>
      <c r="F229" s="594"/>
      <c r="G229" s="594"/>
      <c r="H229" s="594"/>
      <c r="I229" s="594"/>
      <c r="J229" s="594"/>
      <c r="K229" s="1642">
        <f>SUM(K215:K228)</f>
        <v>56692</v>
      </c>
      <c r="L229" s="1642">
        <f>SUM(L215:L228)</f>
        <v>62850</v>
      </c>
    </row>
    <row r="230" spans="1:12" ht="15.75" customHeight="1" thickTop="1" x14ac:dyDescent="0.2">
      <c r="A230" s="1584" t="s">
        <v>873</v>
      </c>
      <c r="B230" s="1585" t="s">
        <v>568</v>
      </c>
      <c r="C230" s="594"/>
      <c r="D230" s="594"/>
      <c r="E230" s="594"/>
      <c r="F230" s="594"/>
      <c r="G230" s="594"/>
      <c r="H230" s="594"/>
      <c r="I230" s="594"/>
      <c r="J230" s="594"/>
      <c r="K230" s="594"/>
      <c r="L230" s="594"/>
    </row>
    <row r="231" spans="1:12" ht="15.75" customHeight="1" x14ac:dyDescent="0.2">
      <c r="A231" s="629" t="s">
        <v>590</v>
      </c>
      <c r="B231" s="600"/>
      <c r="C231" s="594"/>
      <c r="D231" s="594"/>
      <c r="E231" s="594"/>
      <c r="F231" s="594"/>
      <c r="G231" s="594"/>
      <c r="H231" s="594"/>
      <c r="I231" s="594"/>
      <c r="J231" s="594"/>
      <c r="K231" s="594"/>
      <c r="L231" s="594"/>
    </row>
    <row r="232" spans="1:12" x14ac:dyDescent="0.2">
      <c r="A232" s="1476" t="s">
        <v>1088</v>
      </c>
      <c r="B232" s="592">
        <v>2110</v>
      </c>
      <c r="C232" s="594"/>
      <c r="D232" s="1908">
        <v>0</v>
      </c>
      <c r="E232" s="594"/>
      <c r="F232" s="594"/>
      <c r="G232" s="594"/>
      <c r="H232" s="594"/>
      <c r="I232" s="594"/>
      <c r="J232" s="594"/>
      <c r="K232" s="1643">
        <f t="shared" ref="K232:K237" si="20">D232</f>
        <v>0</v>
      </c>
      <c r="L232" s="1908">
        <v>0</v>
      </c>
    </row>
    <row r="233" spans="1:12" x14ac:dyDescent="0.2">
      <c r="A233" s="1476" t="s">
        <v>1089</v>
      </c>
      <c r="B233" s="592">
        <v>2120</v>
      </c>
      <c r="C233" s="594"/>
      <c r="D233" s="1908">
        <v>0</v>
      </c>
      <c r="E233" s="594"/>
      <c r="F233" s="594"/>
      <c r="G233" s="594"/>
      <c r="H233" s="594"/>
      <c r="I233" s="594"/>
      <c r="J233" s="594"/>
      <c r="K233" s="1643">
        <f t="shared" si="20"/>
        <v>0</v>
      </c>
      <c r="L233" s="1908">
        <v>0</v>
      </c>
    </row>
    <row r="234" spans="1:12" x14ac:dyDescent="0.2">
      <c r="A234" s="1476" t="s">
        <v>198</v>
      </c>
      <c r="B234" s="592">
        <v>2130</v>
      </c>
      <c r="C234" s="594"/>
      <c r="D234" s="1908">
        <v>16299</v>
      </c>
      <c r="E234" s="594"/>
      <c r="F234" s="594"/>
      <c r="G234" s="594"/>
      <c r="H234" s="594"/>
      <c r="I234" s="594"/>
      <c r="J234" s="594"/>
      <c r="K234" s="1643">
        <f t="shared" si="20"/>
        <v>16299</v>
      </c>
      <c r="L234" s="1908">
        <v>17700</v>
      </c>
    </row>
    <row r="235" spans="1:12" x14ac:dyDescent="0.2">
      <c r="A235" s="1476" t="s">
        <v>199</v>
      </c>
      <c r="B235" s="592">
        <v>2140</v>
      </c>
      <c r="C235" s="594"/>
      <c r="D235" s="1908">
        <v>0</v>
      </c>
      <c r="E235" s="594"/>
      <c r="F235" s="594"/>
      <c r="G235" s="594"/>
      <c r="H235" s="594"/>
      <c r="I235" s="594"/>
      <c r="J235" s="594"/>
      <c r="K235" s="1643">
        <f t="shared" si="20"/>
        <v>0</v>
      </c>
      <c r="L235" s="1908">
        <v>0</v>
      </c>
    </row>
    <row r="236" spans="1:12" x14ac:dyDescent="0.2">
      <c r="A236" s="1476" t="s">
        <v>200</v>
      </c>
      <c r="B236" s="592">
        <v>2150</v>
      </c>
      <c r="C236" s="594"/>
      <c r="D236" s="1908">
        <v>1975</v>
      </c>
      <c r="E236" s="594"/>
      <c r="F236" s="594"/>
      <c r="G236" s="594"/>
      <c r="H236" s="594"/>
      <c r="I236" s="594"/>
      <c r="J236" s="594"/>
      <c r="K236" s="1643">
        <f t="shared" si="20"/>
        <v>1975</v>
      </c>
      <c r="L236" s="1908">
        <v>1100</v>
      </c>
    </row>
    <row r="237" spans="1:12" x14ac:dyDescent="0.2">
      <c r="A237" s="1476" t="s">
        <v>165</v>
      </c>
      <c r="B237" s="592">
        <v>2190</v>
      </c>
      <c r="C237" s="594"/>
      <c r="D237" s="1908">
        <v>689</v>
      </c>
      <c r="E237" s="594"/>
      <c r="F237" s="594"/>
      <c r="G237" s="594"/>
      <c r="H237" s="594"/>
      <c r="I237" s="594"/>
      <c r="J237" s="594"/>
      <c r="K237" s="1643">
        <f t="shared" si="20"/>
        <v>689</v>
      </c>
      <c r="L237" s="1908">
        <v>1200</v>
      </c>
    </row>
    <row r="238" spans="1:12" ht="12.75" customHeight="1" thickBot="1" x14ac:dyDescent="0.25">
      <c r="A238" s="1640" t="s">
        <v>559</v>
      </c>
      <c r="B238" s="1647" t="s">
        <v>715</v>
      </c>
      <c r="C238" s="594"/>
      <c r="D238" s="1642">
        <f>SUM(D232:D237)</f>
        <v>18963</v>
      </c>
      <c r="E238" s="594"/>
      <c r="F238" s="594"/>
      <c r="G238" s="594"/>
      <c r="H238" s="594"/>
      <c r="I238" s="594"/>
      <c r="J238" s="594"/>
      <c r="K238" s="1642">
        <f>SUM(K232:K237)</f>
        <v>18963</v>
      </c>
      <c r="L238" s="1642">
        <f>SUM(L232:L237)</f>
        <v>20000</v>
      </c>
    </row>
    <row r="239" spans="1:12" ht="15.75" customHeight="1" thickTop="1" x14ac:dyDescent="0.2">
      <c r="A239" s="602" t="s">
        <v>591</v>
      </c>
      <c r="B239" s="609"/>
      <c r="C239" s="594"/>
      <c r="D239" s="604"/>
      <c r="E239" s="594"/>
      <c r="F239" s="594"/>
      <c r="G239" s="594"/>
      <c r="H239" s="594"/>
      <c r="I239" s="594"/>
      <c r="J239" s="594"/>
      <c r="K239" s="604"/>
      <c r="L239" s="604"/>
    </row>
    <row r="240" spans="1:12" x14ac:dyDescent="0.2">
      <c r="A240" s="1476" t="s">
        <v>813</v>
      </c>
      <c r="B240" s="592">
        <v>2210</v>
      </c>
      <c r="C240" s="594"/>
      <c r="D240" s="1910">
        <v>1941</v>
      </c>
      <c r="E240" s="594"/>
      <c r="F240" s="594"/>
      <c r="G240" s="594"/>
      <c r="H240" s="594"/>
      <c r="I240" s="594"/>
      <c r="J240" s="594"/>
      <c r="K240" s="1644">
        <f>D240</f>
        <v>1941</v>
      </c>
      <c r="L240" s="1910">
        <v>1800</v>
      </c>
    </row>
    <row r="241" spans="1:12" x14ac:dyDescent="0.2">
      <c r="A241" s="1476" t="s">
        <v>814</v>
      </c>
      <c r="B241" s="592">
        <v>2220</v>
      </c>
      <c r="C241" s="594"/>
      <c r="D241" s="1908">
        <v>6937</v>
      </c>
      <c r="E241" s="594"/>
      <c r="F241" s="594"/>
      <c r="G241" s="594"/>
      <c r="H241" s="594"/>
      <c r="I241" s="594"/>
      <c r="J241" s="594"/>
      <c r="K241" s="1644">
        <f>D241</f>
        <v>6937</v>
      </c>
      <c r="L241" s="1908">
        <v>6900</v>
      </c>
    </row>
    <row r="242" spans="1:12" x14ac:dyDescent="0.2">
      <c r="A242" s="1476" t="s">
        <v>815</v>
      </c>
      <c r="B242" s="592">
        <v>2230</v>
      </c>
      <c r="C242" s="594"/>
      <c r="D242" s="1908">
        <v>0</v>
      </c>
      <c r="E242" s="594"/>
      <c r="F242" s="594"/>
      <c r="G242" s="594"/>
      <c r="H242" s="594"/>
      <c r="I242" s="594"/>
      <c r="J242" s="594"/>
      <c r="K242" s="1644">
        <f>D242</f>
        <v>0</v>
      </c>
      <c r="L242" s="1908">
        <v>0</v>
      </c>
    </row>
    <row r="243" spans="1:12" ht="12.75" customHeight="1" thickBot="1" x14ac:dyDescent="0.25">
      <c r="A243" s="1666" t="s">
        <v>560</v>
      </c>
      <c r="B243" s="1667">
        <v>2200</v>
      </c>
      <c r="C243" s="594"/>
      <c r="D243" s="1642">
        <f>SUM(D240:D242)</f>
        <v>8878</v>
      </c>
      <c r="E243" s="594"/>
      <c r="F243" s="594"/>
      <c r="G243" s="594"/>
      <c r="H243" s="594"/>
      <c r="I243" s="594"/>
      <c r="J243" s="594"/>
      <c r="K243" s="1642">
        <f>SUM(K240:K242)</f>
        <v>8878</v>
      </c>
      <c r="L243" s="1642">
        <f>SUM(L240:L242)</f>
        <v>8700</v>
      </c>
    </row>
    <row r="244" spans="1:12" ht="15.75" customHeight="1" thickTop="1" x14ac:dyDescent="0.2">
      <c r="A244" s="602" t="s">
        <v>609</v>
      </c>
      <c r="B244" s="657"/>
      <c r="C244" s="594"/>
      <c r="D244" s="604"/>
      <c r="E244" s="594"/>
      <c r="F244" s="594"/>
      <c r="G244" s="594"/>
      <c r="H244" s="594"/>
      <c r="I244" s="594"/>
      <c r="J244" s="594"/>
      <c r="K244" s="604"/>
      <c r="L244" s="604"/>
    </row>
    <row r="245" spans="1:12" x14ac:dyDescent="0.2">
      <c r="A245" s="1476" t="s">
        <v>816</v>
      </c>
      <c r="B245" s="592">
        <v>2310</v>
      </c>
      <c r="C245" s="594"/>
      <c r="D245" s="1910">
        <v>0</v>
      </c>
      <c r="E245" s="594"/>
      <c r="F245" s="594"/>
      <c r="G245" s="594"/>
      <c r="H245" s="594"/>
      <c r="I245" s="594"/>
      <c r="J245" s="594"/>
      <c r="K245" s="1644">
        <f>D245</f>
        <v>0</v>
      </c>
      <c r="L245" s="1910">
        <v>865</v>
      </c>
    </row>
    <row r="246" spans="1:12" x14ac:dyDescent="0.2">
      <c r="A246" s="1476" t="s">
        <v>817</v>
      </c>
      <c r="B246" s="592">
        <v>2320</v>
      </c>
      <c r="C246" s="594"/>
      <c r="D246" s="1908">
        <v>12671</v>
      </c>
      <c r="E246" s="594"/>
      <c r="F246" s="594"/>
      <c r="G246" s="594"/>
      <c r="H246" s="594"/>
      <c r="I246" s="594"/>
      <c r="J246" s="594"/>
      <c r="K246" s="1644">
        <f t="shared" ref="K246:K256" si="21">D246</f>
        <v>12671</v>
      </c>
      <c r="L246" s="1908">
        <v>15300</v>
      </c>
    </row>
    <row r="247" spans="1:12" x14ac:dyDescent="0.2">
      <c r="A247" s="1476" t="s">
        <v>818</v>
      </c>
      <c r="B247" s="592">
        <v>2330</v>
      </c>
      <c r="C247" s="594"/>
      <c r="D247" s="1908">
        <v>0</v>
      </c>
      <c r="E247" s="594"/>
      <c r="F247" s="594"/>
      <c r="G247" s="594"/>
      <c r="H247" s="594"/>
      <c r="I247" s="594"/>
      <c r="J247" s="594"/>
      <c r="K247" s="1644">
        <f t="shared" si="21"/>
        <v>0</v>
      </c>
      <c r="L247" s="1908">
        <v>0</v>
      </c>
    </row>
    <row r="248" spans="1:12" x14ac:dyDescent="0.2">
      <c r="A248" s="1477" t="s">
        <v>298</v>
      </c>
      <c r="B248" s="580" t="s">
        <v>280</v>
      </c>
      <c r="C248" s="594"/>
      <c r="D248" s="1914">
        <v>0</v>
      </c>
      <c r="E248" s="594"/>
      <c r="F248" s="594"/>
      <c r="G248" s="594"/>
      <c r="H248" s="594"/>
      <c r="I248" s="594"/>
      <c r="J248" s="594"/>
      <c r="K248" s="1644">
        <f t="shared" si="21"/>
        <v>0</v>
      </c>
      <c r="L248" s="1908">
        <v>0</v>
      </c>
    </row>
    <row r="249" spans="1:12" x14ac:dyDescent="0.2">
      <c r="A249" s="1478" t="s">
        <v>1804</v>
      </c>
      <c r="B249" s="658" t="s">
        <v>281</v>
      </c>
      <c r="C249" s="594"/>
      <c r="D249" s="1914">
        <v>0</v>
      </c>
      <c r="E249" s="594"/>
      <c r="F249" s="594"/>
      <c r="G249" s="594"/>
      <c r="H249" s="594"/>
      <c r="I249" s="594"/>
      <c r="J249" s="594"/>
      <c r="K249" s="1644">
        <f t="shared" si="21"/>
        <v>0</v>
      </c>
      <c r="L249" s="1908">
        <v>0</v>
      </c>
    </row>
    <row r="250" spans="1:12" x14ac:dyDescent="0.2">
      <c r="A250" s="1477" t="s">
        <v>1805</v>
      </c>
      <c r="B250" s="580" t="s">
        <v>282</v>
      </c>
      <c r="C250" s="594"/>
      <c r="D250" s="1914">
        <v>0</v>
      </c>
      <c r="E250" s="594"/>
      <c r="F250" s="594"/>
      <c r="G250" s="594"/>
      <c r="H250" s="594"/>
      <c r="I250" s="594"/>
      <c r="J250" s="594"/>
      <c r="K250" s="1644">
        <f t="shared" si="21"/>
        <v>0</v>
      </c>
      <c r="L250" s="1908">
        <v>0</v>
      </c>
    </row>
    <row r="251" spans="1:12" x14ac:dyDescent="0.2">
      <c r="A251" s="1477" t="s">
        <v>238</v>
      </c>
      <c r="B251" s="580" t="s">
        <v>283</v>
      </c>
      <c r="C251" s="594"/>
      <c r="D251" s="1914">
        <v>0</v>
      </c>
      <c r="E251" s="594"/>
      <c r="F251" s="594"/>
      <c r="G251" s="594"/>
      <c r="H251" s="594"/>
      <c r="I251" s="594"/>
      <c r="J251" s="594"/>
      <c r="K251" s="1644">
        <f t="shared" si="21"/>
        <v>0</v>
      </c>
      <c r="L251" s="1908">
        <v>0</v>
      </c>
    </row>
    <row r="252" spans="1:12" x14ac:dyDescent="0.2">
      <c r="A252" s="1477" t="s">
        <v>701</v>
      </c>
      <c r="B252" s="580" t="s">
        <v>284</v>
      </c>
      <c r="C252" s="594"/>
      <c r="D252" s="1914">
        <v>0</v>
      </c>
      <c r="E252" s="594"/>
      <c r="F252" s="594"/>
      <c r="G252" s="594"/>
      <c r="H252" s="594"/>
      <c r="I252" s="594"/>
      <c r="J252" s="594"/>
      <c r="K252" s="1644">
        <f t="shared" si="21"/>
        <v>0</v>
      </c>
      <c r="L252" s="1908">
        <v>0</v>
      </c>
    </row>
    <row r="253" spans="1:12" x14ac:dyDescent="0.2">
      <c r="A253" s="1477" t="s">
        <v>239</v>
      </c>
      <c r="B253" s="580" t="s">
        <v>285</v>
      </c>
      <c r="C253" s="594"/>
      <c r="D253" s="1914">
        <v>0</v>
      </c>
      <c r="E253" s="594"/>
      <c r="F253" s="594"/>
      <c r="G253" s="594"/>
      <c r="H253" s="594"/>
      <c r="I253" s="594"/>
      <c r="J253" s="594"/>
      <c r="K253" s="1644">
        <f t="shared" si="21"/>
        <v>0</v>
      </c>
      <c r="L253" s="1908">
        <v>0</v>
      </c>
    </row>
    <row r="254" spans="1:12" ht="22.5" x14ac:dyDescent="0.2">
      <c r="A254" s="1477" t="s">
        <v>1028</v>
      </c>
      <c r="B254" s="658" t="s">
        <v>286</v>
      </c>
      <c r="C254" s="594"/>
      <c r="D254" s="1914">
        <v>0</v>
      </c>
      <c r="E254" s="594"/>
      <c r="F254" s="594"/>
      <c r="G254" s="594"/>
      <c r="H254" s="594"/>
      <c r="I254" s="594"/>
      <c r="J254" s="594"/>
      <c r="K254" s="1644">
        <f t="shared" si="21"/>
        <v>0</v>
      </c>
      <c r="L254" s="1908">
        <v>0</v>
      </c>
    </row>
    <row r="255" spans="1:12" x14ac:dyDescent="0.2">
      <c r="A255" s="1477" t="s">
        <v>1029</v>
      </c>
      <c r="B255" s="580" t="s">
        <v>287</v>
      </c>
      <c r="C255" s="594"/>
      <c r="D255" s="1914">
        <v>0</v>
      </c>
      <c r="E255" s="594"/>
      <c r="F255" s="594"/>
      <c r="G255" s="594"/>
      <c r="H255" s="594"/>
      <c r="I255" s="594"/>
      <c r="J255" s="594"/>
      <c r="K255" s="1644">
        <f t="shared" si="21"/>
        <v>0</v>
      </c>
      <c r="L255" s="1908">
        <v>0</v>
      </c>
    </row>
    <row r="256" spans="1:12" x14ac:dyDescent="0.2">
      <c r="A256" s="1477" t="s">
        <v>970</v>
      </c>
      <c r="B256" s="592" t="s">
        <v>288</v>
      </c>
      <c r="C256" s="594"/>
      <c r="D256" s="1914">
        <v>0</v>
      </c>
      <c r="E256" s="594"/>
      <c r="F256" s="594"/>
      <c r="G256" s="594"/>
      <c r="H256" s="594"/>
      <c r="I256" s="594"/>
      <c r="J256" s="594"/>
      <c r="K256" s="1644">
        <f t="shared" si="21"/>
        <v>0</v>
      </c>
      <c r="L256" s="1908">
        <v>0</v>
      </c>
    </row>
    <row r="257" spans="1:14" ht="12.75" customHeight="1" thickBot="1" x14ac:dyDescent="0.25">
      <c r="A257" s="1640" t="s">
        <v>716</v>
      </c>
      <c r="B257" s="1668">
        <v>2300</v>
      </c>
      <c r="C257" s="594"/>
      <c r="D257" s="1642">
        <f>SUM(D245:D256)</f>
        <v>12671</v>
      </c>
      <c r="E257" s="594"/>
      <c r="F257" s="594"/>
      <c r="G257" s="594"/>
      <c r="H257" s="594"/>
      <c r="I257" s="594"/>
      <c r="J257" s="594"/>
      <c r="K257" s="1642">
        <f>SUM(K245:K256)</f>
        <v>12671</v>
      </c>
      <c r="L257" s="1642">
        <f>SUM(L245:L256)</f>
        <v>16165</v>
      </c>
    </row>
    <row r="258" spans="1:14" ht="15.75" customHeight="1" thickTop="1" x14ac:dyDescent="0.2">
      <c r="A258" s="602" t="s">
        <v>610</v>
      </c>
      <c r="B258" s="659"/>
      <c r="C258" s="594"/>
      <c r="D258" s="604"/>
      <c r="E258" s="594"/>
      <c r="F258" s="594"/>
      <c r="G258" s="594"/>
      <c r="H258" s="594"/>
      <c r="I258" s="594"/>
      <c r="J258" s="594"/>
      <c r="K258" s="604"/>
      <c r="L258" s="604"/>
    </row>
    <row r="259" spans="1:14" x14ac:dyDescent="0.2">
      <c r="A259" s="1476" t="s">
        <v>1066</v>
      </c>
      <c r="B259" s="660">
        <v>2410</v>
      </c>
      <c r="C259" s="594"/>
      <c r="D259" s="1910">
        <v>19158</v>
      </c>
      <c r="E259" s="594"/>
      <c r="F259" s="594"/>
      <c r="G259" s="594"/>
      <c r="H259" s="594"/>
      <c r="I259" s="594"/>
      <c r="J259" s="594"/>
      <c r="K259" s="1644">
        <f>D259</f>
        <v>19158</v>
      </c>
      <c r="L259" s="1910">
        <v>17300</v>
      </c>
    </row>
    <row r="260" spans="1:14" s="575" customFormat="1" x14ac:dyDescent="0.2">
      <c r="A260" s="1494" t="s">
        <v>1803</v>
      </c>
      <c r="B260" s="606">
        <v>2490</v>
      </c>
      <c r="C260" s="594"/>
      <c r="D260" s="1908">
        <v>0</v>
      </c>
      <c r="E260" s="594"/>
      <c r="F260" s="594"/>
      <c r="G260" s="594"/>
      <c r="H260" s="594"/>
      <c r="I260" s="594"/>
      <c r="J260" s="594"/>
      <c r="K260" s="1644">
        <f>D260</f>
        <v>0</v>
      </c>
      <c r="L260" s="1908">
        <v>0</v>
      </c>
      <c r="M260" s="210"/>
      <c r="N260" s="210"/>
    </row>
    <row r="261" spans="1:14" ht="12.75" customHeight="1" thickBot="1" x14ac:dyDescent="0.25">
      <c r="A261" s="1664" t="s">
        <v>263</v>
      </c>
      <c r="B261" s="1669" t="s">
        <v>34</v>
      </c>
      <c r="C261" s="594"/>
      <c r="D261" s="1642">
        <f>SUM(D259:D260)</f>
        <v>19158</v>
      </c>
      <c r="E261" s="594"/>
      <c r="F261" s="594"/>
      <c r="G261" s="594"/>
      <c r="H261" s="594"/>
      <c r="I261" s="594"/>
      <c r="J261" s="594"/>
      <c r="K261" s="1642">
        <f>SUM(K259:K260)</f>
        <v>19158</v>
      </c>
      <c r="L261" s="1642">
        <f>SUM(L259:L260)</f>
        <v>17300</v>
      </c>
    </row>
    <row r="262" spans="1:14" ht="15.75" customHeight="1" thickTop="1" x14ac:dyDescent="0.2">
      <c r="A262" s="602" t="s">
        <v>611</v>
      </c>
      <c r="B262" s="659"/>
      <c r="C262" s="594"/>
      <c r="D262" s="594"/>
      <c r="E262" s="594"/>
      <c r="F262" s="594"/>
      <c r="G262" s="594"/>
      <c r="H262" s="594"/>
      <c r="I262" s="594"/>
      <c r="J262" s="594"/>
      <c r="K262" s="604"/>
      <c r="L262" s="604"/>
    </row>
    <row r="263" spans="1:14" x14ac:dyDescent="0.2">
      <c r="A263" s="1476" t="s">
        <v>1067</v>
      </c>
      <c r="B263" s="660">
        <v>2510</v>
      </c>
      <c r="C263" s="594"/>
      <c r="D263" s="1908">
        <v>0</v>
      </c>
      <c r="E263" s="594"/>
      <c r="F263" s="594"/>
      <c r="G263" s="594"/>
      <c r="H263" s="594"/>
      <c r="I263" s="594"/>
      <c r="J263" s="594"/>
      <c r="K263" s="1644">
        <f>D263</f>
        <v>0</v>
      </c>
      <c r="L263" s="1910">
        <v>0</v>
      </c>
    </row>
    <row r="264" spans="1:14" x14ac:dyDescent="0.2">
      <c r="A264" s="1476" t="s">
        <v>462</v>
      </c>
      <c r="B264" s="660">
        <v>2520</v>
      </c>
      <c r="C264" s="594"/>
      <c r="D264" s="1908">
        <v>12031</v>
      </c>
      <c r="E264" s="594"/>
      <c r="F264" s="594"/>
      <c r="G264" s="594"/>
      <c r="H264" s="594"/>
      <c r="I264" s="594"/>
      <c r="J264" s="594"/>
      <c r="K264" s="1644">
        <f t="shared" ref="K264:K269" si="22">D264</f>
        <v>12031</v>
      </c>
      <c r="L264" s="1908">
        <v>12800</v>
      </c>
    </row>
    <row r="265" spans="1:14" x14ac:dyDescent="0.2">
      <c r="A265" s="1476" t="s">
        <v>4</v>
      </c>
      <c r="B265" s="592">
        <v>2530</v>
      </c>
      <c r="C265" s="594"/>
      <c r="D265" s="1908">
        <v>0</v>
      </c>
      <c r="E265" s="594"/>
      <c r="F265" s="594"/>
      <c r="G265" s="594"/>
      <c r="H265" s="594"/>
      <c r="I265" s="594"/>
      <c r="J265" s="594"/>
      <c r="K265" s="1644">
        <f t="shared" si="22"/>
        <v>0</v>
      </c>
      <c r="L265" s="1908">
        <v>0</v>
      </c>
    </row>
    <row r="266" spans="1:14" x14ac:dyDescent="0.2">
      <c r="A266" s="1476" t="s">
        <v>197</v>
      </c>
      <c r="B266" s="592">
        <v>2540</v>
      </c>
      <c r="C266" s="594"/>
      <c r="D266" s="1908">
        <v>46118</v>
      </c>
      <c r="E266" s="594"/>
      <c r="F266" s="594"/>
      <c r="G266" s="594"/>
      <c r="H266" s="594"/>
      <c r="I266" s="594"/>
      <c r="J266" s="594"/>
      <c r="K266" s="1644">
        <f t="shared" si="22"/>
        <v>46118</v>
      </c>
      <c r="L266" s="1908">
        <v>49250</v>
      </c>
    </row>
    <row r="267" spans="1:14" x14ac:dyDescent="0.2">
      <c r="A267" s="1476" t="s">
        <v>952</v>
      </c>
      <c r="B267" s="592">
        <v>2550</v>
      </c>
      <c r="C267" s="594"/>
      <c r="D267" s="1908">
        <v>1485</v>
      </c>
      <c r="E267" s="594"/>
      <c r="F267" s="594"/>
      <c r="G267" s="594"/>
      <c r="H267" s="594"/>
      <c r="I267" s="594"/>
      <c r="J267" s="594"/>
      <c r="K267" s="1644">
        <f t="shared" si="22"/>
        <v>1485</v>
      </c>
      <c r="L267" s="1908">
        <v>1550</v>
      </c>
    </row>
    <row r="268" spans="1:14" x14ac:dyDescent="0.2">
      <c r="A268" s="1476" t="s">
        <v>100</v>
      </c>
      <c r="B268" s="592">
        <v>2560</v>
      </c>
      <c r="C268" s="594"/>
      <c r="D268" s="1908">
        <v>14155</v>
      </c>
      <c r="E268" s="594"/>
      <c r="F268" s="594"/>
      <c r="G268" s="594"/>
      <c r="H268" s="594"/>
      <c r="I268" s="594"/>
      <c r="J268" s="594"/>
      <c r="K268" s="1644">
        <f t="shared" si="22"/>
        <v>14155</v>
      </c>
      <c r="L268" s="1908">
        <v>15200</v>
      </c>
    </row>
    <row r="269" spans="1:14" x14ac:dyDescent="0.2">
      <c r="A269" s="1476" t="s">
        <v>101</v>
      </c>
      <c r="B269" s="592">
        <v>2570</v>
      </c>
      <c r="C269" s="594"/>
      <c r="D269" s="1908">
        <v>0</v>
      </c>
      <c r="E269" s="594"/>
      <c r="F269" s="594"/>
      <c r="G269" s="594"/>
      <c r="H269" s="594"/>
      <c r="I269" s="594"/>
      <c r="J269" s="594"/>
      <c r="K269" s="1644">
        <f t="shared" si="22"/>
        <v>0</v>
      </c>
      <c r="L269" s="1908">
        <v>0</v>
      </c>
    </row>
    <row r="270" spans="1:14" ht="12.75" customHeight="1" thickBot="1" x14ac:dyDescent="0.25">
      <c r="A270" s="1640" t="s">
        <v>718</v>
      </c>
      <c r="B270" s="1647" t="s">
        <v>35</v>
      </c>
      <c r="C270" s="594"/>
      <c r="D270" s="1642">
        <f>SUM(D263:D269)</f>
        <v>73789</v>
      </c>
      <c r="E270" s="594"/>
      <c r="F270" s="594"/>
      <c r="G270" s="594"/>
      <c r="H270" s="594"/>
      <c r="I270" s="594"/>
      <c r="J270" s="594"/>
      <c r="K270" s="1642">
        <f>SUM(K263:K269)</f>
        <v>73789</v>
      </c>
      <c r="L270" s="1642">
        <f>SUM(L263:L269)</f>
        <v>78800</v>
      </c>
    </row>
    <row r="271" spans="1:14" ht="15.75" customHeight="1" thickTop="1" x14ac:dyDescent="0.2">
      <c r="A271" s="644" t="s">
        <v>612</v>
      </c>
      <c r="B271" s="603"/>
      <c r="C271" s="594"/>
      <c r="D271" s="604"/>
      <c r="E271" s="594"/>
      <c r="F271" s="594"/>
      <c r="G271" s="594"/>
      <c r="H271" s="594"/>
      <c r="I271" s="594"/>
      <c r="J271" s="594"/>
      <c r="K271" s="604"/>
      <c r="L271" s="604"/>
    </row>
    <row r="272" spans="1:14" x14ac:dyDescent="0.2">
      <c r="A272" s="1476" t="s">
        <v>1059</v>
      </c>
      <c r="B272" s="592">
        <v>2610</v>
      </c>
      <c r="C272" s="594"/>
      <c r="D272" s="1910">
        <v>0</v>
      </c>
      <c r="E272" s="594"/>
      <c r="F272" s="594"/>
      <c r="G272" s="594"/>
      <c r="H272" s="594"/>
      <c r="I272" s="594"/>
      <c r="J272" s="594"/>
      <c r="K272" s="1644">
        <f>D272</f>
        <v>0</v>
      </c>
      <c r="L272" s="1910">
        <v>0</v>
      </c>
    </row>
    <row r="273" spans="1:12" x14ac:dyDescent="0.2">
      <c r="A273" s="1476" t="s">
        <v>606</v>
      </c>
      <c r="B273" s="606">
        <v>2620</v>
      </c>
      <c r="C273" s="594"/>
      <c r="D273" s="1908">
        <v>0</v>
      </c>
      <c r="E273" s="594"/>
      <c r="F273" s="594"/>
      <c r="G273" s="594"/>
      <c r="H273" s="594"/>
      <c r="I273" s="594"/>
      <c r="J273" s="594"/>
      <c r="K273" s="1644">
        <f>D273</f>
        <v>0</v>
      </c>
      <c r="L273" s="1908">
        <v>0</v>
      </c>
    </row>
    <row r="274" spans="1:12" ht="12" customHeight="1" x14ac:dyDescent="0.2">
      <c r="A274" s="1476" t="s">
        <v>1060</v>
      </c>
      <c r="B274" s="592">
        <v>2630</v>
      </c>
      <c r="C274" s="594"/>
      <c r="D274" s="1908">
        <v>0</v>
      </c>
      <c r="E274" s="594"/>
      <c r="F274" s="594"/>
      <c r="G274" s="594"/>
      <c r="H274" s="594"/>
      <c r="I274" s="594"/>
      <c r="J274" s="594"/>
      <c r="K274" s="1644">
        <f>D274</f>
        <v>0</v>
      </c>
      <c r="L274" s="1908">
        <v>0</v>
      </c>
    </row>
    <row r="275" spans="1:12" x14ac:dyDescent="0.2">
      <c r="A275" s="1476" t="s">
        <v>402</v>
      </c>
      <c r="B275" s="592">
        <v>2640</v>
      </c>
      <c r="C275" s="594"/>
      <c r="D275" s="1908">
        <v>0</v>
      </c>
      <c r="E275" s="594"/>
      <c r="F275" s="594"/>
      <c r="G275" s="594"/>
      <c r="H275" s="594"/>
      <c r="I275" s="594"/>
      <c r="J275" s="594"/>
      <c r="K275" s="1644">
        <f>D275</f>
        <v>0</v>
      </c>
      <c r="L275" s="1908">
        <v>0</v>
      </c>
    </row>
    <row r="276" spans="1:12" x14ac:dyDescent="0.2">
      <c r="A276" s="1476" t="s">
        <v>403</v>
      </c>
      <c r="B276" s="592">
        <v>2660</v>
      </c>
      <c r="C276" s="594"/>
      <c r="D276" s="1908">
        <v>0</v>
      </c>
      <c r="E276" s="594"/>
      <c r="F276" s="594"/>
      <c r="G276" s="594"/>
      <c r="H276" s="594"/>
      <c r="I276" s="594"/>
      <c r="J276" s="594"/>
      <c r="K276" s="1644">
        <f>D276</f>
        <v>0</v>
      </c>
      <c r="L276" s="1908">
        <v>0</v>
      </c>
    </row>
    <row r="277" spans="1:12" ht="12.75" customHeight="1" thickBot="1" x14ac:dyDescent="0.25">
      <c r="A277" s="1663" t="s">
        <v>37</v>
      </c>
      <c r="B277" s="1641" t="s">
        <v>36</v>
      </c>
      <c r="C277" s="594"/>
      <c r="D277" s="1642">
        <f>SUM(D272:D276)</f>
        <v>0</v>
      </c>
      <c r="E277" s="594"/>
      <c r="F277" s="594"/>
      <c r="G277" s="594"/>
      <c r="H277" s="594"/>
      <c r="I277" s="594"/>
      <c r="J277" s="594"/>
      <c r="K277" s="1642">
        <f>SUM(K272:K276)</f>
        <v>0</v>
      </c>
      <c r="L277" s="1642">
        <f>SUM(L272:L276)</f>
        <v>0</v>
      </c>
    </row>
    <row r="278" spans="1:12" ht="13.5" customHeight="1" thickTop="1" x14ac:dyDescent="0.2">
      <c r="A278" s="1482" t="s">
        <v>979</v>
      </c>
      <c r="B278" s="631" t="s">
        <v>573</v>
      </c>
      <c r="C278" s="594"/>
      <c r="D278" s="1928">
        <v>0</v>
      </c>
      <c r="E278" s="594"/>
      <c r="F278" s="594"/>
      <c r="G278" s="594"/>
      <c r="H278" s="594"/>
      <c r="I278" s="594"/>
      <c r="J278" s="594"/>
      <c r="K278" s="1657">
        <f>D278</f>
        <v>0</v>
      </c>
      <c r="L278" s="1928">
        <v>0</v>
      </c>
    </row>
    <row r="279" spans="1:12" ht="12.75" customHeight="1" thickBot="1" x14ac:dyDescent="0.25">
      <c r="A279" s="1670" t="s">
        <v>810</v>
      </c>
      <c r="B279" s="1653">
        <v>2000</v>
      </c>
      <c r="C279" s="594"/>
      <c r="D279" s="1649">
        <f>SUM(D238,D243,D257,D261,D270,D277,D278)</f>
        <v>133459</v>
      </c>
      <c r="E279" s="594"/>
      <c r="F279" s="594"/>
      <c r="G279" s="594"/>
      <c r="H279" s="594"/>
      <c r="I279" s="594"/>
      <c r="J279" s="594"/>
      <c r="K279" s="1649">
        <f>SUM(K238,K243,K257,K261,K270,K277,K278)</f>
        <v>133459</v>
      </c>
      <c r="L279" s="1649">
        <f>SUM(L238,L243,L257,L261,L270,L277,L278)</f>
        <v>140965</v>
      </c>
    </row>
    <row r="280" spans="1:12" ht="15.75" customHeight="1" thickTop="1" thickBot="1" x14ac:dyDescent="0.25">
      <c r="A280" s="1596" t="s">
        <v>874</v>
      </c>
      <c r="B280" s="1585">
        <v>3000</v>
      </c>
      <c r="C280" s="594"/>
      <c r="D280" s="1925">
        <v>0</v>
      </c>
      <c r="E280" s="594"/>
      <c r="F280" s="594"/>
      <c r="G280" s="594"/>
      <c r="H280" s="594"/>
      <c r="I280" s="594"/>
      <c r="J280" s="594"/>
      <c r="K280" s="1651">
        <f>D280</f>
        <v>0</v>
      </c>
      <c r="L280" s="1925">
        <v>0</v>
      </c>
    </row>
    <row r="281" spans="1:12" ht="15.75" customHeight="1" thickTop="1" x14ac:dyDescent="0.2">
      <c r="A281" s="1586" t="s">
        <v>142</v>
      </c>
      <c r="B281" s="1587" t="s">
        <v>859</v>
      </c>
      <c r="C281" s="594"/>
      <c r="D281" s="554"/>
      <c r="E281" s="594"/>
      <c r="F281" s="594"/>
      <c r="G281" s="594"/>
      <c r="H281" s="594"/>
      <c r="I281" s="594"/>
      <c r="J281" s="594"/>
      <c r="K281" s="594"/>
      <c r="L281" s="594"/>
    </row>
    <row r="282" spans="1:12" ht="15.75" customHeight="1" x14ac:dyDescent="0.2">
      <c r="A282" s="1802" t="s">
        <v>495</v>
      </c>
      <c r="B282" s="665" t="s">
        <v>1844</v>
      </c>
      <c r="C282" s="594"/>
      <c r="D282" s="1909">
        <v>0</v>
      </c>
      <c r="E282" s="594"/>
      <c r="F282" s="594"/>
      <c r="G282" s="594"/>
      <c r="H282" s="594"/>
      <c r="I282" s="594"/>
      <c r="J282" s="594"/>
      <c r="K282" s="1643">
        <f>D282</f>
        <v>0</v>
      </c>
      <c r="L282" s="1909">
        <v>0</v>
      </c>
    </row>
    <row r="283" spans="1:12" x14ac:dyDescent="0.2">
      <c r="A283" s="1476" t="s">
        <v>303</v>
      </c>
      <c r="B283" s="592">
        <v>4120</v>
      </c>
      <c r="C283" s="594"/>
      <c r="D283" s="1908">
        <v>42334</v>
      </c>
      <c r="E283" s="594"/>
      <c r="F283" s="594"/>
      <c r="G283" s="594"/>
      <c r="H283" s="594"/>
      <c r="I283" s="594"/>
      <c r="J283" s="594"/>
      <c r="K283" s="1643">
        <f>D283</f>
        <v>42334</v>
      </c>
      <c r="L283" s="1908">
        <v>40000</v>
      </c>
    </row>
    <row r="284" spans="1:12" x14ac:dyDescent="0.2">
      <c r="A284" s="1476" t="s">
        <v>696</v>
      </c>
      <c r="B284" s="592">
        <v>4140</v>
      </c>
      <c r="C284" s="594"/>
      <c r="D284" s="1908">
        <v>0</v>
      </c>
      <c r="E284" s="594"/>
      <c r="F284" s="594"/>
      <c r="G284" s="594"/>
      <c r="H284" s="594"/>
      <c r="I284" s="594"/>
      <c r="J284" s="594"/>
      <c r="K284" s="1643">
        <f>D284</f>
        <v>0</v>
      </c>
      <c r="L284" s="1908">
        <v>0</v>
      </c>
    </row>
    <row r="285" spans="1:12" ht="12.75" customHeight="1" thickBot="1" x14ac:dyDescent="0.25">
      <c r="A285" s="1640" t="s">
        <v>1486</v>
      </c>
      <c r="B285" s="1641" t="s">
        <v>859</v>
      </c>
      <c r="C285" s="594"/>
      <c r="D285" s="1642">
        <f>SUM(D282:D284)</f>
        <v>42334</v>
      </c>
      <c r="E285" s="594"/>
      <c r="F285" s="594"/>
      <c r="G285" s="594"/>
      <c r="H285" s="594"/>
      <c r="I285" s="594"/>
      <c r="J285" s="594"/>
      <c r="K285" s="1642">
        <f>SUM(K282:K284)</f>
        <v>42334</v>
      </c>
      <c r="L285" s="1642">
        <f>SUM(L282:L284)</f>
        <v>40000</v>
      </c>
    </row>
    <row r="286" spans="1:12" ht="15.75" customHeight="1" thickTop="1" x14ac:dyDescent="0.2">
      <c r="A286" s="1584" t="s">
        <v>875</v>
      </c>
      <c r="B286" s="1581" t="s">
        <v>491</v>
      </c>
      <c r="C286" s="594"/>
      <c r="D286" s="594"/>
      <c r="E286" s="594"/>
      <c r="F286" s="594"/>
      <c r="G286" s="594"/>
      <c r="H286" s="594"/>
      <c r="I286" s="594"/>
      <c r="J286" s="594"/>
      <c r="K286" s="594"/>
      <c r="L286" s="594"/>
    </row>
    <row r="287" spans="1:12" ht="15.75" customHeight="1" x14ac:dyDescent="0.2">
      <c r="A287" s="629" t="s">
        <v>93</v>
      </c>
      <c r="B287" s="600"/>
      <c r="C287" s="594"/>
      <c r="D287" s="594"/>
      <c r="E287" s="594"/>
      <c r="F287" s="594"/>
      <c r="G287" s="594"/>
      <c r="H287" s="601"/>
      <c r="I287" s="594"/>
      <c r="J287" s="594"/>
      <c r="K287" s="594"/>
      <c r="L287" s="594"/>
    </row>
    <row r="288" spans="1:12" x14ac:dyDescent="0.2">
      <c r="A288" s="1476" t="s">
        <v>87</v>
      </c>
      <c r="B288" s="592">
        <v>5110</v>
      </c>
      <c r="C288" s="594"/>
      <c r="D288" s="594"/>
      <c r="E288" s="594"/>
      <c r="F288" s="594"/>
      <c r="G288" s="594"/>
      <c r="H288" s="1908">
        <v>0</v>
      </c>
      <c r="I288" s="594"/>
      <c r="J288" s="594"/>
      <c r="K288" s="1643">
        <f>H288</f>
        <v>0</v>
      </c>
      <c r="L288" s="1908">
        <v>0</v>
      </c>
    </row>
    <row r="289" spans="1:14" x14ac:dyDescent="0.2">
      <c r="A289" s="1476" t="s">
        <v>88</v>
      </c>
      <c r="B289" s="592">
        <v>5120</v>
      </c>
      <c r="C289" s="594"/>
      <c r="D289" s="594"/>
      <c r="E289" s="594"/>
      <c r="F289" s="594"/>
      <c r="G289" s="594"/>
      <c r="H289" s="1908">
        <v>0</v>
      </c>
      <c r="I289" s="594"/>
      <c r="J289" s="594"/>
      <c r="K289" s="1643">
        <f>H289</f>
        <v>0</v>
      </c>
      <c r="L289" s="1908">
        <v>0</v>
      </c>
    </row>
    <row r="290" spans="1:14" ht="12.75" customHeight="1" x14ac:dyDescent="0.2">
      <c r="A290" s="1476" t="s">
        <v>1169</v>
      </c>
      <c r="B290" s="606" t="s">
        <v>616</v>
      </c>
      <c r="C290" s="594"/>
      <c r="D290" s="594"/>
      <c r="E290" s="594"/>
      <c r="F290" s="594"/>
      <c r="G290" s="594"/>
      <c r="H290" s="1908">
        <v>0</v>
      </c>
      <c r="I290" s="594"/>
      <c r="J290" s="594"/>
      <c r="K290" s="1643">
        <f>H290</f>
        <v>0</v>
      </c>
      <c r="L290" s="1908">
        <v>0</v>
      </c>
    </row>
    <row r="291" spans="1:14" x14ac:dyDescent="0.2">
      <c r="A291" s="1476" t="s">
        <v>89</v>
      </c>
      <c r="B291" s="592" t="s">
        <v>588</v>
      </c>
      <c r="C291" s="594"/>
      <c r="D291" s="594"/>
      <c r="E291" s="594"/>
      <c r="F291" s="594"/>
      <c r="G291" s="594"/>
      <c r="H291" s="1908">
        <v>0</v>
      </c>
      <c r="I291" s="594"/>
      <c r="J291" s="594"/>
      <c r="K291" s="1643">
        <f>H291</f>
        <v>0</v>
      </c>
      <c r="L291" s="1908">
        <v>0</v>
      </c>
    </row>
    <row r="292" spans="1:14" x14ac:dyDescent="0.2">
      <c r="A292" s="1476" t="s">
        <v>761</v>
      </c>
      <c r="B292" s="592" t="s">
        <v>617</v>
      </c>
      <c r="C292" s="594"/>
      <c r="D292" s="594"/>
      <c r="E292" s="594"/>
      <c r="F292" s="594"/>
      <c r="G292" s="594"/>
      <c r="H292" s="1908">
        <v>0</v>
      </c>
      <c r="I292" s="594"/>
      <c r="J292" s="594"/>
      <c r="K292" s="1643">
        <f>H292</f>
        <v>0</v>
      </c>
      <c r="L292" s="1908">
        <v>0</v>
      </c>
    </row>
    <row r="293" spans="1:14" ht="12.75" customHeight="1" thickBot="1" x14ac:dyDescent="0.25">
      <c r="A293" s="1640" t="s">
        <v>483</v>
      </c>
      <c r="B293" s="1641" t="s">
        <v>491</v>
      </c>
      <c r="C293" s="594"/>
      <c r="D293" s="594"/>
      <c r="E293" s="594"/>
      <c r="F293" s="594"/>
      <c r="G293" s="594"/>
      <c r="H293" s="1642">
        <f>SUM(H288:H292)</f>
        <v>0</v>
      </c>
      <c r="I293" s="594"/>
      <c r="J293" s="594"/>
      <c r="K293" s="1642">
        <f>SUM(K288:K292)</f>
        <v>0</v>
      </c>
      <c r="L293" s="1642">
        <f>SUM(L288:L292)</f>
        <v>0</v>
      </c>
    </row>
    <row r="294" spans="1:14" ht="15.75" customHeight="1" thickTop="1" thickBot="1" x14ac:dyDescent="0.25">
      <c r="A294" s="1597" t="s">
        <v>876</v>
      </c>
      <c r="B294" s="1585" t="s">
        <v>860</v>
      </c>
      <c r="C294" s="594"/>
      <c r="D294" s="601"/>
      <c r="E294" s="594"/>
      <c r="F294" s="594"/>
      <c r="G294" s="594"/>
      <c r="H294" s="661"/>
      <c r="I294" s="594"/>
      <c r="J294" s="594"/>
      <c r="K294" s="661"/>
      <c r="L294" s="1926">
        <v>0</v>
      </c>
    </row>
    <row r="295" spans="1:14" ht="12.75" customHeight="1" thickTop="1" thickBot="1" x14ac:dyDescent="0.25">
      <c r="A295" s="2207" t="s">
        <v>504</v>
      </c>
      <c r="B295" s="2208"/>
      <c r="C295" s="594"/>
      <c r="D295" s="1642">
        <f>SUM(D229,D279,D280,D285)</f>
        <v>232485</v>
      </c>
      <c r="E295" s="594"/>
      <c r="F295" s="594"/>
      <c r="G295" s="594"/>
      <c r="H295" s="1642">
        <f>H293</f>
        <v>0</v>
      </c>
      <c r="I295" s="594"/>
      <c r="J295" s="594"/>
      <c r="K295" s="1642">
        <f>SUM(K229,K279,K280,K285,K293,K294)</f>
        <v>232485</v>
      </c>
      <c r="L295" s="1642">
        <f>SUM(L229,L279,L280,L285,L293,L294)</f>
        <v>243815</v>
      </c>
    </row>
    <row r="296" spans="1:14" ht="13.5" thickTop="1" x14ac:dyDescent="0.2">
      <c r="A296" s="2216" t="s">
        <v>995</v>
      </c>
      <c r="B296" s="2217"/>
      <c r="C296" s="594"/>
      <c r="D296" s="596"/>
      <c r="E296" s="594"/>
      <c r="F296" s="594"/>
      <c r="G296" s="594"/>
      <c r="H296" s="662"/>
      <c r="I296" s="594"/>
      <c r="J296" s="594"/>
      <c r="K296" s="1656">
        <f>'Revenues 9-14'!G268-'Expenditures 15-22'!K295</f>
        <v>613</v>
      </c>
      <c r="L296" s="662"/>
    </row>
    <row r="297" spans="1:14" s="641" customFormat="1" ht="9" customHeight="1" x14ac:dyDescent="0.2">
      <c r="A297" s="638"/>
      <c r="B297" s="648"/>
      <c r="C297" s="626"/>
      <c r="D297" s="626"/>
      <c r="E297" s="626"/>
      <c r="F297" s="626"/>
      <c r="G297" s="626"/>
      <c r="H297" s="626"/>
      <c r="I297" s="626"/>
      <c r="J297" s="626"/>
      <c r="K297" s="626"/>
      <c r="L297" s="626"/>
      <c r="M297" s="640"/>
      <c r="N297" s="640"/>
    </row>
    <row r="298" spans="1:14" ht="16.7" customHeight="1" x14ac:dyDescent="0.2">
      <c r="A298" s="2199" t="s">
        <v>143</v>
      </c>
      <c r="B298" s="2193"/>
      <c r="C298" s="1523"/>
      <c r="D298" s="1524"/>
      <c r="E298" s="1524"/>
      <c r="F298" s="1524"/>
      <c r="G298" s="1524"/>
      <c r="H298" s="1524"/>
      <c r="I298" s="1524"/>
      <c r="J298" s="1524"/>
      <c r="K298" s="1524"/>
      <c r="L298" s="1525"/>
    </row>
    <row r="299" spans="1:14" ht="15.75" customHeight="1" x14ac:dyDescent="0.2">
      <c r="A299" s="1584" t="s">
        <v>144</v>
      </c>
      <c r="B299" s="1587" t="s">
        <v>568</v>
      </c>
      <c r="C299" s="594"/>
      <c r="D299" s="594"/>
      <c r="E299" s="594"/>
      <c r="F299" s="594"/>
      <c r="G299" s="594"/>
      <c r="H299" s="594"/>
      <c r="I299" s="594"/>
      <c r="J299" s="594"/>
      <c r="K299" s="594"/>
      <c r="L299" s="594"/>
    </row>
    <row r="300" spans="1:14" ht="15.75" customHeight="1" x14ac:dyDescent="0.2">
      <c r="A300" s="663" t="s">
        <v>611</v>
      </c>
      <c r="B300" s="609"/>
      <c r="C300" s="601"/>
      <c r="D300" s="601"/>
      <c r="E300" s="601"/>
      <c r="F300" s="601"/>
      <c r="G300" s="601"/>
      <c r="H300" s="601"/>
      <c r="I300" s="594"/>
      <c r="J300" s="594"/>
      <c r="K300" s="601"/>
      <c r="L300" s="601"/>
    </row>
    <row r="301" spans="1:14" x14ac:dyDescent="0.2">
      <c r="A301" s="1489" t="s">
        <v>607</v>
      </c>
      <c r="B301" s="664">
        <v>2530</v>
      </c>
      <c r="C301" s="1908">
        <v>0</v>
      </c>
      <c r="D301" s="1908">
        <v>0</v>
      </c>
      <c r="E301" s="1908">
        <v>75390</v>
      </c>
      <c r="F301" s="1908">
        <v>0</v>
      </c>
      <c r="G301" s="1908">
        <v>496489</v>
      </c>
      <c r="H301" s="1908">
        <v>0</v>
      </c>
      <c r="I301" s="1908">
        <v>0</v>
      </c>
      <c r="J301" s="1908">
        <v>0</v>
      </c>
      <c r="K301" s="1643">
        <f>SUM(C301:J301)</f>
        <v>571879</v>
      </c>
      <c r="L301" s="1908">
        <v>220000</v>
      </c>
    </row>
    <row r="302" spans="1:14" ht="13.5" customHeight="1" x14ac:dyDescent="0.2">
      <c r="A302" s="1489" t="s">
        <v>979</v>
      </c>
      <c r="B302" s="592" t="s">
        <v>573</v>
      </c>
      <c r="C302" s="1908">
        <v>0</v>
      </c>
      <c r="D302" s="1908">
        <v>0</v>
      </c>
      <c r="E302" s="1908">
        <v>0</v>
      </c>
      <c r="F302" s="1908">
        <v>0</v>
      </c>
      <c r="G302" s="1908">
        <v>0</v>
      </c>
      <c r="H302" s="1908">
        <v>0</v>
      </c>
      <c r="I302" s="1908">
        <v>0</v>
      </c>
      <c r="J302" s="1908">
        <v>0</v>
      </c>
      <c r="K302" s="1643">
        <f>SUM(C302:J302)</f>
        <v>0</v>
      </c>
      <c r="L302" s="1908">
        <v>0</v>
      </c>
    </row>
    <row r="303" spans="1:14" ht="12.75" customHeight="1" thickBot="1" x14ac:dyDescent="0.25">
      <c r="A303" s="1640" t="s">
        <v>810</v>
      </c>
      <c r="B303" s="1641" t="s">
        <v>568</v>
      </c>
      <c r="C303" s="1649">
        <f>SUM(C301:C302)</f>
        <v>0</v>
      </c>
      <c r="D303" s="1649">
        <f t="shared" ref="D303:L303" si="23">SUM(D301:D302)</f>
        <v>0</v>
      </c>
      <c r="E303" s="1649">
        <f t="shared" si="23"/>
        <v>75390</v>
      </c>
      <c r="F303" s="1649">
        <f t="shared" si="23"/>
        <v>0</v>
      </c>
      <c r="G303" s="1649">
        <f t="shared" si="23"/>
        <v>496489</v>
      </c>
      <c r="H303" s="1649">
        <f t="shared" si="23"/>
        <v>0</v>
      </c>
      <c r="I303" s="1649">
        <f t="shared" si="23"/>
        <v>0</v>
      </c>
      <c r="J303" s="1649">
        <f t="shared" si="23"/>
        <v>0</v>
      </c>
      <c r="K303" s="1649">
        <f t="shared" si="23"/>
        <v>571879</v>
      </c>
      <c r="L303" s="1649">
        <f t="shared" si="23"/>
        <v>220000</v>
      </c>
    </row>
    <row r="304" spans="1:14" ht="15.75" customHeight="1" thickTop="1" x14ac:dyDescent="0.2">
      <c r="A304" s="1584" t="s">
        <v>145</v>
      </c>
      <c r="B304" s="1585" t="s">
        <v>859</v>
      </c>
      <c r="C304" s="594"/>
      <c r="D304" s="594"/>
      <c r="E304" s="594"/>
      <c r="F304" s="594"/>
      <c r="G304" s="594"/>
      <c r="H304" s="594"/>
      <c r="I304" s="594"/>
      <c r="J304" s="594"/>
      <c r="K304" s="594"/>
      <c r="L304" s="594"/>
    </row>
    <row r="305" spans="1:14" ht="15.75" customHeight="1" x14ac:dyDescent="0.2">
      <c r="A305" s="629" t="s">
        <v>896</v>
      </c>
      <c r="B305" s="600"/>
      <c r="C305" s="594"/>
      <c r="D305" s="594"/>
      <c r="E305" s="594"/>
      <c r="F305" s="594"/>
      <c r="G305" s="594"/>
      <c r="H305" s="594"/>
      <c r="I305" s="594"/>
      <c r="J305" s="594"/>
      <c r="K305" s="594"/>
      <c r="L305" s="594"/>
    </row>
    <row r="306" spans="1:14" x14ac:dyDescent="0.2">
      <c r="A306" s="1490" t="s">
        <v>1849</v>
      </c>
      <c r="B306" s="665" t="s">
        <v>1844</v>
      </c>
      <c r="C306" s="594"/>
      <c r="D306" s="594"/>
      <c r="E306" s="1908">
        <v>0</v>
      </c>
      <c r="F306" s="594"/>
      <c r="G306" s="594"/>
      <c r="H306" s="1908">
        <v>0</v>
      </c>
      <c r="I306" s="594"/>
      <c r="J306" s="594"/>
      <c r="K306" s="1643">
        <f>SUM(E306,H306)</f>
        <v>0</v>
      </c>
      <c r="L306" s="1908">
        <v>0</v>
      </c>
    </row>
    <row r="307" spans="1:14" x14ac:dyDescent="0.2">
      <c r="A307" s="1476" t="s">
        <v>303</v>
      </c>
      <c r="B307" s="592">
        <v>4120</v>
      </c>
      <c r="C307" s="594"/>
      <c r="D307" s="594"/>
      <c r="E307" s="1908">
        <v>0</v>
      </c>
      <c r="F307" s="594"/>
      <c r="G307" s="594"/>
      <c r="H307" s="1908">
        <v>0</v>
      </c>
      <c r="I307" s="474"/>
      <c r="J307" s="594"/>
      <c r="K307" s="1643">
        <f>SUM(E307,H307)</f>
        <v>0</v>
      </c>
      <c r="L307" s="1908">
        <v>0</v>
      </c>
    </row>
    <row r="308" spans="1:14" x14ac:dyDescent="0.2">
      <c r="A308" s="1476" t="s">
        <v>696</v>
      </c>
      <c r="B308" s="592">
        <v>4140</v>
      </c>
      <c r="C308" s="594"/>
      <c r="D308" s="594"/>
      <c r="E308" s="1908">
        <v>0</v>
      </c>
      <c r="F308" s="594"/>
      <c r="G308" s="594"/>
      <c r="H308" s="1908">
        <v>0</v>
      </c>
      <c r="I308" s="474"/>
      <c r="J308" s="594"/>
      <c r="K308" s="1643">
        <f>SUM(E308,H308)</f>
        <v>0</v>
      </c>
      <c r="L308" s="1908">
        <v>0</v>
      </c>
    </row>
    <row r="309" spans="1:14" ht="12.75" customHeight="1" x14ac:dyDescent="0.2">
      <c r="A309" s="1480" t="s">
        <v>697</v>
      </c>
      <c r="B309" s="606">
        <v>4190</v>
      </c>
      <c r="C309" s="594"/>
      <c r="D309" s="594"/>
      <c r="E309" s="1908">
        <v>0</v>
      </c>
      <c r="F309" s="594"/>
      <c r="G309" s="594"/>
      <c r="H309" s="1908">
        <v>0</v>
      </c>
      <c r="I309" s="474"/>
      <c r="J309" s="594"/>
      <c r="K309" s="1643">
        <f>SUM(E309,H309)</f>
        <v>0</v>
      </c>
      <c r="L309" s="1908">
        <v>0</v>
      </c>
    </row>
    <row r="310" spans="1:14" ht="12.75" customHeight="1" thickBot="1" x14ac:dyDescent="0.25">
      <c r="A310" s="1640" t="s">
        <v>1486</v>
      </c>
      <c r="B310" s="1647" t="s">
        <v>859</v>
      </c>
      <c r="C310" s="594"/>
      <c r="D310" s="594"/>
      <c r="E310" s="1642">
        <f>SUM(E306:E309)</f>
        <v>0</v>
      </c>
      <c r="F310" s="594"/>
      <c r="G310" s="594"/>
      <c r="H310" s="1642">
        <f>SUM(H306:H309)</f>
        <v>0</v>
      </c>
      <c r="I310" s="474"/>
      <c r="J310" s="594"/>
      <c r="K310" s="1642">
        <f>SUM(K306:K309)</f>
        <v>0</v>
      </c>
      <c r="L310" s="1649">
        <f>SUM(L306:L309)</f>
        <v>0</v>
      </c>
    </row>
    <row r="311" spans="1:14" ht="15.75" customHeight="1" thickTop="1" thickBot="1" x14ac:dyDescent="0.25">
      <c r="A311" s="1591" t="s">
        <v>894</v>
      </c>
      <c r="B311" s="1583" t="s">
        <v>860</v>
      </c>
      <c r="C311" s="601"/>
      <c r="D311" s="601"/>
      <c r="E311" s="601"/>
      <c r="F311" s="601"/>
      <c r="G311" s="601"/>
      <c r="H311" s="601"/>
      <c r="I311" s="601"/>
      <c r="J311" s="594"/>
      <c r="K311" s="601"/>
      <c r="L311" s="1925">
        <v>0</v>
      </c>
    </row>
    <row r="312" spans="1:14" s="649" customFormat="1" ht="12.75" customHeight="1" thickTop="1" thickBot="1" x14ac:dyDescent="0.25">
      <c r="A312" s="2204" t="s">
        <v>276</v>
      </c>
      <c r="B312" s="2205"/>
      <c r="C312" s="1642">
        <f>SUM(C303)</f>
        <v>0</v>
      </c>
      <c r="D312" s="1642">
        <f>SUM(D303)</f>
        <v>0</v>
      </c>
      <c r="E312" s="1642">
        <f>SUM(E303,E310)</f>
        <v>75390</v>
      </c>
      <c r="F312" s="1642">
        <f>SUM(F303)</f>
        <v>0</v>
      </c>
      <c r="G312" s="1642">
        <f>SUM(G303)</f>
        <v>496489</v>
      </c>
      <c r="H312" s="1642">
        <f>SUM(H303,H310)</f>
        <v>0</v>
      </c>
      <c r="I312" s="1642">
        <f>SUM(I303)</f>
        <v>0</v>
      </c>
      <c r="J312" s="1642">
        <f>SUM(J303)</f>
        <v>0</v>
      </c>
      <c r="K312" s="1642">
        <f>SUM(K303,K310,K311)</f>
        <v>571879</v>
      </c>
      <c r="L312" s="1642">
        <f>SUM(L303,L310,L311)</f>
        <v>220000</v>
      </c>
      <c r="M312" s="640"/>
      <c r="N312" s="640"/>
    </row>
    <row r="313" spans="1:14" ht="13.5" thickTop="1" x14ac:dyDescent="0.2">
      <c r="A313" s="2200" t="s">
        <v>995</v>
      </c>
      <c r="B313" s="2201"/>
      <c r="C313" s="604"/>
      <c r="D313" s="604"/>
      <c r="E313" s="604"/>
      <c r="F313" s="604"/>
      <c r="G313" s="604"/>
      <c r="H313" s="604"/>
      <c r="I313" s="604"/>
      <c r="J313" s="604"/>
      <c r="K313" s="1657">
        <f>'Revenues 9-14'!H268-'Expenditures 15-22'!K312</f>
        <v>-568359</v>
      </c>
      <c r="L313" s="604"/>
    </row>
    <row r="314" spans="1:14" s="641" customFormat="1" ht="9" customHeight="1" x14ac:dyDescent="0.2">
      <c r="A314" s="666"/>
      <c r="B314" s="667"/>
      <c r="C314" s="668"/>
      <c r="D314" s="668"/>
      <c r="E314" s="668"/>
      <c r="F314" s="668"/>
      <c r="G314" s="668"/>
      <c r="H314" s="668"/>
      <c r="I314" s="668"/>
      <c r="J314" s="668"/>
      <c r="K314" s="668"/>
      <c r="L314" s="668"/>
      <c r="M314" s="640"/>
      <c r="N314" s="640"/>
    </row>
    <row r="315" spans="1:14" ht="16.7" customHeight="1" x14ac:dyDescent="0.2">
      <c r="A315" s="2213" t="s">
        <v>149</v>
      </c>
      <c r="B315" s="2214"/>
      <c r="C315" s="1528"/>
      <c r="D315" s="1529"/>
      <c r="E315" s="1529"/>
      <c r="F315" s="1529"/>
      <c r="G315" s="1529"/>
      <c r="H315" s="1529"/>
      <c r="I315" s="1529"/>
      <c r="J315" s="1529"/>
      <c r="K315" s="1529"/>
      <c r="L315" s="1530"/>
    </row>
    <row r="316" spans="1:14" s="649" customFormat="1" ht="9" customHeight="1" x14ac:dyDescent="0.2">
      <c r="A316" s="666"/>
      <c r="B316" s="667"/>
      <c r="C316" s="669"/>
      <c r="D316" s="669"/>
      <c r="E316" s="669"/>
      <c r="F316" s="669"/>
      <c r="G316" s="669"/>
      <c r="H316" s="669"/>
      <c r="I316" s="669"/>
      <c r="J316" s="669"/>
      <c r="K316" s="669"/>
      <c r="L316" s="669"/>
      <c r="M316" s="640"/>
      <c r="N316" s="640"/>
    </row>
    <row r="317" spans="1:14" ht="16.7" customHeight="1" x14ac:dyDescent="0.2">
      <c r="A317" s="2215" t="s">
        <v>897</v>
      </c>
      <c r="B317" s="2214"/>
      <c r="C317" s="1528"/>
      <c r="D317" s="1529"/>
      <c r="E317" s="1529"/>
      <c r="F317" s="1529"/>
      <c r="G317" s="1529"/>
      <c r="H317" s="1529"/>
      <c r="I317" s="1529"/>
      <c r="J317" s="1529"/>
      <c r="K317" s="1529"/>
      <c r="L317" s="1530"/>
    </row>
    <row r="318" spans="1:14" s="649" customFormat="1" ht="15.75" customHeight="1" x14ac:dyDescent="0.2">
      <c r="A318" s="670" t="s">
        <v>609</v>
      </c>
      <c r="B318" s="671"/>
      <c r="C318" s="615"/>
      <c r="D318" s="615"/>
      <c r="E318" s="615"/>
      <c r="F318" s="615"/>
      <c r="G318" s="615"/>
      <c r="H318" s="615"/>
      <c r="I318" s="615"/>
      <c r="J318" s="615"/>
      <c r="K318" s="615"/>
      <c r="L318" s="615"/>
      <c r="M318" s="640"/>
      <c r="N318" s="640"/>
    </row>
    <row r="319" spans="1:14" s="649" customFormat="1" x14ac:dyDescent="0.2">
      <c r="A319" s="1491" t="s">
        <v>298</v>
      </c>
      <c r="B319" s="672" t="s">
        <v>280</v>
      </c>
      <c r="C319" s="1908">
        <v>0</v>
      </c>
      <c r="D319" s="1908">
        <v>0</v>
      </c>
      <c r="E319" s="1908">
        <v>0</v>
      </c>
      <c r="F319" s="1908">
        <v>0</v>
      </c>
      <c r="G319" s="1908">
        <v>0</v>
      </c>
      <c r="H319" s="1908">
        <v>0</v>
      </c>
      <c r="I319" s="1908">
        <v>0</v>
      </c>
      <c r="J319" s="1908">
        <v>0</v>
      </c>
      <c r="K319" s="1643">
        <f>SUM(C319:J319)</f>
        <v>0</v>
      </c>
      <c r="L319" s="1908">
        <v>0</v>
      </c>
      <c r="M319" s="640"/>
      <c r="N319" s="640"/>
    </row>
    <row r="320" spans="1:14" s="649" customFormat="1" x14ac:dyDescent="0.2">
      <c r="A320" s="1495" t="s">
        <v>1804</v>
      </c>
      <c r="B320" s="673" t="s">
        <v>281</v>
      </c>
      <c r="C320" s="1908">
        <v>0</v>
      </c>
      <c r="D320" s="1908">
        <v>0</v>
      </c>
      <c r="E320" s="1908">
        <v>0</v>
      </c>
      <c r="F320" s="1908">
        <v>0</v>
      </c>
      <c r="G320" s="1908">
        <v>0</v>
      </c>
      <c r="H320" s="1908">
        <v>0</v>
      </c>
      <c r="I320" s="1908">
        <v>0</v>
      </c>
      <c r="J320" s="1908">
        <v>0</v>
      </c>
      <c r="K320" s="1643">
        <f t="shared" ref="K320:K327" si="24">SUM(C320:J320)</f>
        <v>0</v>
      </c>
      <c r="L320" s="1908">
        <v>0</v>
      </c>
      <c r="M320" s="640"/>
      <c r="N320" s="640"/>
    </row>
    <row r="321" spans="1:14" s="649" customFormat="1" x14ac:dyDescent="0.2">
      <c r="A321" s="1491" t="s">
        <v>299</v>
      </c>
      <c r="B321" s="672" t="s">
        <v>282</v>
      </c>
      <c r="C321" s="1908">
        <v>0</v>
      </c>
      <c r="D321" s="1908">
        <v>0</v>
      </c>
      <c r="E321" s="1908">
        <v>0</v>
      </c>
      <c r="F321" s="1908">
        <v>0</v>
      </c>
      <c r="G321" s="1908">
        <v>0</v>
      </c>
      <c r="H321" s="1908">
        <v>0</v>
      </c>
      <c r="I321" s="1908">
        <v>0</v>
      </c>
      <c r="J321" s="1908">
        <v>0</v>
      </c>
      <c r="K321" s="1643">
        <f t="shared" si="24"/>
        <v>0</v>
      </c>
      <c r="L321" s="1908">
        <v>0</v>
      </c>
      <c r="M321" s="640"/>
      <c r="N321" s="640"/>
    </row>
    <row r="322" spans="1:14" s="649" customFormat="1" x14ac:dyDescent="0.2">
      <c r="A322" s="1491" t="s">
        <v>238</v>
      </c>
      <c r="B322" s="672" t="s">
        <v>283</v>
      </c>
      <c r="C322" s="1908">
        <v>0</v>
      </c>
      <c r="D322" s="1908">
        <v>0</v>
      </c>
      <c r="E322" s="1908">
        <v>0</v>
      </c>
      <c r="F322" s="1908">
        <v>0</v>
      </c>
      <c r="G322" s="1908">
        <v>0</v>
      </c>
      <c r="H322" s="1908">
        <v>0</v>
      </c>
      <c r="I322" s="1908">
        <v>0</v>
      </c>
      <c r="J322" s="1908">
        <v>0</v>
      </c>
      <c r="K322" s="1643">
        <f t="shared" si="24"/>
        <v>0</v>
      </c>
      <c r="L322" s="1908">
        <v>0</v>
      </c>
      <c r="M322" s="640"/>
      <c r="N322" s="640"/>
    </row>
    <row r="323" spans="1:14" s="649" customFormat="1" x14ac:dyDescent="0.2">
      <c r="A323" s="1491" t="s">
        <v>701</v>
      </c>
      <c r="B323" s="672" t="s">
        <v>284</v>
      </c>
      <c r="C323" s="1908">
        <v>0</v>
      </c>
      <c r="D323" s="1908">
        <v>0</v>
      </c>
      <c r="E323" s="1908">
        <v>0</v>
      </c>
      <c r="F323" s="1908">
        <v>0</v>
      </c>
      <c r="G323" s="1908">
        <v>0</v>
      </c>
      <c r="H323" s="1908">
        <v>0</v>
      </c>
      <c r="I323" s="1908">
        <v>0</v>
      </c>
      <c r="J323" s="1908">
        <v>0</v>
      </c>
      <c r="K323" s="1643">
        <f t="shared" si="24"/>
        <v>0</v>
      </c>
      <c r="L323" s="1908">
        <v>0</v>
      </c>
      <c r="M323" s="640"/>
      <c r="N323" s="640"/>
    </row>
    <row r="324" spans="1:14" s="649" customFormat="1" x14ac:dyDescent="0.2">
      <c r="A324" s="1491" t="s">
        <v>239</v>
      </c>
      <c r="B324" s="672" t="s">
        <v>285</v>
      </c>
      <c r="C324" s="1908">
        <v>0</v>
      </c>
      <c r="D324" s="1908">
        <v>0</v>
      </c>
      <c r="E324" s="1908">
        <v>0</v>
      </c>
      <c r="F324" s="1908">
        <v>0</v>
      </c>
      <c r="G324" s="1908">
        <v>0</v>
      </c>
      <c r="H324" s="1908">
        <v>0</v>
      </c>
      <c r="I324" s="1908">
        <v>0</v>
      </c>
      <c r="J324" s="1908">
        <v>0</v>
      </c>
      <c r="K324" s="1643">
        <f t="shared" si="24"/>
        <v>0</v>
      </c>
      <c r="L324" s="1908">
        <v>0</v>
      </c>
      <c r="M324" s="640"/>
      <c r="N324" s="640"/>
    </row>
    <row r="325" spans="1:14" s="649" customFormat="1" ht="22.5" x14ac:dyDescent="0.2">
      <c r="A325" s="1491" t="s">
        <v>1028</v>
      </c>
      <c r="B325" s="673" t="s">
        <v>286</v>
      </c>
      <c r="C325" s="1908">
        <v>0</v>
      </c>
      <c r="D325" s="1908">
        <v>0</v>
      </c>
      <c r="E325" s="1908">
        <v>0</v>
      </c>
      <c r="F325" s="1908">
        <v>0</v>
      </c>
      <c r="G325" s="1908">
        <v>0</v>
      </c>
      <c r="H325" s="1908">
        <v>0</v>
      </c>
      <c r="I325" s="1908">
        <v>0</v>
      </c>
      <c r="J325" s="1908">
        <v>0</v>
      </c>
      <c r="K325" s="1643">
        <f t="shared" si="24"/>
        <v>0</v>
      </c>
      <c r="L325" s="1908">
        <v>0</v>
      </c>
      <c r="M325" s="640"/>
      <c r="N325" s="640"/>
    </row>
    <row r="326" spans="1:14" s="649" customFormat="1" x14ac:dyDescent="0.2">
      <c r="A326" s="1491" t="s">
        <v>1029</v>
      </c>
      <c r="B326" s="672" t="s">
        <v>287</v>
      </c>
      <c r="C326" s="1908">
        <v>0</v>
      </c>
      <c r="D326" s="1908">
        <v>0</v>
      </c>
      <c r="E326" s="1908">
        <v>0</v>
      </c>
      <c r="F326" s="1908">
        <v>0</v>
      </c>
      <c r="G326" s="1908">
        <v>0</v>
      </c>
      <c r="H326" s="1908">
        <v>0</v>
      </c>
      <c r="I326" s="1908">
        <v>0</v>
      </c>
      <c r="J326" s="1908">
        <v>0</v>
      </c>
      <c r="K326" s="1643">
        <f t="shared" si="24"/>
        <v>0</v>
      </c>
      <c r="L326" s="1908">
        <v>0</v>
      </c>
      <c r="M326" s="640"/>
      <c r="N326" s="640"/>
    </row>
    <row r="327" spans="1:14" s="649" customFormat="1" x14ac:dyDescent="0.2">
      <c r="A327" s="1491" t="s">
        <v>970</v>
      </c>
      <c r="B327" s="672" t="s">
        <v>288</v>
      </c>
      <c r="C327" s="1908">
        <v>0</v>
      </c>
      <c r="D327" s="1908">
        <v>0</v>
      </c>
      <c r="E327" s="1908">
        <v>0</v>
      </c>
      <c r="F327" s="1908">
        <v>0</v>
      </c>
      <c r="G327" s="1908">
        <v>0</v>
      </c>
      <c r="H327" s="1908">
        <v>0</v>
      </c>
      <c r="I327" s="1908">
        <v>0</v>
      </c>
      <c r="J327" s="1908">
        <v>0</v>
      </c>
      <c r="K327" s="1643">
        <f t="shared" si="24"/>
        <v>0</v>
      </c>
      <c r="L327" s="1908">
        <v>0</v>
      </c>
      <c r="M327" s="640"/>
      <c r="N327" s="640"/>
    </row>
    <row r="328" spans="1:14" s="649" customFormat="1" x14ac:dyDescent="0.2">
      <c r="A328" s="1492" t="s">
        <v>471</v>
      </c>
      <c r="B328" s="665" t="s">
        <v>1131</v>
      </c>
      <c r="C328" s="1914">
        <v>0</v>
      </c>
      <c r="D328" s="1914">
        <v>0</v>
      </c>
      <c r="E328" s="1914">
        <v>0</v>
      </c>
      <c r="F328" s="1914">
        <v>0</v>
      </c>
      <c r="G328" s="1914">
        <v>0</v>
      </c>
      <c r="H328" s="1914">
        <v>0</v>
      </c>
      <c r="I328" s="1914">
        <v>0</v>
      </c>
      <c r="J328" s="1914">
        <v>0</v>
      </c>
      <c r="K328" s="1671">
        <f>SUM(C328:J328)</f>
        <v>0</v>
      </c>
      <c r="L328" s="1914">
        <v>0</v>
      </c>
      <c r="M328" s="640"/>
      <c r="N328" s="640"/>
    </row>
    <row r="329" spans="1:14" s="649" customFormat="1" x14ac:dyDescent="0.2">
      <c r="A329" s="1492" t="s">
        <v>1132</v>
      </c>
      <c r="B329" s="665" t="s">
        <v>1133</v>
      </c>
      <c r="C329" s="1914">
        <v>0</v>
      </c>
      <c r="D329" s="1914">
        <v>0</v>
      </c>
      <c r="E329" s="1914">
        <v>0</v>
      </c>
      <c r="F329" s="1914">
        <v>0</v>
      </c>
      <c r="G329" s="1914">
        <v>0</v>
      </c>
      <c r="H329" s="1914">
        <v>0</v>
      </c>
      <c r="I329" s="1914">
        <v>0</v>
      </c>
      <c r="J329" s="1914">
        <v>0</v>
      </c>
      <c r="K329" s="1671">
        <f>SUM(C329:J329)</f>
        <v>0</v>
      </c>
      <c r="L329" s="1914">
        <v>0</v>
      </c>
      <c r="M329" s="640"/>
      <c r="N329" s="640"/>
    </row>
    <row r="330" spans="1:14" s="649" customFormat="1" ht="12.75" customHeight="1" thickBot="1" x14ac:dyDescent="0.25">
      <c r="A330" s="1672" t="s">
        <v>716</v>
      </c>
      <c r="B330" s="1641" t="s">
        <v>568</v>
      </c>
      <c r="C330" s="1642">
        <f>SUM(C319:C329)</f>
        <v>0</v>
      </c>
      <c r="D330" s="1642">
        <f t="shared" ref="D330:J330" si="25">SUM(D319:D329)</f>
        <v>0</v>
      </c>
      <c r="E330" s="1642">
        <f t="shared" si="25"/>
        <v>0</v>
      </c>
      <c r="F330" s="1642">
        <f t="shared" si="25"/>
        <v>0</v>
      </c>
      <c r="G330" s="1642">
        <f t="shared" si="25"/>
        <v>0</v>
      </c>
      <c r="H330" s="1642">
        <f t="shared" si="25"/>
        <v>0</v>
      </c>
      <c r="I330" s="1642">
        <f t="shared" si="25"/>
        <v>0</v>
      </c>
      <c r="J330" s="1642">
        <f t="shared" si="25"/>
        <v>0</v>
      </c>
      <c r="K330" s="1642">
        <f>SUM(K319:K329)</f>
        <v>0</v>
      </c>
      <c r="L330" s="1642">
        <f>SUM(L319:L329)</f>
        <v>0</v>
      </c>
      <c r="M330" s="640"/>
      <c r="N330" s="640"/>
    </row>
    <row r="331" spans="1:14" s="649" customFormat="1" ht="12.75" customHeight="1" thickTop="1" x14ac:dyDescent="0.2">
      <c r="A331" s="1803" t="s">
        <v>1850</v>
      </c>
      <c r="B331" s="623" t="s">
        <v>859</v>
      </c>
      <c r="C331" s="1805"/>
      <c r="D331" s="1805"/>
      <c r="E331" s="1805"/>
      <c r="F331" s="1805"/>
      <c r="G331" s="1805"/>
      <c r="H331" s="1805"/>
      <c r="I331" s="1805"/>
      <c r="J331" s="1805"/>
      <c r="K331" s="1805"/>
      <c r="L331" s="1805"/>
      <c r="M331" s="640"/>
      <c r="N331" s="640"/>
    </row>
    <row r="332" spans="1:14" s="649" customFormat="1" ht="12.75" customHeight="1" x14ac:dyDescent="0.2">
      <c r="A332" s="1804" t="s">
        <v>495</v>
      </c>
      <c r="B332" s="1799" t="s">
        <v>1844</v>
      </c>
      <c r="C332" s="1805"/>
      <c r="D332" s="1805"/>
      <c r="E332" s="1805"/>
      <c r="F332" s="1805"/>
      <c r="G332" s="1805"/>
      <c r="H332" s="1917">
        <v>0</v>
      </c>
      <c r="I332" s="1805"/>
      <c r="J332" s="1805"/>
      <c r="K332" s="1643">
        <f>H332</f>
        <v>0</v>
      </c>
      <c r="L332" s="1917">
        <v>0</v>
      </c>
      <c r="M332" s="640"/>
      <c r="N332" s="640"/>
    </row>
    <row r="333" spans="1:14" s="649" customFormat="1" ht="12.75" customHeight="1" x14ac:dyDescent="0.2">
      <c r="A333" s="1804" t="s">
        <v>303</v>
      </c>
      <c r="B333" s="1799" t="s">
        <v>1846</v>
      </c>
      <c r="C333" s="1805"/>
      <c r="D333" s="1805"/>
      <c r="E333" s="1805"/>
      <c r="F333" s="1805"/>
      <c r="G333" s="1805"/>
      <c r="H333" s="1909">
        <v>0</v>
      </c>
      <c r="I333" s="1805"/>
      <c r="J333" s="1805"/>
      <c r="K333" s="1643">
        <f>H333</f>
        <v>0</v>
      </c>
      <c r="L333" s="1909">
        <v>0</v>
      </c>
      <c r="M333" s="640"/>
      <c r="N333" s="640"/>
    </row>
    <row r="334" spans="1:14" s="649" customFormat="1" ht="12.75" customHeight="1" thickBot="1" x14ac:dyDescent="0.25">
      <c r="A334" s="1804" t="s">
        <v>1851</v>
      </c>
      <c r="B334" s="1799" t="s">
        <v>859</v>
      </c>
      <c r="C334" s="1805"/>
      <c r="D334" s="1805"/>
      <c r="E334" s="1805"/>
      <c r="F334" s="1805"/>
      <c r="G334" s="1805"/>
      <c r="H334" s="1642">
        <f>SUM(H332:H333)</f>
        <v>0</v>
      </c>
      <c r="I334" s="1805"/>
      <c r="J334" s="1805"/>
      <c r="K334" s="1642">
        <f>SUM(K332:K333)</f>
        <v>0</v>
      </c>
      <c r="L334" s="1642">
        <f>SUM(L332:L333)</f>
        <v>0</v>
      </c>
      <c r="M334" s="640"/>
      <c r="N334" s="640"/>
    </row>
    <row r="335" spans="1:14" ht="15.75" customHeight="1" thickTop="1" x14ac:dyDescent="0.2">
      <c r="A335" s="1588" t="s">
        <v>898</v>
      </c>
      <c r="B335" s="1579" t="s">
        <v>491</v>
      </c>
      <c r="C335" s="594"/>
      <c r="D335" s="594"/>
      <c r="E335" s="594"/>
      <c r="F335" s="594"/>
      <c r="G335" s="594"/>
      <c r="H335" s="594"/>
      <c r="I335" s="594"/>
      <c r="J335" s="594"/>
      <c r="K335" s="594"/>
      <c r="L335" s="594"/>
    </row>
    <row r="336" spans="1:14" ht="15.75" customHeight="1" x14ac:dyDescent="0.2">
      <c r="A336" s="629" t="s">
        <v>614</v>
      </c>
      <c r="B336" s="600"/>
      <c r="C336" s="594"/>
      <c r="D336" s="594"/>
      <c r="E336" s="594"/>
      <c r="F336" s="594"/>
      <c r="G336" s="594"/>
      <c r="H336" s="601"/>
      <c r="I336" s="594"/>
      <c r="J336" s="594"/>
      <c r="K336" s="601"/>
      <c r="L336" s="601"/>
    </row>
    <row r="337" spans="1:14" x14ac:dyDescent="0.2">
      <c r="A337" s="1490" t="s">
        <v>87</v>
      </c>
      <c r="B337" s="665" t="s">
        <v>899</v>
      </c>
      <c r="C337" s="615"/>
      <c r="D337" s="615"/>
      <c r="E337" s="615"/>
      <c r="F337" s="615"/>
      <c r="G337" s="615"/>
      <c r="H337" s="1910">
        <v>0</v>
      </c>
      <c r="I337" s="615"/>
      <c r="J337" s="615"/>
      <c r="K337" s="1643">
        <f>H337</f>
        <v>0</v>
      </c>
      <c r="L337" s="1910">
        <v>0</v>
      </c>
    </row>
    <row r="338" spans="1:14" ht="12.75" customHeight="1" x14ac:dyDescent="0.2">
      <c r="A338" s="1490" t="s">
        <v>1169</v>
      </c>
      <c r="B338" s="665" t="s">
        <v>616</v>
      </c>
      <c r="C338" s="615"/>
      <c r="D338" s="615"/>
      <c r="E338" s="615"/>
      <c r="F338" s="615"/>
      <c r="G338" s="615"/>
      <c r="H338" s="1910">
        <v>0</v>
      </c>
      <c r="I338" s="615"/>
      <c r="J338" s="615"/>
      <c r="K338" s="1643">
        <f>H338</f>
        <v>0</v>
      </c>
      <c r="L338" s="1910">
        <v>0</v>
      </c>
    </row>
    <row r="339" spans="1:14" x14ac:dyDescent="0.2">
      <c r="A339" s="1476" t="s">
        <v>900</v>
      </c>
      <c r="B339" s="606">
        <v>5150</v>
      </c>
      <c r="C339" s="615"/>
      <c r="D339" s="615"/>
      <c r="E339" s="615"/>
      <c r="F339" s="615"/>
      <c r="G339" s="615"/>
      <c r="H339" s="1908">
        <v>0</v>
      </c>
      <c r="I339" s="615"/>
      <c r="J339" s="615"/>
      <c r="K339" s="1643">
        <f>H339</f>
        <v>0</v>
      </c>
      <c r="L339" s="1908">
        <v>0</v>
      </c>
    </row>
    <row r="340" spans="1:14" ht="13.5" thickBot="1" x14ac:dyDescent="0.25">
      <c r="A340" s="1666" t="s">
        <v>901</v>
      </c>
      <c r="B340" s="1641" t="s">
        <v>491</v>
      </c>
      <c r="C340" s="594"/>
      <c r="D340" s="594"/>
      <c r="E340" s="594"/>
      <c r="F340" s="594"/>
      <c r="G340" s="594"/>
      <c r="H340" s="1660">
        <f>SUM(H337:H339)</f>
        <v>0</v>
      </c>
      <c r="I340" s="594"/>
      <c r="J340" s="594"/>
      <c r="K340" s="1660">
        <f>SUM(K337:K339)</f>
        <v>0</v>
      </c>
      <c r="L340" s="1660">
        <f>SUM(L337:L339)</f>
        <v>0</v>
      </c>
    </row>
    <row r="341" spans="1:14" ht="15.75" customHeight="1" thickTop="1" thickBot="1" x14ac:dyDescent="0.25">
      <c r="A341" s="1591" t="s">
        <v>902</v>
      </c>
      <c r="B341" s="1583" t="s">
        <v>860</v>
      </c>
      <c r="C341" s="594"/>
      <c r="D341" s="594"/>
      <c r="E341" s="474"/>
      <c r="F341" s="467"/>
      <c r="G341" s="467"/>
      <c r="H341" s="474"/>
      <c r="I341" s="474"/>
      <c r="J341" s="467"/>
      <c r="K341" s="474"/>
      <c r="L341" s="562"/>
    </row>
    <row r="342" spans="1:14" ht="12.75" customHeight="1" thickTop="1" thickBot="1" x14ac:dyDescent="0.25">
      <c r="A342" s="1658" t="s">
        <v>504</v>
      </c>
      <c r="B342" s="1673"/>
      <c r="C342" s="1642">
        <f>SUM(C330)</f>
        <v>0</v>
      </c>
      <c r="D342" s="1642">
        <f>SUM(D330)</f>
        <v>0</v>
      </c>
      <c r="E342" s="1642">
        <f>SUM(E330)</f>
        <v>0</v>
      </c>
      <c r="F342" s="1642">
        <f>SUM(F330)</f>
        <v>0</v>
      </c>
      <c r="G342" s="1642">
        <f>SUM(G330)</f>
        <v>0</v>
      </c>
      <c r="H342" s="1642">
        <f>SUM(H330,H334,H340)</f>
        <v>0</v>
      </c>
      <c r="I342" s="1642">
        <f>SUM(I330)</f>
        <v>0</v>
      </c>
      <c r="J342" s="1642">
        <f>SUM(J330)</f>
        <v>0</v>
      </c>
      <c r="K342" s="1642">
        <f>SUM(K330,K334,K340)</f>
        <v>0</v>
      </c>
      <c r="L342" s="1649">
        <f>SUM(L330,L340,L341)</f>
        <v>0</v>
      </c>
    </row>
    <row r="343" spans="1:14" ht="12.75" customHeight="1" thickTop="1" x14ac:dyDescent="0.2">
      <c r="A343" s="2202" t="s">
        <v>995</v>
      </c>
      <c r="B343" s="2203"/>
      <c r="C343" s="594"/>
      <c r="D343" s="594"/>
      <c r="E343" s="594"/>
      <c r="F343" s="594"/>
      <c r="G343" s="594"/>
      <c r="H343" s="594"/>
      <c r="I343" s="594"/>
      <c r="J343" s="594"/>
      <c r="K343" s="1656">
        <f>'Revenues 9-14'!J268-'Expenditures 15-22'!K342</f>
        <v>0</v>
      </c>
      <c r="L343" s="594"/>
    </row>
    <row r="344" spans="1:14" s="641" customFormat="1" ht="6" customHeight="1" x14ac:dyDescent="0.2">
      <c r="A344" s="638"/>
      <c r="B344" s="639"/>
      <c r="C344" s="626"/>
      <c r="D344" s="626"/>
      <c r="E344" s="626"/>
      <c r="F344" s="626"/>
      <c r="G344" s="626"/>
      <c r="H344" s="626"/>
      <c r="I344" s="626"/>
      <c r="J344" s="626"/>
      <c r="K344" s="626"/>
      <c r="L344" s="626"/>
      <c r="M344" s="640"/>
      <c r="N344" s="640"/>
    </row>
    <row r="345" spans="1:14" s="643" customFormat="1" ht="16.7" customHeight="1" x14ac:dyDescent="0.2">
      <c r="A345" s="2192" t="s">
        <v>965</v>
      </c>
      <c r="B345" s="2193"/>
      <c r="C345" s="1523"/>
      <c r="D345" s="1524"/>
      <c r="E345" s="1524"/>
      <c r="F345" s="1524"/>
      <c r="G345" s="1524"/>
      <c r="H345" s="1524"/>
      <c r="I345" s="1524"/>
      <c r="J345" s="1524"/>
      <c r="K345" s="1524"/>
      <c r="L345" s="1525"/>
      <c r="M345" s="642"/>
      <c r="N345" s="642"/>
    </row>
    <row r="346" spans="1:14" s="343" customFormat="1" ht="15.75" customHeight="1" x14ac:dyDescent="0.2">
      <c r="A346" s="1595" t="s">
        <v>843</v>
      </c>
      <c r="B346" s="1587" t="s">
        <v>568</v>
      </c>
      <c r="C346" s="594"/>
      <c r="D346" s="594"/>
      <c r="E346" s="594"/>
      <c r="F346" s="594"/>
      <c r="G346" s="594"/>
      <c r="H346" s="594"/>
      <c r="I346" s="594"/>
      <c r="J346" s="594"/>
      <c r="K346" s="594"/>
      <c r="L346" s="594"/>
      <c r="M346" s="587"/>
      <c r="N346" s="587"/>
    </row>
    <row r="347" spans="1:14" ht="15.75" customHeight="1" x14ac:dyDescent="0.2">
      <c r="A347" s="674" t="s">
        <v>611</v>
      </c>
      <c r="B347" s="675"/>
      <c r="C347" s="601"/>
      <c r="D347" s="601"/>
      <c r="E347" s="601"/>
      <c r="F347" s="601"/>
      <c r="G347" s="601"/>
      <c r="H347" s="601"/>
      <c r="I347" s="594"/>
      <c r="J347" s="594"/>
      <c r="K347" s="601"/>
      <c r="L347" s="601"/>
    </row>
    <row r="348" spans="1:14" x14ac:dyDescent="0.2">
      <c r="A348" s="1476" t="s">
        <v>4</v>
      </c>
      <c r="B348" s="592">
        <v>2530</v>
      </c>
      <c r="C348" s="1908">
        <v>0</v>
      </c>
      <c r="D348" s="1908">
        <v>0</v>
      </c>
      <c r="E348" s="1908">
        <v>0</v>
      </c>
      <c r="F348" s="1908">
        <v>0</v>
      </c>
      <c r="G348" s="1908">
        <v>0</v>
      </c>
      <c r="H348" s="1908">
        <v>0</v>
      </c>
      <c r="I348" s="1908">
        <v>0</v>
      </c>
      <c r="J348" s="1908">
        <v>0</v>
      </c>
      <c r="K348" s="1643">
        <f>SUM(C348:J348)</f>
        <v>0</v>
      </c>
      <c r="L348" s="1908">
        <v>0</v>
      </c>
    </row>
    <row r="349" spans="1:14" x14ac:dyDescent="0.2">
      <c r="A349" s="1476" t="s">
        <v>197</v>
      </c>
      <c r="B349" s="592">
        <v>2540</v>
      </c>
      <c r="C349" s="1908">
        <v>0</v>
      </c>
      <c r="D349" s="1908">
        <v>0</v>
      </c>
      <c r="E349" s="1908">
        <v>0</v>
      </c>
      <c r="F349" s="1908">
        <v>0</v>
      </c>
      <c r="G349" s="1908">
        <v>0</v>
      </c>
      <c r="H349" s="1908">
        <v>0</v>
      </c>
      <c r="I349" s="1908">
        <v>0</v>
      </c>
      <c r="J349" s="1908">
        <v>0</v>
      </c>
      <c r="K349" s="1643">
        <f>SUM(C349:J349)</f>
        <v>0</v>
      </c>
      <c r="L349" s="1908">
        <v>0</v>
      </c>
    </row>
    <row r="350" spans="1:14" ht="12.75" customHeight="1" thickBot="1" x14ac:dyDescent="0.25">
      <c r="A350" s="1640" t="s">
        <v>718</v>
      </c>
      <c r="B350" s="1641" t="s">
        <v>35</v>
      </c>
      <c r="C350" s="1642">
        <f>SUM(C348:C349)</f>
        <v>0</v>
      </c>
      <c r="D350" s="1642">
        <f t="shared" ref="D350:L350" si="26">SUM(D348:D349)</f>
        <v>0</v>
      </c>
      <c r="E350" s="1642">
        <f t="shared" si="26"/>
        <v>0</v>
      </c>
      <c r="F350" s="1642">
        <f t="shared" si="26"/>
        <v>0</v>
      </c>
      <c r="G350" s="1642">
        <f t="shared" si="26"/>
        <v>0</v>
      </c>
      <c r="H350" s="1642">
        <f t="shared" si="26"/>
        <v>0</v>
      </c>
      <c r="I350" s="1642">
        <f t="shared" si="26"/>
        <v>0</v>
      </c>
      <c r="J350" s="1642">
        <f t="shared" si="26"/>
        <v>0</v>
      </c>
      <c r="K350" s="1642">
        <f t="shared" si="26"/>
        <v>0</v>
      </c>
      <c r="L350" s="1642">
        <f t="shared" si="26"/>
        <v>0</v>
      </c>
    </row>
    <row r="351" spans="1:14" ht="12.75" customHeight="1" thickTop="1" x14ac:dyDescent="0.2">
      <c r="A351" s="1482" t="s">
        <v>979</v>
      </c>
      <c r="B351" s="619" t="s">
        <v>573</v>
      </c>
      <c r="C351" s="1910">
        <v>0</v>
      </c>
      <c r="D351" s="1910">
        <v>0</v>
      </c>
      <c r="E351" s="1910">
        <v>0</v>
      </c>
      <c r="F351" s="1910">
        <v>0</v>
      </c>
      <c r="G351" s="1910">
        <v>0</v>
      </c>
      <c r="H351" s="1910">
        <v>0</v>
      </c>
      <c r="I351" s="1910">
        <v>0</v>
      </c>
      <c r="J351" s="1910">
        <v>0</v>
      </c>
      <c r="K351" s="593">
        <f>SUM(C351:J351)</f>
        <v>0</v>
      </c>
      <c r="L351" s="1910">
        <v>0</v>
      </c>
    </row>
    <row r="352" spans="1:14" ht="12.75" customHeight="1" thickBot="1" x14ac:dyDescent="0.25">
      <c r="A352" s="1640" t="s">
        <v>623</v>
      </c>
      <c r="B352" s="1647" t="s">
        <v>568</v>
      </c>
      <c r="C352" s="1642">
        <f>SUM(C350:C351)</f>
        <v>0</v>
      </c>
      <c r="D352" s="1642">
        <f t="shared" ref="D352:L352" si="27">SUM(D350:D351)</f>
        <v>0</v>
      </c>
      <c r="E352" s="1642">
        <f t="shared" si="27"/>
        <v>0</v>
      </c>
      <c r="F352" s="1642">
        <f t="shared" si="27"/>
        <v>0</v>
      </c>
      <c r="G352" s="1642">
        <f t="shared" si="27"/>
        <v>0</v>
      </c>
      <c r="H352" s="1642">
        <f t="shared" si="27"/>
        <v>0</v>
      </c>
      <c r="I352" s="1642">
        <f t="shared" si="27"/>
        <v>0</v>
      </c>
      <c r="J352" s="1642">
        <f t="shared" si="27"/>
        <v>0</v>
      </c>
      <c r="K352" s="1642">
        <f t="shared" si="27"/>
        <v>0</v>
      </c>
      <c r="L352" s="1642">
        <f t="shared" si="27"/>
        <v>0</v>
      </c>
    </row>
    <row r="353" spans="1:14" s="343" customFormat="1" ht="15.75" customHeight="1" thickTop="1" x14ac:dyDescent="0.2">
      <c r="A353" s="1584" t="s">
        <v>624</v>
      </c>
      <c r="B353" s="1581" t="s">
        <v>859</v>
      </c>
      <c r="C353" s="594"/>
      <c r="D353" s="594"/>
      <c r="E353" s="594"/>
      <c r="F353" s="594"/>
      <c r="G353" s="594"/>
      <c r="H353" s="594"/>
      <c r="I353" s="594"/>
      <c r="J353" s="594"/>
      <c r="K353" s="594"/>
      <c r="L353" s="594"/>
      <c r="M353" s="587"/>
      <c r="N353" s="587"/>
    </row>
    <row r="354" spans="1:14" ht="13.5" thickBot="1" x14ac:dyDescent="0.25">
      <c r="A354" s="1806" t="s">
        <v>1852</v>
      </c>
      <c r="B354" s="658" t="s">
        <v>1844</v>
      </c>
      <c r="C354" s="594"/>
      <c r="D354" s="594"/>
      <c r="E354" s="594"/>
      <c r="F354" s="594"/>
      <c r="G354" s="594"/>
      <c r="H354" s="1923">
        <v>0</v>
      </c>
      <c r="I354" s="676"/>
      <c r="J354" s="594"/>
      <c r="K354" s="1671">
        <f>H354</f>
        <v>0</v>
      </c>
      <c r="L354" s="1923">
        <v>0</v>
      </c>
    </row>
    <row r="355" spans="1:14" ht="12.75" customHeight="1" thickTop="1" thickBot="1" x14ac:dyDescent="0.25">
      <c r="A355" s="1485" t="s">
        <v>1853</v>
      </c>
      <c r="B355" s="665" t="s">
        <v>1846</v>
      </c>
      <c r="C355" s="594"/>
      <c r="D355" s="594"/>
      <c r="E355" s="594"/>
      <c r="F355" s="594"/>
      <c r="G355" s="594"/>
      <c r="H355" s="1923">
        <v>0</v>
      </c>
      <c r="I355" s="676"/>
      <c r="J355" s="594"/>
      <c r="K355" s="1715">
        <f>H355</f>
        <v>0</v>
      </c>
      <c r="L355" s="1923">
        <v>0</v>
      </c>
    </row>
    <row r="356" spans="1:14" ht="12.75" customHeight="1" thickTop="1" thickBot="1" x14ac:dyDescent="0.25">
      <c r="A356" s="1806" t="s">
        <v>697</v>
      </c>
      <c r="B356" s="658" t="s">
        <v>557</v>
      </c>
      <c r="C356" s="594"/>
      <c r="D356" s="594"/>
      <c r="E356" s="594"/>
      <c r="F356" s="594"/>
      <c r="G356" s="594"/>
      <c r="H356" s="1926">
        <v>0</v>
      </c>
      <c r="I356" s="676"/>
      <c r="J356" s="594"/>
      <c r="K356" s="1712">
        <f>H356</f>
        <v>0</v>
      </c>
      <c r="L356" s="1926">
        <v>0</v>
      </c>
    </row>
    <row r="357" spans="1:14" ht="12.75" customHeight="1" thickTop="1" thickBot="1" x14ac:dyDescent="0.25">
      <c r="A357" s="1640" t="s">
        <v>1486</v>
      </c>
      <c r="B357" s="1641" t="s">
        <v>859</v>
      </c>
      <c r="C357" s="594"/>
      <c r="D357" s="594"/>
      <c r="E357" s="594"/>
      <c r="F357" s="594"/>
      <c r="G357" s="594"/>
      <c r="H357" s="1660">
        <f>SUM(H354:H356)</f>
        <v>0</v>
      </c>
      <c r="I357" s="676"/>
      <c r="J357" s="594"/>
      <c r="K357" s="1660">
        <f>SUM(K354:K356)</f>
        <v>0</v>
      </c>
      <c r="L357" s="1660">
        <f>SUM(L354:L356)</f>
        <v>0</v>
      </c>
    </row>
    <row r="358" spans="1:14" s="343" customFormat="1" ht="15.75" customHeight="1" thickTop="1" x14ac:dyDescent="0.2">
      <c r="A358" s="1584" t="s">
        <v>947</v>
      </c>
      <c r="B358" s="1581" t="s">
        <v>491</v>
      </c>
      <c r="C358" s="594"/>
      <c r="D358" s="594"/>
      <c r="E358" s="594"/>
      <c r="F358" s="594"/>
      <c r="G358" s="594"/>
      <c r="H358" s="594"/>
      <c r="I358" s="594"/>
      <c r="J358" s="594"/>
      <c r="K358" s="594"/>
      <c r="L358" s="594"/>
      <c r="M358" s="587"/>
      <c r="N358" s="587"/>
    </row>
    <row r="359" spans="1:14" s="343" customFormat="1" ht="15.75" customHeight="1" x14ac:dyDescent="0.2">
      <c r="A359" s="629" t="s">
        <v>626</v>
      </c>
      <c r="B359" s="600"/>
      <c r="C359" s="594"/>
      <c r="D359" s="594"/>
      <c r="E359" s="594"/>
      <c r="F359" s="594"/>
      <c r="G359" s="594"/>
      <c r="H359" s="594"/>
      <c r="I359" s="594"/>
      <c r="J359" s="594"/>
      <c r="K359" s="601"/>
      <c r="L359" s="601"/>
      <c r="M359" s="587"/>
      <c r="N359" s="587"/>
    </row>
    <row r="360" spans="1:14" x14ac:dyDescent="0.2">
      <c r="A360" s="1476" t="s">
        <v>87</v>
      </c>
      <c r="B360" s="592">
        <v>5110</v>
      </c>
      <c r="C360" s="594"/>
      <c r="D360" s="594"/>
      <c r="E360" s="594"/>
      <c r="F360" s="594"/>
      <c r="G360" s="594"/>
      <c r="H360" s="1908">
        <v>0</v>
      </c>
      <c r="I360" s="594"/>
      <c r="J360" s="594"/>
      <c r="K360" s="1643">
        <f>SUM(C360:J360)</f>
        <v>0</v>
      </c>
      <c r="L360" s="1908">
        <v>0</v>
      </c>
    </row>
    <row r="361" spans="1:14" ht="12.75" customHeight="1" x14ac:dyDescent="0.2">
      <c r="A361" s="1477" t="s">
        <v>618</v>
      </c>
      <c r="B361" s="580" t="s">
        <v>617</v>
      </c>
      <c r="C361" s="594"/>
      <c r="D361" s="594"/>
      <c r="E361" s="594"/>
      <c r="F361" s="594"/>
      <c r="G361" s="594"/>
      <c r="H361" s="1908">
        <v>0</v>
      </c>
      <c r="I361" s="594"/>
      <c r="J361" s="594"/>
      <c r="K361" s="1643">
        <f>SUM(C361:J361)</f>
        <v>0</v>
      </c>
      <c r="L361" s="1908">
        <v>0</v>
      </c>
    </row>
    <row r="362" spans="1:14" ht="12.75" customHeight="1" thickBot="1" x14ac:dyDescent="0.25">
      <c r="A362" s="1640" t="s">
        <v>625</v>
      </c>
      <c r="B362" s="1641" t="s">
        <v>717</v>
      </c>
      <c r="C362" s="594"/>
      <c r="D362" s="594"/>
      <c r="E362" s="594"/>
      <c r="F362" s="594"/>
      <c r="G362" s="594"/>
      <c r="H362" s="1675">
        <f>SUM(H360:H361)</f>
        <v>0</v>
      </c>
      <c r="I362" s="594"/>
      <c r="J362" s="594"/>
      <c r="K362" s="1675">
        <f>SUM(K360:K361)</f>
        <v>0</v>
      </c>
      <c r="L362" s="1675">
        <f>SUM(L360:L361)</f>
        <v>0</v>
      </c>
    </row>
    <row r="363" spans="1:14" s="649" customFormat="1" ht="15.75" customHeight="1" thickTop="1" x14ac:dyDescent="0.2">
      <c r="A363" s="635" t="s">
        <v>83</v>
      </c>
      <c r="B363" s="636" t="s">
        <v>38</v>
      </c>
      <c r="C363" s="615"/>
      <c r="D363" s="615"/>
      <c r="E363" s="615"/>
      <c r="F363" s="615"/>
      <c r="G363" s="615"/>
      <c r="H363" s="1921">
        <v>0</v>
      </c>
      <c r="I363" s="615"/>
      <c r="J363" s="615"/>
      <c r="K363" s="1671">
        <f>SUM(C363:J363)</f>
        <v>0</v>
      </c>
      <c r="L363" s="1921">
        <v>0</v>
      </c>
      <c r="M363" s="640"/>
      <c r="N363" s="640"/>
    </row>
    <row r="364" spans="1:14" s="681" customFormat="1" ht="29.25" customHeight="1" x14ac:dyDescent="0.2">
      <c r="A364" s="677" t="s">
        <v>1671</v>
      </c>
      <c r="B364" s="678">
        <v>5300</v>
      </c>
      <c r="C364" s="679"/>
      <c r="D364" s="680"/>
      <c r="E364" s="680"/>
      <c r="F364" s="679"/>
      <c r="G364" s="680"/>
      <c r="H364" s="1946">
        <v>0</v>
      </c>
      <c r="I364" s="680"/>
      <c r="J364" s="680"/>
      <c r="K364" s="1643">
        <f>SUM(C364:J364)</f>
        <v>0</v>
      </c>
      <c r="L364" s="1947">
        <v>0</v>
      </c>
    </row>
    <row r="365" spans="1:14" s="649" customFormat="1" ht="12.75" customHeight="1" thickBot="1" x14ac:dyDescent="0.25">
      <c r="A365" s="1493" t="s">
        <v>589</v>
      </c>
      <c r="B365" s="634" t="s">
        <v>491</v>
      </c>
      <c r="C365" s="615"/>
      <c r="D365" s="615"/>
      <c r="E365" s="615"/>
      <c r="F365" s="615"/>
      <c r="G365" s="615"/>
      <c r="H365" s="1675">
        <f>SUM(H362,H363,H364)</f>
        <v>0</v>
      </c>
      <c r="I365" s="615"/>
      <c r="J365" s="615"/>
      <c r="K365" s="1675">
        <f>SUM(K362,K363,K364)</f>
        <v>0</v>
      </c>
      <c r="L365" s="1675">
        <f>SUM(L362,L363,L364)</f>
        <v>0</v>
      </c>
      <c r="M365" s="640"/>
      <c r="N365" s="640"/>
    </row>
    <row r="366" spans="1:14" s="343" customFormat="1" ht="15.75" customHeight="1" thickTop="1" thickBot="1" x14ac:dyDescent="0.25">
      <c r="A366" s="1578" t="s">
        <v>948</v>
      </c>
      <c r="B366" s="1585" t="s">
        <v>860</v>
      </c>
      <c r="C366" s="601"/>
      <c r="D366" s="601"/>
      <c r="E366" s="601"/>
      <c r="F366" s="601"/>
      <c r="G366" s="601"/>
      <c r="H366" s="601"/>
      <c r="I366" s="601"/>
      <c r="J366" s="594"/>
      <c r="K366" s="601"/>
      <c r="L366" s="1927">
        <v>0</v>
      </c>
      <c r="M366" s="587"/>
      <c r="N366" s="587"/>
    </row>
    <row r="367" spans="1:14" ht="12.75" customHeight="1" thickTop="1" thickBot="1" x14ac:dyDescent="0.25">
      <c r="A367" s="1664" t="s">
        <v>504</v>
      </c>
      <c r="B367" s="1676"/>
      <c r="C367" s="1642">
        <f t="shared" ref="C367:L367" si="28">SUM(C352,C357,C365,C366)</f>
        <v>0</v>
      </c>
      <c r="D367" s="1642">
        <f t="shared" si="28"/>
        <v>0</v>
      </c>
      <c r="E367" s="1642">
        <f t="shared" si="28"/>
        <v>0</v>
      </c>
      <c r="F367" s="1642">
        <f t="shared" si="28"/>
        <v>0</v>
      </c>
      <c r="G367" s="1642">
        <f t="shared" si="28"/>
        <v>0</v>
      </c>
      <c r="H367" s="1642">
        <f t="shared" si="28"/>
        <v>0</v>
      </c>
      <c r="I367" s="1642">
        <f t="shared" si="28"/>
        <v>0</v>
      </c>
      <c r="J367" s="1642">
        <f t="shared" si="28"/>
        <v>0</v>
      </c>
      <c r="K367" s="1642">
        <f t="shared" si="28"/>
        <v>0</v>
      </c>
      <c r="L367" s="1642">
        <f t="shared" si="28"/>
        <v>0</v>
      </c>
    </row>
    <row r="368" spans="1:14" ht="13.5" thickTop="1" x14ac:dyDescent="0.2">
      <c r="A368" s="2216" t="s">
        <v>995</v>
      </c>
      <c r="B368" s="2217"/>
      <c r="C368" s="630"/>
      <c r="D368" s="630"/>
      <c r="E368" s="604"/>
      <c r="F368" s="604"/>
      <c r="G368" s="604"/>
      <c r="H368" s="604"/>
      <c r="I368" s="604"/>
      <c r="J368" s="601"/>
      <c r="K368" s="1643">
        <f>'Revenues 9-14'!K268-'Expenditures 15-22'!K367</f>
        <v>0</v>
      </c>
      <c r="L368" s="630"/>
    </row>
  </sheetData>
  <sheetProtection password="F60E"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14"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2019&amp;R&amp;8Page &amp;P</oddHeader>
  </headerFooter>
  <rowBreaks count="6" manualBreakCount="6">
    <brk id="53" max="16383" man="1"/>
    <brk id="153" max="16383" man="1"/>
    <brk id="196" max="16383" man="1"/>
    <brk id="246" max="16383" man="1"/>
    <brk id="297" max="16383" man="1"/>
    <brk id="344" max="16383"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F36"/>
  <sheetViews>
    <sheetView showGridLines="0" defaultGridColor="0" colorId="8" zoomScale="110" zoomScaleNormal="110" workbookViewId="0">
      <selection activeCell="D196" sqref="D196"/>
    </sheetView>
  </sheetViews>
  <sheetFormatPr defaultColWidth="9.140625" defaultRowHeight="12.75" x14ac:dyDescent="0.2"/>
  <cols>
    <col min="1" max="1" width="41.42578125" style="252" customWidth="1"/>
    <col min="2" max="3" width="17.7109375" style="685" customWidth="1"/>
    <col min="4" max="5" width="17.7109375" style="686"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854" t="s">
        <v>104</v>
      </c>
    </row>
    <row r="2" spans="1:6" ht="39.75" customHeight="1" x14ac:dyDescent="0.2">
      <c r="A2" s="2218" t="s">
        <v>1801</v>
      </c>
      <c r="B2" s="1500" t="s">
        <v>1950</v>
      </c>
      <c r="C2" s="687" t="s">
        <v>1951</v>
      </c>
      <c r="D2" s="687" t="s">
        <v>1952</v>
      </c>
      <c r="E2" s="687" t="s">
        <v>1953</v>
      </c>
      <c r="F2" s="687" t="s">
        <v>1954</v>
      </c>
    </row>
    <row r="3" spans="1:6" ht="12" customHeight="1" x14ac:dyDescent="0.2">
      <c r="A3" s="2219"/>
      <c r="B3" s="1497"/>
      <c r="C3" s="1498"/>
      <c r="D3" s="1499" t="s">
        <v>256</v>
      </c>
      <c r="E3" s="1498"/>
      <c r="F3" s="1499" t="s">
        <v>257</v>
      </c>
    </row>
    <row r="4" spans="1:6" ht="13.7" customHeight="1" x14ac:dyDescent="0.2">
      <c r="A4" s="688" t="s">
        <v>1154</v>
      </c>
      <c r="B4" s="1721">
        <f>'Revenues 9-14'!C5</f>
        <v>5153421</v>
      </c>
      <c r="C4" s="1496">
        <v>2727960</v>
      </c>
      <c r="D4" s="1724">
        <f>B4-C4</f>
        <v>2425461</v>
      </c>
      <c r="E4" s="1496">
        <v>5298061</v>
      </c>
      <c r="F4" s="1724">
        <f>E4-C4</f>
        <v>2570101</v>
      </c>
    </row>
    <row r="5" spans="1:6" ht="13.7" customHeight="1" x14ac:dyDescent="0.2">
      <c r="A5" s="688" t="s">
        <v>869</v>
      </c>
      <c r="B5" s="1722">
        <f>'Revenues 9-14'!D5</f>
        <v>912665</v>
      </c>
      <c r="C5" s="566">
        <v>530402</v>
      </c>
      <c r="D5" s="1725">
        <f t="shared" ref="D5:D18" si="0">B5-C5</f>
        <v>382263</v>
      </c>
      <c r="E5" s="566">
        <v>1030000</v>
      </c>
      <c r="F5" s="1725">
        <f>E5-C5</f>
        <v>499598</v>
      </c>
    </row>
    <row r="6" spans="1:6" ht="13.7" customHeight="1" x14ac:dyDescent="0.2">
      <c r="A6" s="688" t="s">
        <v>410</v>
      </c>
      <c r="B6" s="1722">
        <f>'Revenues 9-14'!E5</f>
        <v>222480</v>
      </c>
      <c r="C6" s="566">
        <v>118795</v>
      </c>
      <c r="D6" s="1725">
        <f t="shared" si="0"/>
        <v>103685</v>
      </c>
      <c r="E6" s="566">
        <v>230704</v>
      </c>
      <c r="F6" s="1725">
        <f t="shared" ref="F6:F18" si="1">E6-C6</f>
        <v>111909</v>
      </c>
    </row>
    <row r="7" spans="1:6" ht="13.7" customHeight="1" x14ac:dyDescent="0.2">
      <c r="A7" s="688" t="s">
        <v>155</v>
      </c>
      <c r="B7" s="1722">
        <f>'Revenues 9-14'!F5</f>
        <v>407693</v>
      </c>
      <c r="C7" s="566">
        <v>238673</v>
      </c>
      <c r="D7" s="1725">
        <f t="shared" si="0"/>
        <v>169020</v>
      </c>
      <c r="E7" s="566">
        <v>463500</v>
      </c>
      <c r="F7" s="1725">
        <f t="shared" si="1"/>
        <v>224827</v>
      </c>
    </row>
    <row r="8" spans="1:6" ht="13.7" customHeight="1" x14ac:dyDescent="0.2">
      <c r="A8" s="688" t="s">
        <v>1178</v>
      </c>
      <c r="B8" s="1722">
        <f>'Revenues 9-14'!G5</f>
        <v>108973</v>
      </c>
      <c r="C8" s="566">
        <v>63574</v>
      </c>
      <c r="D8" s="1725">
        <f t="shared" si="0"/>
        <v>45399</v>
      </c>
      <c r="E8" s="566">
        <v>123600</v>
      </c>
      <c r="F8" s="1725">
        <f t="shared" si="1"/>
        <v>60026</v>
      </c>
    </row>
    <row r="9" spans="1:6" ht="13.7" customHeight="1" x14ac:dyDescent="0.2">
      <c r="A9" s="688" t="s">
        <v>407</v>
      </c>
      <c r="B9" s="1722">
        <f>'Revenues 9-14'!H5</f>
        <v>0</v>
      </c>
      <c r="C9" s="566"/>
      <c r="D9" s="1725">
        <f t="shared" si="0"/>
        <v>0</v>
      </c>
      <c r="E9" s="566"/>
      <c r="F9" s="1725">
        <f t="shared" si="1"/>
        <v>0</v>
      </c>
    </row>
    <row r="10" spans="1:6" ht="13.7" customHeight="1" x14ac:dyDescent="0.2">
      <c r="A10" s="688" t="s">
        <v>406</v>
      </c>
      <c r="B10" s="1722">
        <f>'Revenues 9-14'!I5</f>
        <v>99379</v>
      </c>
      <c r="C10" s="566">
        <v>53056</v>
      </c>
      <c r="D10" s="1725">
        <f t="shared" si="0"/>
        <v>46323</v>
      </c>
      <c r="E10" s="566">
        <v>103000</v>
      </c>
      <c r="F10" s="1725">
        <f t="shared" si="1"/>
        <v>49944</v>
      </c>
    </row>
    <row r="11" spans="1:6" x14ac:dyDescent="0.2">
      <c r="A11" s="688" t="s">
        <v>408</v>
      </c>
      <c r="B11" s="1722">
        <f>'Revenues 9-14'!J5</f>
        <v>0</v>
      </c>
      <c r="C11" s="566"/>
      <c r="D11" s="1725">
        <f t="shared" si="0"/>
        <v>0</v>
      </c>
      <c r="E11" s="566"/>
      <c r="F11" s="1725">
        <f t="shared" si="1"/>
        <v>0</v>
      </c>
    </row>
    <row r="12" spans="1:6" ht="13.7" customHeight="1" x14ac:dyDescent="0.2">
      <c r="A12" s="688" t="s">
        <v>157</v>
      </c>
      <c r="B12" s="1722">
        <f>'Revenues 9-14'!K5</f>
        <v>0</v>
      </c>
      <c r="C12" s="566"/>
      <c r="D12" s="1725">
        <f t="shared" si="0"/>
        <v>0</v>
      </c>
      <c r="E12" s="566"/>
      <c r="F12" s="1725">
        <f t="shared" si="1"/>
        <v>0</v>
      </c>
    </row>
    <row r="13" spans="1:6" ht="13.7" customHeight="1" x14ac:dyDescent="0.2">
      <c r="A13" s="688" t="s">
        <v>935</v>
      </c>
      <c r="B13" s="1722">
        <f>SUM('Revenues 9-14'!C6:D6)</f>
        <v>0</v>
      </c>
      <c r="C13" s="566"/>
      <c r="D13" s="1725">
        <f t="shared" si="0"/>
        <v>0</v>
      </c>
      <c r="E13" s="566"/>
      <c r="F13" s="1725">
        <f t="shared" si="1"/>
        <v>0</v>
      </c>
    </row>
    <row r="14" spans="1:6" ht="13.7" customHeight="1" x14ac:dyDescent="0.2">
      <c r="A14" s="688" t="s">
        <v>409</v>
      </c>
      <c r="B14" s="1722">
        <f>SUM('Revenues 9-14'!C7:D7,'Revenues 9-14'!F7:H7)</f>
        <v>0</v>
      </c>
      <c r="C14" s="566"/>
      <c r="D14" s="1725">
        <f t="shared" si="0"/>
        <v>0</v>
      </c>
      <c r="E14" s="566"/>
      <c r="F14" s="1725">
        <f t="shared" si="1"/>
        <v>0</v>
      </c>
    </row>
    <row r="15" spans="1:6" ht="13.7" customHeight="1" x14ac:dyDescent="0.2">
      <c r="A15" s="688" t="s">
        <v>1157</v>
      </c>
      <c r="B15" s="1722">
        <f>SUM('Revenues 9-14'!D9:E9,'Revenues 9-14'!H9)</f>
        <v>0</v>
      </c>
      <c r="C15" s="566"/>
      <c r="D15" s="1725">
        <f t="shared" si="0"/>
        <v>0</v>
      </c>
      <c r="E15" s="566"/>
      <c r="F15" s="1725">
        <f t="shared" si="1"/>
        <v>0</v>
      </c>
    </row>
    <row r="16" spans="1:6" ht="13.7" customHeight="1" x14ac:dyDescent="0.2">
      <c r="A16" s="688" t="s">
        <v>1158</v>
      </c>
      <c r="B16" s="1722">
        <f>'Revenues 9-14'!G8</f>
        <v>87433</v>
      </c>
      <c r="C16" s="566">
        <v>42383</v>
      </c>
      <c r="D16" s="1725">
        <f t="shared" si="0"/>
        <v>45050</v>
      </c>
      <c r="E16" s="566">
        <v>82400</v>
      </c>
      <c r="F16" s="1725">
        <f t="shared" si="1"/>
        <v>40017</v>
      </c>
    </row>
    <row r="17" spans="1:6" ht="13.7" customHeight="1" x14ac:dyDescent="0.2">
      <c r="A17" s="688" t="s">
        <v>1159</v>
      </c>
      <c r="B17" s="1722">
        <f>'Revenues 9-14'!C10</f>
        <v>0</v>
      </c>
      <c r="C17" s="566"/>
      <c r="D17" s="1725">
        <f t="shared" si="0"/>
        <v>0</v>
      </c>
      <c r="E17" s="566"/>
      <c r="F17" s="1725">
        <f t="shared" si="1"/>
        <v>0</v>
      </c>
    </row>
    <row r="18" spans="1:6" ht="13.7" customHeight="1" x14ac:dyDescent="0.2">
      <c r="A18" s="688" t="s">
        <v>761</v>
      </c>
      <c r="B18" s="1722">
        <f>SUM('Revenues 9-14'!C11:K11)</f>
        <v>0</v>
      </c>
      <c r="C18" s="566"/>
      <c r="D18" s="1725">
        <f t="shared" si="0"/>
        <v>0</v>
      </c>
      <c r="E18" s="566"/>
      <c r="F18" s="1725">
        <f t="shared" si="1"/>
        <v>0</v>
      </c>
    </row>
    <row r="19" spans="1:6" ht="13.7" customHeight="1" thickBot="1" x14ac:dyDescent="0.25">
      <c r="A19" s="1726" t="s">
        <v>1160</v>
      </c>
      <c r="B19" s="1723">
        <f>SUM(B4:B18)</f>
        <v>6992044</v>
      </c>
      <c r="C19" s="1723">
        <f>SUM(C4:C18)</f>
        <v>3774843</v>
      </c>
      <c r="D19" s="1723">
        <f>SUM(D4:D18)</f>
        <v>3217201</v>
      </c>
      <c r="E19" s="1723">
        <f>SUM(E4:E18)</f>
        <v>7331265</v>
      </c>
      <c r="F19" s="1723">
        <f>SUM(F4:F18)</f>
        <v>3556422</v>
      </c>
    </row>
    <row r="20" spans="1:6" ht="13.5" thickTop="1" x14ac:dyDescent="0.2">
      <c r="B20" s="686"/>
      <c r="F20" s="689"/>
    </row>
    <row r="21" spans="1:6" x14ac:dyDescent="0.2">
      <c r="A21" s="690" t="s">
        <v>1807</v>
      </c>
      <c r="B21" s="691"/>
      <c r="F21" s="689"/>
    </row>
    <row r="22" spans="1:6" x14ac:dyDescent="0.2">
      <c r="A22" s="692" t="s">
        <v>627</v>
      </c>
      <c r="B22" s="693"/>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password="F60E" sheet="1" objects="1" scenarios="1"/>
  <mergeCells count="1">
    <mergeCell ref="A2:A3"/>
  </mergeCells>
  <phoneticPr fontId="14"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K59"/>
  <sheetViews>
    <sheetView showGridLines="0" defaultGridColor="0" topLeftCell="A25" colorId="8" zoomScale="110" zoomScaleNormal="110" workbookViewId="0">
      <selection activeCell="D196" sqref="D196"/>
    </sheetView>
  </sheetViews>
  <sheetFormatPr defaultColWidth="9.140625" defaultRowHeight="12.75" x14ac:dyDescent="0.2"/>
  <cols>
    <col min="1" max="1" width="44" style="401" customWidth="1"/>
    <col min="2" max="2" width="12.140625" style="695" customWidth="1"/>
    <col min="3" max="5" width="16.7109375" style="695"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24" t="s">
        <v>628</v>
      </c>
      <c r="B1" s="2225"/>
      <c r="C1" s="694"/>
    </row>
    <row r="2" spans="1:7" ht="33.75" x14ac:dyDescent="0.2">
      <c r="A2" s="2233" t="s">
        <v>1801</v>
      </c>
      <c r="B2" s="2234"/>
      <c r="C2" s="1855" t="s">
        <v>1955</v>
      </c>
      <c r="D2" s="696" t="s">
        <v>1956</v>
      </c>
      <c r="E2" s="696" t="s">
        <v>1957</v>
      </c>
      <c r="F2" s="1855" t="s">
        <v>1958</v>
      </c>
    </row>
    <row r="3" spans="1:7" ht="15.75" customHeight="1" x14ac:dyDescent="0.2">
      <c r="A3" s="2237" t="s">
        <v>1113</v>
      </c>
      <c r="B3" s="2238"/>
      <c r="C3" s="2226"/>
      <c r="D3" s="2227"/>
      <c r="E3" s="2227"/>
      <c r="F3" s="2228"/>
    </row>
    <row r="4" spans="1:7" ht="12.75" customHeight="1" thickBot="1" x14ac:dyDescent="0.25">
      <c r="A4" s="2235" t="s">
        <v>629</v>
      </c>
      <c r="B4" s="2236"/>
      <c r="C4" s="563"/>
      <c r="D4" s="563"/>
      <c r="E4" s="563"/>
      <c r="F4" s="1727">
        <f>SUM(C4+D4)-E4</f>
        <v>0</v>
      </c>
    </row>
    <row r="5" spans="1:7" ht="15.75" customHeight="1" thickTop="1" x14ac:dyDescent="0.2">
      <c r="A5" s="2220" t="s">
        <v>1109</v>
      </c>
      <c r="B5" s="2221"/>
      <c r="C5" s="2229"/>
      <c r="D5" s="2230"/>
      <c r="E5" s="2230"/>
      <c r="F5" s="2231"/>
    </row>
    <row r="6" spans="1:7" ht="12.75" customHeight="1" thickBot="1" x14ac:dyDescent="0.25">
      <c r="A6" s="697" t="s">
        <v>64</v>
      </c>
      <c r="B6" s="698"/>
      <c r="C6" s="699"/>
      <c r="D6" s="566"/>
      <c r="E6" s="699"/>
      <c r="F6" s="1727">
        <f t="shared" ref="F6:F14" si="0">SUM(C6+D6)-E6</f>
        <v>0</v>
      </c>
    </row>
    <row r="7" spans="1:7" ht="12.75" customHeight="1" thickTop="1" thickBot="1" x14ac:dyDescent="0.25">
      <c r="A7" s="697" t="s">
        <v>6</v>
      </c>
      <c r="B7" s="698"/>
      <c r="C7" s="699"/>
      <c r="D7" s="566"/>
      <c r="E7" s="699"/>
      <c r="F7" s="1727">
        <f t="shared" si="0"/>
        <v>0</v>
      </c>
    </row>
    <row r="8" spans="1:7" ht="12.75" customHeight="1" thickTop="1" thickBot="1" x14ac:dyDescent="0.25">
      <c r="A8" s="697" t="s">
        <v>507</v>
      </c>
      <c r="B8" s="698"/>
      <c r="C8" s="699"/>
      <c r="D8" s="566"/>
      <c r="E8" s="699"/>
      <c r="F8" s="1727">
        <f t="shared" si="0"/>
        <v>0</v>
      </c>
    </row>
    <row r="9" spans="1:7" ht="12.75" customHeight="1" thickTop="1" thickBot="1" x14ac:dyDescent="0.25">
      <c r="A9" s="697" t="s">
        <v>508</v>
      </c>
      <c r="B9" s="698"/>
      <c r="C9" s="699"/>
      <c r="D9" s="566"/>
      <c r="E9" s="699"/>
      <c r="F9" s="1727">
        <f t="shared" si="0"/>
        <v>0</v>
      </c>
    </row>
    <row r="10" spans="1:7" ht="12.75" customHeight="1" thickTop="1" thickBot="1" x14ac:dyDescent="0.25">
      <c r="A10" s="697" t="s">
        <v>509</v>
      </c>
      <c r="B10" s="698"/>
      <c r="C10" s="699"/>
      <c r="D10" s="566"/>
      <c r="E10" s="699"/>
      <c r="F10" s="1727">
        <f t="shared" si="0"/>
        <v>0</v>
      </c>
    </row>
    <row r="11" spans="1:7" ht="12.75" customHeight="1" thickTop="1" thickBot="1" x14ac:dyDescent="0.25">
      <c r="A11" s="697" t="s">
        <v>340</v>
      </c>
      <c r="B11" s="698"/>
      <c r="C11" s="699"/>
      <c r="D11" s="566"/>
      <c r="E11" s="699"/>
      <c r="F11" s="1727">
        <f t="shared" si="0"/>
        <v>0</v>
      </c>
    </row>
    <row r="12" spans="1:7" ht="12.75" customHeight="1" thickTop="1" thickBot="1" x14ac:dyDescent="0.25">
      <c r="A12" s="697" t="s">
        <v>1156</v>
      </c>
      <c r="B12" s="698"/>
      <c r="C12" s="699"/>
      <c r="D12" s="566"/>
      <c r="E12" s="699"/>
      <c r="F12" s="1727">
        <f t="shared" si="0"/>
        <v>0</v>
      </c>
    </row>
    <row r="13" spans="1:7" ht="12.75" customHeight="1" thickTop="1" thickBot="1" x14ac:dyDescent="0.25">
      <c r="A13" s="697" t="s">
        <v>387</v>
      </c>
      <c r="B13" s="698"/>
      <c r="C13" s="699"/>
      <c r="D13" s="566"/>
      <c r="E13" s="699"/>
      <c r="F13" s="1727">
        <f t="shared" si="0"/>
        <v>0</v>
      </c>
    </row>
    <row r="14" spans="1:7" ht="12.75" customHeight="1" thickTop="1" thickBot="1" x14ac:dyDescent="0.25">
      <c r="A14" s="697" t="s">
        <v>447</v>
      </c>
      <c r="B14" s="698"/>
      <c r="C14" s="699"/>
      <c r="D14" s="566"/>
      <c r="E14" s="699"/>
      <c r="F14" s="1727">
        <f t="shared" si="0"/>
        <v>0</v>
      </c>
    </row>
    <row r="15" spans="1:7" ht="14.25" thickTop="1" thickBot="1" x14ac:dyDescent="0.25">
      <c r="A15" s="2222" t="s">
        <v>630</v>
      </c>
      <c r="B15" s="2223"/>
      <c r="C15" s="1727">
        <f>SUM(C6:C14)</f>
        <v>0</v>
      </c>
      <c r="D15" s="1727">
        <f>SUM(D6:D14)</f>
        <v>0</v>
      </c>
      <c r="E15" s="1727">
        <f>SUM(E6:E14)</f>
        <v>0</v>
      </c>
      <c r="F15" s="1727">
        <f>SUM(F6:F14)</f>
        <v>0</v>
      </c>
      <c r="G15" s="541"/>
    </row>
    <row r="16" spans="1:7" s="202" customFormat="1" ht="15.75" customHeight="1" thickTop="1" x14ac:dyDescent="0.2">
      <c r="A16" s="2232" t="s">
        <v>1110</v>
      </c>
      <c r="B16" s="2221"/>
      <c r="C16" s="2229"/>
      <c r="D16" s="2230"/>
      <c r="E16" s="2230"/>
      <c r="F16" s="2231"/>
    </row>
    <row r="17" spans="1:11" ht="12.75" customHeight="1" thickBot="1" x14ac:dyDescent="0.25">
      <c r="A17" s="2245" t="s">
        <v>64</v>
      </c>
      <c r="B17" s="2246"/>
      <c r="C17" s="699"/>
      <c r="D17" s="566"/>
      <c r="E17" s="699"/>
      <c r="F17" s="1727">
        <f>SUM(C17+D17)-E17</f>
        <v>0</v>
      </c>
    </row>
    <row r="18" spans="1:11" ht="12.75" customHeight="1" thickTop="1" thickBot="1" x14ac:dyDescent="0.25">
      <c r="A18" s="2245" t="s">
        <v>6</v>
      </c>
      <c r="B18" s="2246"/>
      <c r="C18" s="699"/>
      <c r="D18" s="566"/>
      <c r="E18" s="699"/>
      <c r="F18" s="1727">
        <f>SUM(C18+D18)-E18</f>
        <v>0</v>
      </c>
    </row>
    <row r="19" spans="1:11" ht="12.75" customHeight="1" thickTop="1" thickBot="1" x14ac:dyDescent="0.25">
      <c r="A19" s="2245" t="s">
        <v>387</v>
      </c>
      <c r="B19" s="2246"/>
      <c r="C19" s="699"/>
      <c r="D19" s="566"/>
      <c r="E19" s="699"/>
      <c r="F19" s="1727">
        <f>SUM(C19+D19)-E19</f>
        <v>0</v>
      </c>
    </row>
    <row r="20" spans="1:11" ht="12.75" customHeight="1" thickTop="1" thickBot="1" x14ac:dyDescent="0.25">
      <c r="A20" s="2245" t="s">
        <v>447</v>
      </c>
      <c r="B20" s="2246"/>
      <c r="C20" s="699"/>
      <c r="D20" s="566"/>
      <c r="E20" s="699"/>
      <c r="F20" s="1727">
        <f>SUM(C20+D20)-E20</f>
        <v>0</v>
      </c>
    </row>
    <row r="21" spans="1:11" ht="14.25" thickTop="1" thickBot="1" x14ac:dyDescent="0.25">
      <c r="A21" s="2222" t="s">
        <v>631</v>
      </c>
      <c r="B21" s="2223"/>
      <c r="C21" s="1727">
        <f>SUM(C17:C20)</f>
        <v>0</v>
      </c>
      <c r="D21" s="1727">
        <f>SUM(D17:D20)</f>
        <v>0</v>
      </c>
      <c r="E21" s="1727">
        <f>SUM(E17:E20)</f>
        <v>0</v>
      </c>
      <c r="F21" s="1727">
        <f>SUM(F17:F20)</f>
        <v>0</v>
      </c>
      <c r="G21" s="541"/>
    </row>
    <row r="22" spans="1:11" ht="15.75" customHeight="1" thickTop="1" x14ac:dyDescent="0.2">
      <c r="A22" s="2247" t="s">
        <v>1111</v>
      </c>
      <c r="B22" s="2221"/>
      <c r="C22" s="2229"/>
      <c r="D22" s="2230"/>
      <c r="E22" s="2230"/>
      <c r="F22" s="2231"/>
    </row>
    <row r="23" spans="1:11" ht="13.5" thickBot="1" x14ac:dyDescent="0.25">
      <c r="A23" s="2235" t="s">
        <v>632</v>
      </c>
      <c r="B23" s="2236"/>
      <c r="C23" s="563"/>
      <c r="D23" s="563"/>
      <c r="E23" s="563"/>
      <c r="F23" s="1727">
        <f>SUM(C23+D23)-E23</f>
        <v>0</v>
      </c>
      <c r="G23" s="541"/>
    </row>
    <row r="24" spans="1:11" ht="15.75" customHeight="1" thickTop="1" x14ac:dyDescent="0.2">
      <c r="A24" s="2247" t="s">
        <v>1112</v>
      </c>
      <c r="B24" s="2221"/>
      <c r="C24" s="2229"/>
      <c r="D24" s="2230"/>
      <c r="E24" s="2230"/>
      <c r="F24" s="2231"/>
    </row>
    <row r="25" spans="1:11" ht="13.5" thickBot="1" x14ac:dyDescent="0.25">
      <c r="A25" s="2235" t="s">
        <v>633</v>
      </c>
      <c r="B25" s="2236"/>
      <c r="C25" s="563"/>
      <c r="D25" s="563"/>
      <c r="E25" s="563"/>
      <c r="F25" s="1727">
        <f>SUM(C25+D25)-E25</f>
        <v>0</v>
      </c>
      <c r="G25" s="541"/>
    </row>
    <row r="26" spans="1:11" ht="15.75" customHeight="1" thickTop="1" x14ac:dyDescent="0.2">
      <c r="A26" s="2220" t="s">
        <v>656</v>
      </c>
      <c r="B26" s="2221"/>
      <c r="C26" s="700"/>
      <c r="D26" s="700"/>
      <c r="E26" s="700"/>
      <c r="F26" s="701"/>
    </row>
    <row r="27" spans="1:11" ht="13.5" thickBot="1" x14ac:dyDescent="0.25">
      <c r="A27" s="2222" t="s">
        <v>1069</v>
      </c>
      <c r="B27" s="2223"/>
      <c r="C27" s="566"/>
      <c r="D27" s="566"/>
      <c r="E27" s="566"/>
      <c r="F27" s="1727">
        <f>SUM(C27+D27)-E27</f>
        <v>0</v>
      </c>
      <c r="G27" s="541"/>
    </row>
    <row r="28" spans="1:11" ht="7.5" customHeight="1" thickTop="1" x14ac:dyDescent="0.2">
      <c r="A28" s="571"/>
    </row>
    <row r="29" spans="1:11" ht="23.25" customHeight="1" x14ac:dyDescent="0.2">
      <c r="A29" s="2248" t="s">
        <v>581</v>
      </c>
      <c r="B29" s="2225"/>
      <c r="C29" s="702"/>
      <c r="D29" s="702"/>
      <c r="E29" s="702"/>
      <c r="F29" s="702"/>
      <c r="G29" s="702"/>
      <c r="H29" s="702"/>
      <c r="I29" s="702"/>
      <c r="J29" s="702"/>
    </row>
    <row r="30" spans="1:11" ht="33.75" x14ac:dyDescent="0.2">
      <c r="A30" s="1501" t="s">
        <v>1070</v>
      </c>
      <c r="B30" s="703" t="s">
        <v>1123</v>
      </c>
      <c r="C30" s="1856" t="s">
        <v>582</v>
      </c>
      <c r="D30" s="1856" t="s">
        <v>1672</v>
      </c>
      <c r="E30" s="1856" t="s">
        <v>1959</v>
      </c>
      <c r="F30" s="1856" t="s">
        <v>1960</v>
      </c>
      <c r="G30" s="1856" t="s">
        <v>1910</v>
      </c>
      <c r="H30" s="1856" t="s">
        <v>1961</v>
      </c>
      <c r="I30" s="1856" t="s">
        <v>1962</v>
      </c>
      <c r="J30" s="1857" t="s">
        <v>2</v>
      </c>
      <c r="K30" s="704"/>
    </row>
    <row r="31" spans="1:11" ht="12" customHeight="1" x14ac:dyDescent="0.2">
      <c r="A31" s="705" t="s">
        <v>2082</v>
      </c>
      <c r="B31" s="706">
        <v>41745</v>
      </c>
      <c r="C31" s="707">
        <v>151092</v>
      </c>
      <c r="D31" s="708">
        <v>7</v>
      </c>
      <c r="E31" s="707">
        <v>23073</v>
      </c>
      <c r="F31" s="707"/>
      <c r="G31" s="707"/>
      <c r="H31" s="707">
        <v>23073</v>
      </c>
      <c r="I31" s="1728">
        <f>((E31+F31)-H31)+G31</f>
        <v>0</v>
      </c>
      <c r="J31" s="1950" t="str">
        <f>IF(I31=0,"",(I31/$I$49)*($I$49-'[1]Acct Summary 7-8'!$E$81))</f>
        <v/>
      </c>
      <c r="K31" s="709"/>
    </row>
    <row r="32" spans="1:11" ht="12" customHeight="1" x14ac:dyDescent="0.2">
      <c r="A32" s="705" t="s">
        <v>2083</v>
      </c>
      <c r="B32" s="706">
        <v>43509</v>
      </c>
      <c r="C32" s="707">
        <v>43243</v>
      </c>
      <c r="D32" s="708">
        <v>7</v>
      </c>
      <c r="E32" s="707"/>
      <c r="F32" s="707"/>
      <c r="G32" s="707">
        <v>43243</v>
      </c>
      <c r="H32" s="707">
        <v>779</v>
      </c>
      <c r="I32" s="1728">
        <f>((E32+F32)-H32)+G32</f>
        <v>42464</v>
      </c>
      <c r="J32" s="707">
        <f>IF(I32=0,"",(I32/$I$49)*($I$49-'Acct Summary 7-8'!$E$81))</f>
        <v>37124.561732929906</v>
      </c>
      <c r="K32" s="709"/>
    </row>
    <row r="33" spans="1:11" ht="12" customHeight="1" x14ac:dyDescent="0.2">
      <c r="A33" s="1949" t="s">
        <v>2084</v>
      </c>
      <c r="B33" s="706">
        <v>40148</v>
      </c>
      <c r="C33" s="707">
        <v>2905000</v>
      </c>
      <c r="D33" s="708">
        <v>1</v>
      </c>
      <c r="E33" s="707">
        <v>2020000</v>
      </c>
      <c r="F33" s="707"/>
      <c r="G33" s="707"/>
      <c r="H33" s="707">
        <v>135000</v>
      </c>
      <c r="I33" s="1728">
        <f t="shared" ref="I33:I48" si="1">((E33+F33)-H33)+G33</f>
        <v>1885000</v>
      </c>
      <c r="J33" s="1950">
        <f>IF(I33=0,"",(I33/$I$49)*($I$49-'Acct Summary 7-8'!$E$81))</f>
        <v>1647979.4382670701</v>
      </c>
      <c r="K33" s="709"/>
    </row>
    <row r="34" spans="1:11" ht="12" customHeight="1" x14ac:dyDescent="0.2">
      <c r="A34" s="705"/>
      <c r="B34" s="706"/>
      <c r="C34" s="707"/>
      <c r="D34" s="708"/>
      <c r="E34" s="707"/>
      <c r="F34" s="707"/>
      <c r="G34" s="707"/>
      <c r="H34" s="707"/>
      <c r="I34" s="1728">
        <f t="shared" si="1"/>
        <v>0</v>
      </c>
      <c r="J34" s="707" t="str">
        <f>IF(I34=0,"",(I34/$I$49)*($I$49-'[1]Acct Summary 7-8'!$E$81))</f>
        <v/>
      </c>
      <c r="K34" s="710"/>
    </row>
    <row r="35" spans="1:11" ht="12" customHeight="1" x14ac:dyDescent="0.2">
      <c r="A35" s="705"/>
      <c r="B35" s="706"/>
      <c r="C35" s="711"/>
      <c r="D35" s="708"/>
      <c r="E35" s="711"/>
      <c r="F35" s="711"/>
      <c r="G35" s="711"/>
      <c r="H35" s="711"/>
      <c r="I35" s="1728">
        <f t="shared" si="1"/>
        <v>0</v>
      </c>
      <c r="J35" s="707" t="str">
        <f>IF(I35=0,"",(I35/$I$49)*($I$49-'[1]Acct Summary 7-8'!$E$81))</f>
        <v/>
      </c>
      <c r="K35" s="710"/>
    </row>
    <row r="36" spans="1:11" ht="12" customHeight="1" x14ac:dyDescent="0.2">
      <c r="A36" s="705"/>
      <c r="B36" s="706"/>
      <c r="C36" s="707"/>
      <c r="D36" s="708"/>
      <c r="E36" s="707"/>
      <c r="F36" s="707"/>
      <c r="G36" s="707"/>
      <c r="H36" s="707"/>
      <c r="I36" s="1728">
        <f t="shared" si="1"/>
        <v>0</v>
      </c>
      <c r="J36" s="707" t="str">
        <f>IF(I36=0,"",(I36/$I$49)*($I$49-'[1]Acct Summary 7-8'!$E$81))</f>
        <v/>
      </c>
      <c r="K36" s="712"/>
    </row>
    <row r="37" spans="1:11" ht="12" customHeight="1" x14ac:dyDescent="0.2">
      <c r="A37" s="705"/>
      <c r="B37" s="706"/>
      <c r="C37" s="466"/>
      <c r="D37" s="713"/>
      <c r="E37" s="466"/>
      <c r="F37" s="466"/>
      <c r="G37" s="466"/>
      <c r="H37" s="466"/>
      <c r="I37" s="1728">
        <f t="shared" si="1"/>
        <v>0</v>
      </c>
      <c r="J37" s="707" t="str">
        <f>IF(I37=0,"",(I37/$I$49)*($I$49-'[1]Acct Summary 7-8'!$E$81))</f>
        <v/>
      </c>
      <c r="K37" s="710"/>
    </row>
    <row r="38" spans="1:11" ht="12" customHeight="1" x14ac:dyDescent="0.2">
      <c r="A38" s="705"/>
      <c r="B38" s="706"/>
      <c r="C38" s="707"/>
      <c r="D38" s="714"/>
      <c r="E38" s="715"/>
      <c r="F38" s="715"/>
      <c r="G38" s="715"/>
      <c r="H38" s="715"/>
      <c r="I38" s="1728">
        <f t="shared" si="1"/>
        <v>0</v>
      </c>
      <c r="J38" s="707" t="str">
        <f>IF(I38=0,"",(I38/$I$49)*($I$49-'[1]Acct Summary 7-8'!$E$81))</f>
        <v/>
      </c>
      <c r="K38" s="716"/>
    </row>
    <row r="39" spans="1:11" ht="12" customHeight="1" x14ac:dyDescent="0.2">
      <c r="A39" s="705"/>
      <c r="B39" s="706"/>
      <c r="C39" s="707"/>
      <c r="D39" s="714"/>
      <c r="E39" s="715"/>
      <c r="F39" s="715"/>
      <c r="G39" s="715"/>
      <c r="H39" s="715"/>
      <c r="I39" s="1728">
        <f t="shared" si="1"/>
        <v>0</v>
      </c>
      <c r="J39" s="707" t="str">
        <f>IF(I39=0,"",(I39/$I$49)*($I$49-'[1]Acct Summary 7-8'!$E$81))</f>
        <v/>
      </c>
      <c r="K39" s="716"/>
    </row>
    <row r="40" spans="1:11" ht="12" customHeight="1" x14ac:dyDescent="0.2">
      <c r="A40" s="705"/>
      <c r="B40" s="706"/>
      <c r="C40" s="707"/>
      <c r="D40" s="714"/>
      <c r="E40" s="715"/>
      <c r="F40" s="715"/>
      <c r="G40" s="715"/>
      <c r="H40" s="715"/>
      <c r="I40" s="1728">
        <f t="shared" si="1"/>
        <v>0</v>
      </c>
      <c r="J40" s="707" t="str">
        <f>IF(I40=0,"",(I40/$I$49)*($I$49-'[1]Acct Summary 7-8'!$E$81))</f>
        <v/>
      </c>
      <c r="K40" s="716"/>
    </row>
    <row r="41" spans="1:11" ht="12" customHeight="1" x14ac:dyDescent="0.2">
      <c r="A41" s="705"/>
      <c r="B41" s="706"/>
      <c r="C41" s="707"/>
      <c r="D41" s="714"/>
      <c r="E41" s="715"/>
      <c r="F41" s="715"/>
      <c r="G41" s="715"/>
      <c r="H41" s="715"/>
      <c r="I41" s="1728">
        <f t="shared" si="1"/>
        <v>0</v>
      </c>
      <c r="J41" s="707" t="str">
        <f>IF(I41=0,"",(I41/$I$49)*($I$49-'[1]Acct Summary 7-8'!$E$81))</f>
        <v/>
      </c>
      <c r="K41" s="716"/>
    </row>
    <row r="42" spans="1:11" ht="12" customHeight="1" x14ac:dyDescent="0.2">
      <c r="A42" s="705"/>
      <c r="B42" s="706"/>
      <c r="C42" s="707"/>
      <c r="D42" s="714"/>
      <c r="E42" s="715"/>
      <c r="F42" s="715"/>
      <c r="G42" s="715"/>
      <c r="H42" s="715"/>
      <c r="I42" s="1728">
        <f t="shared" si="1"/>
        <v>0</v>
      </c>
      <c r="J42" s="707" t="str">
        <f>IF(I42=0,"",(I42/$I$49)*($I$49-'[1]Acct Summary 7-8'!$E$81))</f>
        <v/>
      </c>
      <c r="K42" s="716"/>
    </row>
    <row r="43" spans="1:11" ht="12" customHeight="1" x14ac:dyDescent="0.2">
      <c r="A43" s="705"/>
      <c r="B43" s="706"/>
      <c r="C43" s="707"/>
      <c r="D43" s="714"/>
      <c r="E43" s="715"/>
      <c r="F43" s="715"/>
      <c r="G43" s="715"/>
      <c r="H43" s="715"/>
      <c r="I43" s="1728">
        <f t="shared" si="1"/>
        <v>0</v>
      </c>
      <c r="J43" s="707" t="str">
        <f>IF(I43=0,"",(I43/$I$49)*($I$49-'[1]Acct Summary 7-8'!$E$81))</f>
        <v/>
      </c>
      <c r="K43" s="716"/>
    </row>
    <row r="44" spans="1:11" ht="12" customHeight="1" x14ac:dyDescent="0.2">
      <c r="A44" s="705"/>
      <c r="B44" s="706"/>
      <c r="C44" s="707"/>
      <c r="D44" s="708"/>
      <c r="E44" s="707"/>
      <c r="F44" s="707"/>
      <c r="G44" s="707"/>
      <c r="H44" s="707"/>
      <c r="I44" s="1728">
        <f t="shared" si="1"/>
        <v>0</v>
      </c>
      <c r="J44" s="707" t="str">
        <f>IF(I44=0,"",(I44/$I$49)*($I$49-'[1]Acct Summary 7-8'!$E$81))</f>
        <v/>
      </c>
      <c r="K44" s="710"/>
    </row>
    <row r="45" spans="1:11" ht="12" customHeight="1" x14ac:dyDescent="0.2">
      <c r="A45" s="705"/>
      <c r="B45" s="706"/>
      <c r="C45" s="707"/>
      <c r="D45" s="708"/>
      <c r="E45" s="707"/>
      <c r="F45" s="707"/>
      <c r="G45" s="707"/>
      <c r="H45" s="707"/>
      <c r="I45" s="1728">
        <f t="shared" si="1"/>
        <v>0</v>
      </c>
      <c r="J45" s="707" t="str">
        <f>IF(I45=0,"",(I45/$I$49)*($I$49-'[1]Acct Summary 7-8'!$E$81))</f>
        <v/>
      </c>
      <c r="K45" s="710"/>
    </row>
    <row r="46" spans="1:11" ht="12" customHeight="1" x14ac:dyDescent="0.2">
      <c r="A46" s="705"/>
      <c r="B46" s="706"/>
      <c r="C46" s="707"/>
      <c r="D46" s="708"/>
      <c r="E46" s="707"/>
      <c r="F46" s="707"/>
      <c r="G46" s="707"/>
      <c r="H46" s="707"/>
      <c r="I46" s="1728">
        <f t="shared" si="1"/>
        <v>0</v>
      </c>
      <c r="J46" s="707" t="str">
        <f>IF(I46=0,"",(I46/$I$49)*($I$49-'[1]Acct Summary 7-8'!$E$81))</f>
        <v/>
      </c>
      <c r="K46" s="710"/>
    </row>
    <row r="47" spans="1:11" ht="12" customHeight="1" x14ac:dyDescent="0.2">
      <c r="A47" s="705"/>
      <c r="B47" s="706"/>
      <c r="C47" s="711"/>
      <c r="D47" s="708"/>
      <c r="E47" s="711"/>
      <c r="F47" s="711"/>
      <c r="G47" s="711"/>
      <c r="H47" s="711"/>
      <c r="I47" s="1728">
        <f t="shared" si="1"/>
        <v>0</v>
      </c>
      <c r="J47" s="707" t="str">
        <f>IF(I47=0,"",(I47/$I$49)*($I$49-'[1]Acct Summary 7-8'!$E$81))</f>
        <v/>
      </c>
      <c r="K47" s="710"/>
    </row>
    <row r="48" spans="1:11" ht="12" customHeight="1" x14ac:dyDescent="0.2">
      <c r="A48" s="705"/>
      <c r="B48" s="706"/>
      <c r="C48" s="707"/>
      <c r="D48" s="708"/>
      <c r="E48" s="707"/>
      <c r="F48" s="707"/>
      <c r="G48" s="707"/>
      <c r="H48" s="707"/>
      <c r="I48" s="1728">
        <f t="shared" si="1"/>
        <v>0</v>
      </c>
      <c r="J48" s="707" t="str">
        <f>IF(I48=0,"",(I48/$I$49)*($I$49-'[1]Acct Summary 7-8'!$E$81))</f>
        <v/>
      </c>
      <c r="K48" s="710"/>
    </row>
    <row r="49" spans="1:11" ht="12" customHeight="1" x14ac:dyDescent="0.2">
      <c r="A49" s="705"/>
      <c r="B49" s="706"/>
      <c r="C49" s="1728">
        <f>SUM(C31:C48)</f>
        <v>3099335</v>
      </c>
      <c r="D49" s="717"/>
      <c r="E49" s="1728">
        <f t="shared" ref="E49:J49" si="2">SUM(E31:E48)</f>
        <v>2043073</v>
      </c>
      <c r="F49" s="1728">
        <f t="shared" si="2"/>
        <v>0</v>
      </c>
      <c r="G49" s="1728">
        <f t="shared" si="2"/>
        <v>43243</v>
      </c>
      <c r="H49" s="1728">
        <f t="shared" si="2"/>
        <v>158852</v>
      </c>
      <c r="I49" s="1728">
        <f t="shared" si="2"/>
        <v>1927464</v>
      </c>
      <c r="J49" s="1728">
        <f t="shared" si="2"/>
        <v>1685104</v>
      </c>
      <c r="K49" s="710"/>
    </row>
    <row r="50" spans="1:11" ht="6" customHeight="1" x14ac:dyDescent="0.2">
      <c r="A50" s="718"/>
      <c r="B50" s="709"/>
      <c r="C50" s="709"/>
      <c r="D50" s="709"/>
      <c r="E50" s="709"/>
      <c r="F50" s="709"/>
      <c r="G50" s="709"/>
      <c r="H50" s="709"/>
      <c r="I50" s="709"/>
      <c r="J50" s="718"/>
    </row>
    <row r="51" spans="1:11" x14ac:dyDescent="0.2">
      <c r="A51" s="719" t="s">
        <v>1806</v>
      </c>
      <c r="B51" s="718"/>
      <c r="C51" s="710"/>
      <c r="D51" s="710"/>
      <c r="E51" s="710"/>
      <c r="F51" s="710"/>
      <c r="G51" s="710"/>
      <c r="H51" s="709"/>
      <c r="I51" s="709"/>
      <c r="J51" s="718"/>
    </row>
    <row r="52" spans="1:11" ht="11.25" customHeight="1" x14ac:dyDescent="0.2">
      <c r="A52" s="720" t="s">
        <v>911</v>
      </c>
      <c r="B52" s="2239" t="s">
        <v>583</v>
      </c>
      <c r="C52" s="2240"/>
      <c r="D52" s="2240"/>
      <c r="E52" s="721" t="s">
        <v>844</v>
      </c>
      <c r="F52" s="2241" t="s">
        <v>2085</v>
      </c>
      <c r="G52" s="2242"/>
      <c r="H52" s="709"/>
      <c r="I52" s="709"/>
      <c r="J52" s="718"/>
    </row>
    <row r="53" spans="1:11" ht="11.25" customHeight="1" x14ac:dyDescent="0.2">
      <c r="A53" s="722" t="s">
        <v>912</v>
      </c>
      <c r="B53" s="723" t="s">
        <v>950</v>
      </c>
      <c r="C53" s="718"/>
      <c r="D53" s="710"/>
      <c r="E53" s="721" t="s">
        <v>496</v>
      </c>
      <c r="F53" s="2243"/>
      <c r="G53" s="2244"/>
      <c r="H53" s="709"/>
      <c r="I53" s="709"/>
      <c r="J53" s="718"/>
    </row>
    <row r="54" spans="1:11" ht="11.25" customHeight="1" x14ac:dyDescent="0.2">
      <c r="A54" s="724" t="s">
        <v>913</v>
      </c>
      <c r="B54" s="719" t="s">
        <v>951</v>
      </c>
      <c r="C54" s="718"/>
      <c r="D54" s="710"/>
      <c r="E54" s="721" t="s">
        <v>497</v>
      </c>
      <c r="F54" s="2243"/>
      <c r="G54" s="2244"/>
      <c r="H54" s="709"/>
      <c r="I54" s="709"/>
      <c r="J54" s="718"/>
    </row>
    <row r="55" spans="1:11" ht="6" customHeight="1" x14ac:dyDescent="0.2">
      <c r="A55" s="710"/>
      <c r="B55" s="725"/>
      <c r="C55" s="726"/>
      <c r="D55" s="727"/>
      <c r="E55" s="728"/>
      <c r="F55" s="729"/>
      <c r="G55" s="718"/>
      <c r="H55" s="709"/>
      <c r="I55" s="709"/>
      <c r="J55" s="718"/>
    </row>
    <row r="56" spans="1:11" ht="11.25" customHeight="1" x14ac:dyDescent="0.2">
      <c r="A56" s="725"/>
      <c r="B56" s="730"/>
      <c r="C56" s="710"/>
      <c r="D56" s="710"/>
      <c r="E56" s="710"/>
      <c r="F56" s="710"/>
      <c r="G56" s="709"/>
      <c r="H56" s="709"/>
      <c r="I56" s="709"/>
      <c r="J56" s="718"/>
    </row>
    <row r="57" spans="1:11" ht="11.25" customHeight="1" x14ac:dyDescent="0.2">
      <c r="A57" s="710"/>
      <c r="B57" s="731"/>
      <c r="C57" s="710"/>
      <c r="D57" s="710"/>
      <c r="E57" s="710"/>
      <c r="F57" s="710"/>
      <c r="G57" s="709"/>
      <c r="H57" s="709"/>
      <c r="I57" s="709"/>
      <c r="J57" s="718"/>
    </row>
    <row r="58" spans="1:11" ht="11.25" customHeight="1" x14ac:dyDescent="0.2">
      <c r="A58" s="725"/>
      <c r="B58" s="730"/>
      <c r="C58" s="710"/>
      <c r="D58" s="710"/>
      <c r="E58" s="710"/>
      <c r="F58" s="710"/>
      <c r="G58" s="709"/>
      <c r="H58" s="709"/>
      <c r="I58" s="709"/>
      <c r="J58" s="718"/>
    </row>
    <row r="59" spans="1:11" ht="11.25" customHeight="1" x14ac:dyDescent="0.2"/>
  </sheetData>
  <sheetProtection password="F60E"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14" type="noConversion"/>
  <dataValidations count="2">
    <dataValidation type="whole" operator="greaterThan" allowBlank="1" showInputMessage="1" showErrorMessage="1" sqref="C31:C48 E31:E48 H31:H48" xr:uid="{00000000-0002-0000-0B00-000000000000}">
      <formula1>0</formula1>
    </dataValidation>
    <dataValidation operator="greaterThan" allowBlank="1" showInputMessage="1" showErrorMessage="1" sqref="A1" xr:uid="{00000000-0002-0000-0B00-000001000000}"/>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K48"/>
  <sheetViews>
    <sheetView showGridLines="0" defaultGridColor="0" topLeftCell="A25" colorId="8" zoomScale="110" zoomScaleNormal="110" workbookViewId="0">
      <selection activeCell="D55" sqref="D55"/>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73" t="s">
        <v>855</v>
      </c>
      <c r="B1" s="2274"/>
      <c r="C1" s="2274"/>
      <c r="D1" s="2274"/>
      <c r="E1" s="2274"/>
      <c r="F1" s="2274"/>
      <c r="G1" s="2275"/>
      <c r="H1" s="1502"/>
      <c r="I1" s="732"/>
      <c r="J1" s="433"/>
    </row>
    <row r="2" spans="1:11" ht="26.25" x14ac:dyDescent="0.2">
      <c r="A2" s="2252" t="s">
        <v>1676</v>
      </c>
      <c r="B2" s="2253"/>
      <c r="C2" s="2253"/>
      <c r="D2" s="2253"/>
      <c r="E2" s="2254"/>
      <c r="F2" s="733" t="s">
        <v>903</v>
      </c>
      <c r="G2" s="734" t="s">
        <v>1673</v>
      </c>
      <c r="H2" s="734" t="s">
        <v>409</v>
      </c>
      <c r="I2" s="734" t="s">
        <v>1157</v>
      </c>
      <c r="J2" s="734" t="s">
        <v>1811</v>
      </c>
      <c r="K2" s="734" t="s">
        <v>138</v>
      </c>
    </row>
    <row r="3" spans="1:11" x14ac:dyDescent="0.2">
      <c r="A3" s="2255" t="s">
        <v>1963</v>
      </c>
      <c r="B3" s="2256"/>
      <c r="C3" s="2256"/>
      <c r="D3" s="2256"/>
      <c r="E3" s="2257"/>
      <c r="F3" s="735"/>
      <c r="G3" s="736"/>
      <c r="H3" s="736"/>
      <c r="I3" s="736"/>
      <c r="J3" s="737"/>
      <c r="K3" s="737"/>
    </row>
    <row r="4" spans="1:11" x14ac:dyDescent="0.2">
      <c r="A4" s="2258" t="s">
        <v>368</v>
      </c>
      <c r="B4" s="2259"/>
      <c r="C4" s="2259"/>
      <c r="D4" s="2259"/>
      <c r="E4" s="2240"/>
      <c r="F4" s="738"/>
      <c r="G4" s="739"/>
      <c r="H4" s="740"/>
      <c r="I4" s="739"/>
      <c r="J4" s="741"/>
      <c r="K4" s="741"/>
    </row>
    <row r="5" spans="1:11" x14ac:dyDescent="0.2">
      <c r="A5" s="2276" t="s">
        <v>1068</v>
      </c>
      <c r="B5" s="2249"/>
      <c r="C5" s="2249"/>
      <c r="D5" s="2249"/>
      <c r="E5" s="2277"/>
      <c r="F5" s="742" t="s">
        <v>847</v>
      </c>
      <c r="G5" s="743"/>
      <c r="H5" s="736"/>
      <c r="I5" s="744"/>
      <c r="J5" s="745"/>
      <c r="K5" s="745"/>
    </row>
    <row r="6" spans="1:11" x14ac:dyDescent="0.2">
      <c r="A6" s="746" t="s">
        <v>719</v>
      </c>
      <c r="B6" s="747"/>
      <c r="C6" s="747"/>
      <c r="D6" s="747"/>
      <c r="E6" s="748"/>
      <c r="F6" s="749" t="s">
        <v>848</v>
      </c>
      <c r="G6" s="736"/>
      <c r="H6" s="736"/>
      <c r="I6" s="736"/>
      <c r="J6" s="737"/>
      <c r="K6" s="737"/>
    </row>
    <row r="7" spans="1:11" x14ac:dyDescent="0.2">
      <c r="A7" s="750" t="s">
        <v>246</v>
      </c>
      <c r="B7" s="751"/>
      <c r="C7" s="751"/>
      <c r="D7" s="751"/>
      <c r="E7" s="752"/>
      <c r="F7" s="742" t="s">
        <v>849</v>
      </c>
      <c r="G7" s="739"/>
      <c r="H7" s="739"/>
      <c r="I7" s="739"/>
      <c r="J7" s="753"/>
      <c r="K7" s="737"/>
    </row>
    <row r="8" spans="1:11" x14ac:dyDescent="0.2">
      <c r="A8" s="750" t="s">
        <v>344</v>
      </c>
      <c r="B8" s="751"/>
      <c r="C8" s="751"/>
      <c r="D8" s="751"/>
      <c r="E8" s="752"/>
      <c r="F8" s="742" t="s">
        <v>850</v>
      </c>
      <c r="G8" s="754"/>
      <c r="H8" s="754"/>
      <c r="I8" s="754"/>
      <c r="J8" s="737"/>
      <c r="K8" s="741"/>
    </row>
    <row r="9" spans="1:11" x14ac:dyDescent="0.2">
      <c r="A9" s="750" t="s">
        <v>138</v>
      </c>
      <c r="B9" s="751"/>
      <c r="C9" s="751"/>
      <c r="D9" s="751"/>
      <c r="E9" s="752"/>
      <c r="F9" s="749" t="s">
        <v>852</v>
      </c>
      <c r="G9" s="754"/>
      <c r="H9" s="743"/>
      <c r="I9" s="743"/>
      <c r="J9" s="753"/>
      <c r="K9" s="737"/>
    </row>
    <row r="10" spans="1:11" x14ac:dyDescent="0.2">
      <c r="A10" s="2276" t="s">
        <v>1812</v>
      </c>
      <c r="B10" s="2249"/>
      <c r="C10" s="2249"/>
      <c r="D10" s="2249"/>
      <c r="E10" s="2278"/>
      <c r="F10" s="755" t="s">
        <v>861</v>
      </c>
      <c r="G10" s="754"/>
      <c r="H10" s="756"/>
      <c r="I10" s="736"/>
      <c r="J10" s="737"/>
      <c r="K10" s="737"/>
    </row>
    <row r="11" spans="1:11" x14ac:dyDescent="0.2">
      <c r="A11" s="2276" t="s">
        <v>160</v>
      </c>
      <c r="B11" s="2249"/>
      <c r="C11" s="2249"/>
      <c r="D11" s="2249"/>
      <c r="E11" s="2277"/>
      <c r="F11" s="742" t="s">
        <v>851</v>
      </c>
      <c r="G11" s="743"/>
      <c r="H11" s="736"/>
      <c r="I11" s="736"/>
      <c r="J11" s="737"/>
      <c r="K11" s="745"/>
    </row>
    <row r="12" spans="1:11" ht="13.5" thickBot="1" x14ac:dyDescent="0.25">
      <c r="A12" s="2266" t="s">
        <v>904</v>
      </c>
      <c r="B12" s="2267"/>
      <c r="C12" s="2267"/>
      <c r="D12" s="2267"/>
      <c r="E12" s="2268"/>
      <c r="F12" s="1729"/>
      <c r="G12" s="1730">
        <f>SUM(G5:G11)</f>
        <v>0</v>
      </c>
      <c r="H12" s="1730">
        <f>SUM(H5:H11)</f>
        <v>0</v>
      </c>
      <c r="I12" s="1730">
        <f>SUM(I5:I11)</f>
        <v>0</v>
      </c>
      <c r="J12" s="1730">
        <f>SUM(J5:J11)</f>
        <v>0</v>
      </c>
      <c r="K12" s="1730">
        <f>SUM(K5:K11)</f>
        <v>0</v>
      </c>
    </row>
    <row r="13" spans="1:11" ht="13.5" thickTop="1" x14ac:dyDescent="0.2">
      <c r="A13" s="2260" t="s">
        <v>369</v>
      </c>
      <c r="B13" s="2261"/>
      <c r="C13" s="2261"/>
      <c r="D13" s="2261"/>
      <c r="E13" s="2262"/>
      <c r="F13" s="757"/>
      <c r="G13" s="758"/>
      <c r="H13" s="759"/>
      <c r="I13" s="760"/>
      <c r="J13" s="760"/>
      <c r="K13" s="760"/>
    </row>
    <row r="14" spans="1:11" x14ac:dyDescent="0.2">
      <c r="A14" s="2282" t="s">
        <v>455</v>
      </c>
      <c r="B14" s="2282"/>
      <c r="C14" s="2282"/>
      <c r="D14" s="2282"/>
      <c r="E14" s="2283"/>
      <c r="F14" s="761" t="s">
        <v>853</v>
      </c>
      <c r="G14" s="754"/>
      <c r="H14" s="736"/>
      <c r="I14" s="743"/>
      <c r="J14" s="745"/>
      <c r="K14" s="737"/>
    </row>
    <row r="15" spans="1:11" x14ac:dyDescent="0.2">
      <c r="A15" s="2249" t="s">
        <v>4</v>
      </c>
      <c r="B15" s="2249"/>
      <c r="C15" s="2249"/>
      <c r="D15" s="2249"/>
      <c r="E15" s="2277"/>
      <c r="F15" s="761" t="s">
        <v>854</v>
      </c>
      <c r="G15" s="743"/>
      <c r="H15" s="736"/>
      <c r="I15" s="736"/>
      <c r="J15" s="737"/>
      <c r="K15" s="737"/>
    </row>
    <row r="16" spans="1:11" x14ac:dyDescent="0.2">
      <c r="A16" s="2249" t="s">
        <v>297</v>
      </c>
      <c r="B16" s="2249"/>
      <c r="C16" s="2249"/>
      <c r="D16" s="2249"/>
      <c r="E16" s="2277"/>
      <c r="F16" s="761" t="s">
        <v>922</v>
      </c>
      <c r="G16" s="744"/>
      <c r="H16" s="739"/>
      <c r="I16" s="739"/>
      <c r="J16" s="741"/>
      <c r="K16" s="741"/>
    </row>
    <row r="17" spans="1:11" x14ac:dyDescent="0.2">
      <c r="A17" s="2271" t="s">
        <v>934</v>
      </c>
      <c r="B17" s="2271"/>
      <c r="C17" s="2271"/>
      <c r="D17" s="2271"/>
      <c r="E17" s="2272"/>
      <c r="F17" s="762"/>
      <c r="G17" s="763"/>
      <c r="H17" s="764"/>
      <c r="I17" s="764"/>
      <c r="J17" s="765"/>
      <c r="K17" s="766"/>
    </row>
    <row r="18" spans="1:11" x14ac:dyDescent="0.2">
      <c r="A18" s="2263" t="s">
        <v>367</v>
      </c>
      <c r="B18" s="2264"/>
      <c r="C18" s="2264"/>
      <c r="D18" s="2264"/>
      <c r="E18" s="2265"/>
      <c r="F18" s="761" t="s">
        <v>931</v>
      </c>
      <c r="G18" s="754"/>
      <c r="H18" s="754"/>
      <c r="I18" s="754"/>
      <c r="J18" s="737"/>
      <c r="K18" s="767"/>
    </row>
    <row r="19" spans="1:11" ht="21.75" customHeight="1" x14ac:dyDescent="0.2">
      <c r="A19" s="2284" t="s">
        <v>1808</v>
      </c>
      <c r="B19" s="2284"/>
      <c r="C19" s="2284"/>
      <c r="D19" s="2284"/>
      <c r="E19" s="2285"/>
      <c r="F19" s="761" t="s">
        <v>932</v>
      </c>
      <c r="G19" s="754"/>
      <c r="H19" s="754"/>
      <c r="I19" s="754"/>
      <c r="J19" s="737"/>
      <c r="K19" s="767"/>
    </row>
    <row r="20" spans="1:11" x14ac:dyDescent="0.2">
      <c r="A20" s="2263" t="s">
        <v>1813</v>
      </c>
      <c r="B20" s="2264"/>
      <c r="C20" s="2264"/>
      <c r="D20" s="2264"/>
      <c r="E20" s="2265"/>
      <c r="F20" s="761" t="s">
        <v>933</v>
      </c>
      <c r="G20" s="754"/>
      <c r="H20" s="754"/>
      <c r="I20" s="754"/>
      <c r="J20" s="737"/>
      <c r="K20" s="767"/>
    </row>
    <row r="21" spans="1:11" ht="13.5" thickBot="1" x14ac:dyDescent="0.25">
      <c r="A21" s="2269" t="s">
        <v>637</v>
      </c>
      <c r="B21" s="2269"/>
      <c r="C21" s="2269"/>
      <c r="D21" s="2269"/>
      <c r="E21" s="2269"/>
      <c r="F21" s="1731"/>
      <c r="G21" s="764"/>
      <c r="H21" s="768"/>
      <c r="I21" s="768"/>
      <c r="J21" s="1732">
        <f>SUM(J18:J20)</f>
        <v>0</v>
      </c>
      <c r="K21" s="765"/>
    </row>
    <row r="22" spans="1:11" ht="13.5" thickTop="1" x14ac:dyDescent="0.2">
      <c r="A22" s="2249" t="s">
        <v>1814</v>
      </c>
      <c r="B22" s="2249"/>
      <c r="C22" s="2249"/>
      <c r="D22" s="2249"/>
      <c r="E22" s="2277"/>
      <c r="F22" s="761" t="s">
        <v>861</v>
      </c>
      <c r="G22" s="754"/>
      <c r="H22" s="736"/>
      <c r="I22" s="736"/>
      <c r="J22" s="769"/>
      <c r="K22" s="737"/>
    </row>
    <row r="23" spans="1:11" ht="13.5" thickBot="1" x14ac:dyDescent="0.25">
      <c r="A23" s="2270" t="s">
        <v>905</v>
      </c>
      <c r="B23" s="2269"/>
      <c r="C23" s="2269"/>
      <c r="D23" s="2269"/>
      <c r="E23" s="2269"/>
      <c r="F23" s="1733"/>
      <c r="G23" s="1730">
        <f>SUM(G14:G16,G21,G22)</f>
        <v>0</v>
      </c>
      <c r="H23" s="1730">
        <f>SUM(H14:H16,H21,H22)</f>
        <v>0</v>
      </c>
      <c r="I23" s="1730">
        <f>SUM(I14:I16,I21,I22)</f>
        <v>0</v>
      </c>
      <c r="J23" s="1730">
        <f>SUM(J14:J16,J21,J22)</f>
        <v>0</v>
      </c>
      <c r="K23" s="1730">
        <f>SUM(K14:K16,K21,K22)</f>
        <v>0</v>
      </c>
    </row>
    <row r="24" spans="1:11" ht="14.25" thickTop="1" thickBot="1" x14ac:dyDescent="0.25">
      <c r="A24" s="2270" t="s">
        <v>1964</v>
      </c>
      <c r="B24" s="2269"/>
      <c r="C24" s="2269"/>
      <c r="D24" s="2269"/>
      <c r="E24" s="2269"/>
      <c r="F24" s="1734"/>
      <c r="G24" s="1735">
        <f>SUM(G3,G12)-G23</f>
        <v>0</v>
      </c>
      <c r="H24" s="1735">
        <f>SUM(H3,H12)-H23</f>
        <v>0</v>
      </c>
      <c r="I24" s="1735">
        <f>SUM(I3,I12)-I23</f>
        <v>0</v>
      </c>
      <c r="J24" s="1735">
        <f>SUM(J3,J12)-J23</f>
        <v>0</v>
      </c>
      <c r="K24" s="1735">
        <f>SUM(K3,K12)-K23</f>
        <v>0</v>
      </c>
    </row>
    <row r="25" spans="1:11" ht="13.5" thickTop="1" x14ac:dyDescent="0.2">
      <c r="A25" s="770" t="s">
        <v>419</v>
      </c>
      <c r="B25" s="771"/>
      <c r="C25" s="771"/>
      <c r="D25" s="771"/>
      <c r="E25" s="772"/>
      <c r="F25" s="773">
        <v>714</v>
      </c>
      <c r="G25" s="774"/>
      <c r="H25" s="774"/>
      <c r="I25" s="774"/>
      <c r="J25" s="769"/>
      <c r="K25" s="769"/>
    </row>
    <row r="26" spans="1:11" ht="13.5" thickBot="1" x14ac:dyDescent="0.25">
      <c r="A26" s="770" t="s">
        <v>341</v>
      </c>
      <c r="B26" s="771"/>
      <c r="C26" s="771"/>
      <c r="D26" s="771"/>
      <c r="E26" s="772"/>
      <c r="F26" s="773">
        <v>730</v>
      </c>
      <c r="G26" s="1730">
        <f>G24-G25</f>
        <v>0</v>
      </c>
      <c r="H26" s="1730">
        <f>H24-H25</f>
        <v>0</v>
      </c>
      <c r="I26" s="1730">
        <f>I24-I25</f>
        <v>0</v>
      </c>
      <c r="J26" s="1730">
        <f>J24-J25</f>
        <v>0</v>
      </c>
      <c r="K26" s="1730">
        <f>K24-K25</f>
        <v>0</v>
      </c>
    </row>
    <row r="27" spans="1:11" ht="5.25" customHeight="1" thickTop="1" x14ac:dyDescent="0.2">
      <c r="I27" s="202"/>
      <c r="J27" s="202"/>
    </row>
    <row r="28" spans="1:11" ht="29.25" customHeight="1" x14ac:dyDescent="0.2">
      <c r="A28" s="1851" t="s">
        <v>1909</v>
      </c>
      <c r="B28" s="1852"/>
      <c r="C28" s="1852"/>
      <c r="D28" s="1852"/>
      <c r="E28" s="1853"/>
      <c r="F28" s="775"/>
      <c r="G28" s="776"/>
    </row>
    <row r="29" spans="1:11" x14ac:dyDescent="0.2">
      <c r="B29" s="494"/>
      <c r="C29" s="494"/>
      <c r="D29" s="494"/>
      <c r="F29" s="202"/>
      <c r="G29" s="777"/>
    </row>
    <row r="30" spans="1:11" x14ac:dyDescent="0.2">
      <c r="A30" s="778" t="s">
        <v>571</v>
      </c>
      <c r="B30" s="779"/>
      <c r="C30" s="778" t="s">
        <v>382</v>
      </c>
      <c r="D30" s="779"/>
      <c r="E30" s="780" t="s">
        <v>767</v>
      </c>
      <c r="F30" s="202"/>
      <c r="G30" s="777"/>
    </row>
    <row r="31" spans="1:11" x14ac:dyDescent="0.2">
      <c r="A31" s="781"/>
      <c r="D31" s="237"/>
      <c r="E31" s="782" t="s">
        <v>768</v>
      </c>
      <c r="F31" s="783" t="s">
        <v>538</v>
      </c>
      <c r="G31" s="736"/>
      <c r="H31" s="2279"/>
      <c r="I31" s="2280"/>
      <c r="J31" s="2280"/>
      <c r="K31" s="2280"/>
    </row>
    <row r="32" spans="1:11" x14ac:dyDescent="0.2">
      <c r="A32" s="781"/>
      <c r="B32" s="237"/>
      <c r="C32" s="237"/>
      <c r="D32" s="237"/>
      <c r="E32" s="777"/>
      <c r="F32" s="783" t="s">
        <v>539</v>
      </c>
      <c r="G32" s="736"/>
      <c r="H32" s="2281"/>
      <c r="I32" s="2280"/>
      <c r="J32" s="2280"/>
      <c r="K32" s="2280"/>
    </row>
    <row r="33" spans="1:11" ht="1.5" customHeight="1" x14ac:dyDescent="0.2">
      <c r="A33" s="784" t="s">
        <v>1168</v>
      </c>
      <c r="B33" s="364"/>
      <c r="C33" s="364"/>
      <c r="D33" s="364"/>
      <c r="E33" s="364"/>
      <c r="F33" s="364"/>
      <c r="G33" s="785"/>
      <c r="H33" s="2281"/>
      <c r="I33" s="2280"/>
      <c r="J33" s="2280"/>
      <c r="K33" s="2280"/>
    </row>
    <row r="34" spans="1:11" x14ac:dyDescent="0.2">
      <c r="A34" s="786" t="s">
        <v>1815</v>
      </c>
      <c r="B34" s="364"/>
      <c r="C34" s="364"/>
      <c r="D34" s="364"/>
      <c r="E34" s="364"/>
      <c r="F34" s="364"/>
      <c r="G34" s="785"/>
    </row>
    <row r="35" spans="1:11" ht="15" x14ac:dyDescent="0.2">
      <c r="A35" s="797" t="s">
        <v>906</v>
      </c>
      <c r="B35" s="787"/>
      <c r="C35" s="787"/>
      <c r="D35" s="787"/>
      <c r="E35" s="787"/>
      <c r="F35" s="787"/>
      <c r="G35" s="788"/>
      <c r="H35" s="789"/>
    </row>
    <row r="36" spans="1:11" x14ac:dyDescent="0.2">
      <c r="A36" s="750" t="s">
        <v>1108</v>
      </c>
      <c r="B36" s="790"/>
      <c r="C36" s="790"/>
      <c r="D36" s="790"/>
      <c r="E36" s="790"/>
      <c r="F36" s="791"/>
      <c r="G36" s="737"/>
    </row>
    <row r="37" spans="1:11" x14ac:dyDescent="0.2">
      <c r="A37" s="792" t="s">
        <v>895</v>
      </c>
      <c r="B37" s="790"/>
      <c r="C37" s="790"/>
      <c r="D37" s="790"/>
      <c r="E37" s="790"/>
      <c r="F37" s="791"/>
      <c r="G37" s="737"/>
    </row>
    <row r="38" spans="1:11" x14ac:dyDescent="0.2">
      <c r="A38" s="792" t="s">
        <v>992</v>
      </c>
      <c r="B38" s="790"/>
      <c r="C38" s="790"/>
      <c r="D38" s="790"/>
      <c r="E38" s="790"/>
      <c r="F38" s="791"/>
      <c r="G38" s="737"/>
    </row>
    <row r="39" spans="1:11" x14ac:dyDescent="0.2">
      <c r="A39" s="792" t="s">
        <v>993</v>
      </c>
      <c r="B39" s="790"/>
      <c r="C39" s="790"/>
      <c r="D39" s="790"/>
      <c r="E39" s="790"/>
      <c r="F39" s="791"/>
      <c r="G39" s="737"/>
    </row>
    <row r="40" spans="1:11" x14ac:dyDescent="0.2">
      <c r="A40" s="792" t="s">
        <v>994</v>
      </c>
      <c r="B40" s="790"/>
      <c r="C40" s="790"/>
      <c r="D40" s="790"/>
      <c r="E40" s="790"/>
      <c r="F40" s="791"/>
      <c r="G40" s="737"/>
    </row>
    <row r="41" spans="1:11" x14ac:dyDescent="0.2">
      <c r="A41" s="2249" t="s">
        <v>540</v>
      </c>
      <c r="B41" s="2250"/>
      <c r="C41" s="2250"/>
      <c r="D41" s="2250"/>
      <c r="E41" s="2250"/>
      <c r="F41" s="2251"/>
      <c r="G41" s="737"/>
    </row>
    <row r="42" spans="1:11" x14ac:dyDescent="0.2">
      <c r="A42" s="792" t="s">
        <v>969</v>
      </c>
      <c r="B42" s="790"/>
      <c r="C42" s="790"/>
      <c r="D42" s="790"/>
      <c r="E42" s="790"/>
      <c r="F42" s="791"/>
      <c r="G42" s="737"/>
    </row>
    <row r="43" spans="1:11" x14ac:dyDescent="0.2">
      <c r="A43" s="792" t="s">
        <v>970</v>
      </c>
      <c r="B43" s="790"/>
      <c r="C43" s="790"/>
      <c r="D43" s="790"/>
      <c r="E43" s="790"/>
      <c r="F43" s="791"/>
      <c r="G43" s="737"/>
    </row>
    <row r="44" spans="1:11" x14ac:dyDescent="0.2">
      <c r="A44" s="792" t="s">
        <v>971</v>
      </c>
      <c r="B44" s="790"/>
      <c r="C44" s="790"/>
      <c r="D44" s="790"/>
      <c r="E44" s="790"/>
      <c r="F44" s="791"/>
      <c r="G44" s="737"/>
    </row>
    <row r="45" spans="1:11" ht="6.75" customHeight="1" x14ac:dyDescent="0.2"/>
    <row r="46" spans="1:11" ht="15" x14ac:dyDescent="0.2">
      <c r="A46" s="1503" t="s">
        <v>1809</v>
      </c>
      <c r="B46" s="408" t="s">
        <v>1674</v>
      </c>
    </row>
    <row r="47" spans="1:11" s="795" customFormat="1" ht="12.75" customHeight="1" x14ac:dyDescent="0.2">
      <c r="A47" s="793"/>
      <c r="B47" s="794" t="s">
        <v>1675</v>
      </c>
      <c r="E47" s="794"/>
      <c r="K47" s="796"/>
    </row>
    <row r="48" spans="1:11" ht="12.75" customHeight="1" x14ac:dyDescent="0.2">
      <c r="A48" s="1504" t="s">
        <v>1810</v>
      </c>
      <c r="B48" s="408" t="s">
        <v>923</v>
      </c>
    </row>
  </sheetData>
  <sheetProtection password="F60E"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14"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N27"/>
  <sheetViews>
    <sheetView showGridLines="0" defaultGridColor="0" colorId="8" zoomScale="110" zoomScaleNormal="110" workbookViewId="0">
      <selection activeCell="D196" sqref="D196"/>
    </sheetView>
  </sheetViews>
  <sheetFormatPr defaultColWidth="9.140625" defaultRowHeight="12.75" x14ac:dyDescent="0.2"/>
  <cols>
    <col min="1" max="1" width="28.85546875" style="780"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88" t="s">
        <v>1908</v>
      </c>
      <c r="B1" s="2289"/>
      <c r="C1" s="2290"/>
      <c r="D1" s="798"/>
      <c r="E1" s="799"/>
      <c r="F1" s="799"/>
      <c r="G1" s="800"/>
      <c r="H1" s="801"/>
      <c r="I1" s="802"/>
      <c r="J1" s="2286"/>
      <c r="K1" s="2287"/>
      <c r="L1" s="2287"/>
    </row>
    <row r="2" spans="1:14" ht="69.75" customHeight="1" x14ac:dyDescent="0.2">
      <c r="A2" s="803" t="s">
        <v>1677</v>
      </c>
      <c r="B2" s="804" t="s">
        <v>377</v>
      </c>
      <c r="C2" s="805" t="s">
        <v>1965</v>
      </c>
      <c r="D2" s="805" t="s">
        <v>1966</v>
      </c>
      <c r="E2" s="805" t="s">
        <v>1967</v>
      </c>
      <c r="F2" s="805" t="s">
        <v>1968</v>
      </c>
      <c r="G2" s="805" t="s">
        <v>604</v>
      </c>
      <c r="H2" s="805" t="s">
        <v>1969</v>
      </c>
      <c r="I2" s="805" t="s">
        <v>1970</v>
      </c>
      <c r="J2" s="805" t="s">
        <v>1971</v>
      </c>
      <c r="K2" s="805" t="s">
        <v>1972</v>
      </c>
      <c r="L2" s="805" t="s">
        <v>1973</v>
      </c>
      <c r="M2" s="806"/>
      <c r="N2" s="806"/>
    </row>
    <row r="3" spans="1:14" ht="13.5" thickBot="1" x14ac:dyDescent="0.25">
      <c r="A3" s="1601" t="s">
        <v>891</v>
      </c>
      <c r="B3" s="1602">
        <v>210</v>
      </c>
      <c r="C3" s="807"/>
      <c r="D3" s="807"/>
      <c r="E3" s="807"/>
      <c r="F3" s="1732">
        <f>(C3+D3)-E3</f>
        <v>0</v>
      </c>
      <c r="G3" s="808"/>
      <c r="H3" s="807"/>
      <c r="I3" s="807"/>
      <c r="J3" s="807"/>
      <c r="K3" s="1741">
        <f>(H3+I3)-J3</f>
        <v>0</v>
      </c>
      <c r="L3" s="1741">
        <f>F3-K3</f>
        <v>0</v>
      </c>
      <c r="M3" s="806"/>
      <c r="N3" s="806"/>
    </row>
    <row r="4" spans="1:14" ht="15" customHeight="1" thickTop="1" x14ac:dyDescent="0.2">
      <c r="A4" s="1603" t="s">
        <v>158</v>
      </c>
      <c r="B4" s="1602">
        <v>220</v>
      </c>
      <c r="C4" s="753"/>
      <c r="D4" s="753"/>
      <c r="E4" s="753"/>
      <c r="F4" s="745"/>
      <c r="G4" s="809"/>
      <c r="H4" s="810"/>
      <c r="I4" s="810"/>
      <c r="J4" s="810"/>
      <c r="K4" s="811"/>
      <c r="L4" s="745"/>
    </row>
    <row r="5" spans="1:14" ht="13.5" thickBot="1" x14ac:dyDescent="0.25">
      <c r="A5" s="750" t="s">
        <v>892</v>
      </c>
      <c r="B5" s="812">
        <v>221</v>
      </c>
      <c r="C5" s="813">
        <v>354950</v>
      </c>
      <c r="D5" s="813"/>
      <c r="E5" s="813"/>
      <c r="F5" s="1732">
        <f>(C5+D5)-E5</f>
        <v>354950</v>
      </c>
      <c r="G5" s="809"/>
      <c r="H5" s="814"/>
      <c r="I5" s="814"/>
      <c r="J5" s="814"/>
      <c r="K5" s="765"/>
      <c r="L5" s="1741">
        <f>F5-K5</f>
        <v>354950</v>
      </c>
    </row>
    <row r="6" spans="1:14" ht="14.25" thickTop="1" thickBot="1" x14ac:dyDescent="0.25">
      <c r="A6" s="750" t="s">
        <v>1116</v>
      </c>
      <c r="B6" s="812">
        <v>222</v>
      </c>
      <c r="C6" s="737"/>
      <c r="D6" s="737"/>
      <c r="E6" s="737"/>
      <c r="F6" s="1732">
        <f>(C6+D6)-E6</f>
        <v>0</v>
      </c>
      <c r="G6" s="809">
        <v>50</v>
      </c>
      <c r="H6" s="737"/>
      <c r="I6" s="737">
        <f>IF((C6+D6)-((ROUND(F6/G6,0))+H6)&lt;0,(C6+D6)-H6,ROUND(F6/G6,0))</f>
        <v>0</v>
      </c>
      <c r="J6" s="737"/>
      <c r="K6" s="1741">
        <f>(H6+I6)-J6</f>
        <v>0</v>
      </c>
      <c r="L6" s="1741">
        <f>F6-K6</f>
        <v>0</v>
      </c>
    </row>
    <row r="7" spans="1:14" ht="15" customHeight="1" thickTop="1" x14ac:dyDescent="0.2">
      <c r="A7" s="1603" t="s">
        <v>159</v>
      </c>
      <c r="B7" s="1602">
        <v>230</v>
      </c>
      <c r="C7" s="753"/>
      <c r="D7" s="753"/>
      <c r="E7" s="753"/>
      <c r="F7" s="745"/>
      <c r="G7" s="815"/>
      <c r="H7" s="753"/>
      <c r="I7" s="753"/>
      <c r="J7" s="753"/>
      <c r="K7" s="745"/>
      <c r="L7" s="745"/>
    </row>
    <row r="8" spans="1:14" ht="13.5" thickBot="1" x14ac:dyDescent="0.25">
      <c r="A8" s="750" t="s">
        <v>1117</v>
      </c>
      <c r="B8" s="812">
        <v>231</v>
      </c>
      <c r="C8" s="816">
        <v>10159022</v>
      </c>
      <c r="D8" s="816">
        <v>164979</v>
      </c>
      <c r="E8" s="816"/>
      <c r="F8" s="1732">
        <f>(C8+D8)-E8</f>
        <v>10324001</v>
      </c>
      <c r="G8" s="815">
        <v>50</v>
      </c>
      <c r="H8" s="737">
        <v>1377654</v>
      </c>
      <c r="I8" s="737">
        <f>IF((C8+D8)-((ROUND(F8/G8,0))+H8)&lt;0,(C8+D8)-H8,ROUND(F8/G8,0))</f>
        <v>206480</v>
      </c>
      <c r="J8" s="737"/>
      <c r="K8" s="1741">
        <f>(H8+I8)-J8</f>
        <v>1584134</v>
      </c>
      <c r="L8" s="1741">
        <f>F8-K8</f>
        <v>8739867</v>
      </c>
    </row>
    <row r="9" spans="1:14" ht="14.25" thickTop="1" thickBot="1" x14ac:dyDescent="0.25">
      <c r="A9" s="750" t="s">
        <v>1118</v>
      </c>
      <c r="B9" s="812">
        <v>232</v>
      </c>
      <c r="C9" s="737"/>
      <c r="D9" s="737"/>
      <c r="E9" s="737"/>
      <c r="F9" s="1732">
        <f>(C9+D9)-E9</f>
        <v>0</v>
      </c>
      <c r="G9" s="815">
        <v>20</v>
      </c>
      <c r="H9" s="737"/>
      <c r="I9" s="737">
        <f>IF((C9+D9)-((ROUND(F9/G9,0))+H9)&lt;0,(C9+D9)-H9,ROUND(F9/G9,0))</f>
        <v>0</v>
      </c>
      <c r="J9" s="737"/>
      <c r="K9" s="1741">
        <f>(H9+I9)-J9</f>
        <v>0</v>
      </c>
      <c r="L9" s="1741">
        <f>F9-K9</f>
        <v>0</v>
      </c>
    </row>
    <row r="10" spans="1:14" ht="24" thickTop="1" thickBot="1" x14ac:dyDescent="0.25">
      <c r="A10" s="817" t="s">
        <v>1119</v>
      </c>
      <c r="B10" s="812">
        <v>240</v>
      </c>
      <c r="C10" s="818">
        <v>96589</v>
      </c>
      <c r="D10" s="818"/>
      <c r="E10" s="818"/>
      <c r="F10" s="1736">
        <f>(C10+D10)-E10</f>
        <v>96589</v>
      </c>
      <c r="G10" s="815">
        <v>20</v>
      </c>
      <c r="H10" s="819">
        <v>96589</v>
      </c>
      <c r="I10" s="819">
        <f>IF((C10+D10)-((ROUND(F10/G10,0))+H10)&lt;0,(C10+D10)-H10,ROUND(F10/G10,0))</f>
        <v>0</v>
      </c>
      <c r="J10" s="819"/>
      <c r="K10" s="1741">
        <f>(H10+I10)-J10</f>
        <v>96589</v>
      </c>
      <c r="L10" s="1741">
        <f>F10-K10</f>
        <v>0</v>
      </c>
    </row>
    <row r="11" spans="1:14" ht="13.5" thickTop="1" x14ac:dyDescent="0.2">
      <c r="A11" s="1604" t="s">
        <v>1135</v>
      </c>
      <c r="B11" s="1602">
        <v>250</v>
      </c>
      <c r="C11" s="753"/>
      <c r="D11" s="753"/>
      <c r="E11" s="753"/>
      <c r="F11" s="745"/>
      <c r="G11" s="815"/>
      <c r="H11" s="753"/>
      <c r="I11" s="753"/>
      <c r="J11" s="753"/>
      <c r="K11" s="745"/>
      <c r="L11" s="745"/>
    </row>
    <row r="12" spans="1:14" ht="13.5" thickBot="1" x14ac:dyDescent="0.25">
      <c r="A12" s="820" t="s">
        <v>1120</v>
      </c>
      <c r="B12" s="812">
        <v>251</v>
      </c>
      <c r="C12" s="816">
        <v>1650074</v>
      </c>
      <c r="D12" s="816">
        <v>93939</v>
      </c>
      <c r="E12" s="816"/>
      <c r="F12" s="1732">
        <f>(C12+D12)-E12</f>
        <v>1744013</v>
      </c>
      <c r="G12" s="815">
        <v>10</v>
      </c>
      <c r="H12" s="737">
        <v>1650074</v>
      </c>
      <c r="I12" s="737">
        <f>IF((C12+D12)-((ROUND(F12/G12,0))+H12)&lt;0,(C12+D12)-H12,ROUND(F12/G12,0))</f>
        <v>93939</v>
      </c>
      <c r="J12" s="737"/>
      <c r="K12" s="1741">
        <f>(H12+I12)-J12</f>
        <v>1744013</v>
      </c>
      <c r="L12" s="1741">
        <f>F12-K12</f>
        <v>0</v>
      </c>
    </row>
    <row r="13" spans="1:14" ht="14.25" thickTop="1" thickBot="1" x14ac:dyDescent="0.25">
      <c r="A13" s="820" t="s">
        <v>1121</v>
      </c>
      <c r="B13" s="812">
        <v>252</v>
      </c>
      <c r="C13" s="816"/>
      <c r="D13" s="816"/>
      <c r="E13" s="816"/>
      <c r="F13" s="1732">
        <f>(C13+D13)-E13</f>
        <v>0</v>
      </c>
      <c r="G13" s="815">
        <v>5</v>
      </c>
      <c r="H13" s="737"/>
      <c r="I13" s="737">
        <f>IF((C13+D13)-((ROUND(F13/G13,0))+H13)&lt;0,(C13+D13)-H13,ROUND(F13/G13,0))</f>
        <v>0</v>
      </c>
      <c r="J13" s="737"/>
      <c r="K13" s="1741">
        <f>(H13+I13)-J13</f>
        <v>0</v>
      </c>
      <c r="L13" s="1741">
        <f>F13-K13</f>
        <v>0</v>
      </c>
    </row>
    <row r="14" spans="1:14" ht="14.25" thickTop="1" thickBot="1" x14ac:dyDescent="0.25">
      <c r="A14" s="820" t="s">
        <v>1122</v>
      </c>
      <c r="B14" s="812">
        <v>253</v>
      </c>
      <c r="C14" s="737"/>
      <c r="D14" s="737"/>
      <c r="E14" s="737"/>
      <c r="F14" s="1732">
        <f>(C14+D14)-E14</f>
        <v>0</v>
      </c>
      <c r="G14" s="815">
        <v>3</v>
      </c>
      <c r="H14" s="737"/>
      <c r="I14" s="737">
        <f>IF((C14+D14)-((ROUND(F14/G14,0))+H14)&lt;0,(C14+D14)-H14,ROUND(F14/G14,0))</f>
        <v>0</v>
      </c>
      <c r="J14" s="737"/>
      <c r="K14" s="1741">
        <f>(H14+I14)-J14</f>
        <v>0</v>
      </c>
      <c r="L14" s="1741">
        <f>F14-K14</f>
        <v>0</v>
      </c>
    </row>
    <row r="15" spans="1:14" ht="15" customHeight="1" thickTop="1" thickBot="1" x14ac:dyDescent="0.25">
      <c r="A15" s="1603" t="s">
        <v>527</v>
      </c>
      <c r="B15" s="1602">
        <v>260</v>
      </c>
      <c r="C15" s="816"/>
      <c r="D15" s="816">
        <v>408713</v>
      </c>
      <c r="E15" s="816"/>
      <c r="F15" s="1732">
        <f>(C15+D15)-E15</f>
        <v>408713</v>
      </c>
      <c r="G15" s="821" t="s">
        <v>861</v>
      </c>
      <c r="H15" s="753"/>
      <c r="I15" s="753"/>
      <c r="J15" s="753"/>
      <c r="K15" s="753"/>
      <c r="L15" s="1741">
        <f>F15-K15</f>
        <v>408713</v>
      </c>
    </row>
    <row r="16" spans="1:14" ht="15" customHeight="1" thickTop="1" thickBot="1" x14ac:dyDescent="0.25">
      <c r="A16" s="1737" t="s">
        <v>642</v>
      </c>
      <c r="B16" s="1738">
        <v>200</v>
      </c>
      <c r="C16" s="1732">
        <f>SUM(C3,C5:C6,C8:C10,C12:C15)</f>
        <v>12260635</v>
      </c>
      <c r="D16" s="1732">
        <f>SUM(D3,D5:D6,D8:D10,D12:D15)</f>
        <v>667631</v>
      </c>
      <c r="E16" s="1732">
        <f>SUM(E3,E5:E6,E8:E10,E12:E15)</f>
        <v>0</v>
      </c>
      <c r="F16" s="1732">
        <f>SUM(F3,F5:F6,F8:F10,F12:F15)</f>
        <v>12928266</v>
      </c>
      <c r="G16" s="815"/>
      <c r="H16" s="1732">
        <f>SUM(H3,H6,H8:H10,H12:H14,)</f>
        <v>3124317</v>
      </c>
      <c r="I16" s="1732">
        <f>SUM(I3,I6,I8:I10,I12:I14,)</f>
        <v>300419</v>
      </c>
      <c r="J16" s="1732">
        <f>SUM(J3,J6,J8:J10,J12:J14,)</f>
        <v>0</v>
      </c>
      <c r="K16" s="1732">
        <f>(H16+I16)-J16</f>
        <v>3424736</v>
      </c>
      <c r="L16" s="1732">
        <f>F16-K16</f>
        <v>9503530</v>
      </c>
    </row>
    <row r="17" spans="1:12" ht="15" customHeight="1" thickTop="1" thickBot="1" x14ac:dyDescent="0.25">
      <c r="A17" s="1605" t="s">
        <v>290</v>
      </c>
      <c r="B17" s="1602">
        <v>700</v>
      </c>
      <c r="C17" s="741"/>
      <c r="D17" s="741"/>
      <c r="E17" s="741"/>
      <c r="F17" s="1732">
        <f>SUM('Expenditures 15-22'!I114,'Expenditures 15-22'!I151,'Expenditures 15-22'!I210,'Expenditures 15-22'!I312,'Expenditures 15-22'!I342,'Expenditures 15-22'!I367)</f>
        <v>10504</v>
      </c>
      <c r="G17" s="809">
        <v>10</v>
      </c>
      <c r="H17" s="741"/>
      <c r="I17" s="1741">
        <f>F17/G17</f>
        <v>1050.4000000000001</v>
      </c>
      <c r="J17" s="741"/>
      <c r="K17" s="767"/>
      <c r="L17" s="767"/>
    </row>
    <row r="18" spans="1:12" ht="14.25" thickTop="1" thickBot="1" x14ac:dyDescent="0.25">
      <c r="A18" s="1739" t="s">
        <v>684</v>
      </c>
      <c r="B18" s="1740"/>
      <c r="C18" s="743"/>
      <c r="D18" s="743"/>
      <c r="E18" s="743"/>
      <c r="F18" s="822"/>
      <c r="G18" s="823"/>
      <c r="H18" s="745"/>
      <c r="I18" s="1732">
        <f>SUM(I16,I17)</f>
        <v>301469.40000000002</v>
      </c>
      <c r="J18" s="745"/>
      <c r="K18" s="745"/>
      <c r="L18" s="745"/>
    </row>
    <row r="19" spans="1:12" ht="12" customHeight="1" thickTop="1" x14ac:dyDescent="0.2">
      <c r="F19" s="496"/>
      <c r="L19" s="496"/>
    </row>
    <row r="20" spans="1:12" ht="12" customHeight="1" x14ac:dyDescent="0.2">
      <c r="A20" s="824"/>
      <c r="B20" s="494"/>
      <c r="F20" s="496"/>
      <c r="L20" s="496"/>
    </row>
    <row r="21" spans="1:12" ht="12" customHeight="1" x14ac:dyDescent="0.2">
      <c r="B21" s="494"/>
      <c r="F21" s="496"/>
      <c r="L21" s="496"/>
    </row>
    <row r="22" spans="1:12" ht="12" customHeight="1" x14ac:dyDescent="0.2">
      <c r="B22" s="494"/>
      <c r="F22" s="496"/>
      <c r="L22" s="496"/>
    </row>
    <row r="23" spans="1:12" ht="12" customHeight="1" x14ac:dyDescent="0.2">
      <c r="A23" s="825"/>
      <c r="B23" s="494"/>
      <c r="F23" s="496"/>
      <c r="L23" s="496"/>
    </row>
    <row r="24" spans="1:12" ht="12" customHeight="1" x14ac:dyDescent="0.2">
      <c r="B24" s="494"/>
      <c r="F24" s="496"/>
      <c r="L24" s="496"/>
    </row>
    <row r="25" spans="1:12" x14ac:dyDescent="0.2">
      <c r="F25" s="496"/>
      <c r="L25" s="496"/>
    </row>
    <row r="26" spans="1:12" ht="10.9" customHeight="1" x14ac:dyDescent="0.2">
      <c r="A26" s="826"/>
      <c r="B26" s="247"/>
      <c r="D26" s="347"/>
    </row>
    <row r="27" spans="1:12" x14ac:dyDescent="0.2">
      <c r="A27" s="826"/>
      <c r="B27" s="247"/>
      <c r="D27" s="347"/>
    </row>
  </sheetData>
  <sheetProtection password="F60E" sheet="1" objects="1" scenarios="1"/>
  <mergeCells count="2">
    <mergeCell ref="J1:L1"/>
    <mergeCell ref="A1:C1"/>
  </mergeCells>
  <phoneticPr fontId="14"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8"/>
  <dimension ref="A1:H202"/>
  <sheetViews>
    <sheetView showGridLines="0" defaultGridColor="0" colorId="8" zoomScale="110" zoomScaleNormal="110" workbookViewId="0">
      <pane ySplit="5" topLeftCell="A163" activePane="bottomLeft" state="frozen"/>
      <selection activeCell="D196" sqref="D196"/>
      <selection pane="bottomLeft" activeCell="D196" sqref="D196"/>
    </sheetView>
  </sheetViews>
  <sheetFormatPr defaultColWidth="8.7109375" defaultRowHeight="11.25" x14ac:dyDescent="0.2"/>
  <cols>
    <col min="1" max="1" width="22.140625" style="828" customWidth="1"/>
    <col min="2" max="2" width="31.85546875" style="828" customWidth="1"/>
    <col min="3" max="3" width="6.7109375" style="835" customWidth="1"/>
    <col min="4" max="4" width="55.7109375" style="828" customWidth="1"/>
    <col min="5" max="5" width="3.140625" style="835" customWidth="1"/>
    <col min="6" max="6" width="17.42578125" style="828" customWidth="1"/>
    <col min="7" max="7" width="0.85546875" style="828" customWidth="1"/>
    <col min="8" max="8" width="2.28515625" style="828" customWidth="1"/>
    <col min="9" max="16384" width="8.7109375" style="828"/>
  </cols>
  <sheetData>
    <row r="1" spans="1:7" ht="19.5" customHeight="1" thickTop="1" x14ac:dyDescent="0.2">
      <c r="A1" s="2294" t="s">
        <v>1974</v>
      </c>
      <c r="B1" s="2295"/>
      <c r="C1" s="2295"/>
      <c r="D1" s="2295"/>
      <c r="E1" s="2295"/>
      <c r="F1" s="2296"/>
      <c r="G1" s="827"/>
    </row>
    <row r="2" spans="1:7" ht="15" customHeight="1" thickBot="1" x14ac:dyDescent="0.25">
      <c r="A2" s="2297" t="s">
        <v>476</v>
      </c>
      <c r="B2" s="2298"/>
      <c r="C2" s="2298"/>
      <c r="D2" s="2298"/>
      <c r="E2" s="2298"/>
      <c r="F2" s="2299"/>
      <c r="G2" s="829"/>
    </row>
    <row r="3" spans="1:7" ht="5.25" customHeight="1" thickTop="1" x14ac:dyDescent="0.2">
      <c r="A3" s="830"/>
      <c r="B3" s="831"/>
      <c r="C3" s="832"/>
      <c r="D3" s="831"/>
      <c r="E3" s="832"/>
      <c r="F3" s="831"/>
      <c r="G3" s="831"/>
    </row>
    <row r="4" spans="1:7" ht="12.2" customHeight="1" x14ac:dyDescent="0.2">
      <c r="A4" s="833" t="s">
        <v>1076</v>
      </c>
      <c r="B4" s="834" t="s">
        <v>115</v>
      </c>
      <c r="D4" s="836" t="s">
        <v>510</v>
      </c>
      <c r="F4" s="834" t="s">
        <v>864</v>
      </c>
    </row>
    <row r="5" spans="1:7" ht="7.5" customHeight="1" x14ac:dyDescent="0.2">
      <c r="A5" s="2300"/>
      <c r="B5" s="2301"/>
      <c r="C5" s="2301"/>
      <c r="D5" s="2301"/>
      <c r="E5" s="2301"/>
      <c r="F5" s="2301"/>
    </row>
    <row r="6" spans="1:7" ht="13.5" customHeight="1" thickBot="1" x14ac:dyDescent="0.25">
      <c r="A6" s="2291" t="s">
        <v>1103</v>
      </c>
      <c r="B6" s="2292"/>
      <c r="C6" s="2292"/>
      <c r="D6" s="2292"/>
      <c r="E6" s="2292"/>
      <c r="F6" s="2293"/>
      <c r="G6" s="837"/>
    </row>
    <row r="7" spans="1:7" s="837" customFormat="1" ht="12" thickTop="1" x14ac:dyDescent="0.2">
      <c r="A7" s="838" t="s">
        <v>501</v>
      </c>
      <c r="B7" s="839"/>
      <c r="C7" s="840"/>
      <c r="D7" s="839"/>
      <c r="E7" s="840"/>
      <c r="F7" s="839"/>
    </row>
    <row r="8" spans="1:7" x14ac:dyDescent="0.2">
      <c r="A8" s="841" t="s">
        <v>458</v>
      </c>
      <c r="B8" s="842" t="s">
        <v>1467</v>
      </c>
      <c r="C8" s="843"/>
      <c r="D8" s="841" t="s">
        <v>500</v>
      </c>
      <c r="E8" s="840" t="s">
        <v>957</v>
      </c>
      <c r="F8" s="1879">
        <f>'Expenditures 15-22'!K114</f>
        <v>6653766</v>
      </c>
      <c r="G8" s="837"/>
    </row>
    <row r="9" spans="1:7" x14ac:dyDescent="0.2">
      <c r="A9" s="841" t="s">
        <v>459</v>
      </c>
      <c r="B9" s="842" t="s">
        <v>1876</v>
      </c>
      <c r="C9" s="843"/>
      <c r="D9" s="841" t="s">
        <v>500</v>
      </c>
      <c r="E9" s="840"/>
      <c r="F9" s="1880">
        <f>'Expenditures 15-22'!K151</f>
        <v>764841</v>
      </c>
      <c r="G9" s="844"/>
    </row>
    <row r="10" spans="1:7" x14ac:dyDescent="0.2">
      <c r="A10" s="841" t="s">
        <v>498</v>
      </c>
      <c r="B10" s="842" t="s">
        <v>1877</v>
      </c>
      <c r="C10" s="843"/>
      <c r="D10" s="841" t="s">
        <v>500</v>
      </c>
      <c r="E10" s="840"/>
      <c r="F10" s="1880">
        <f>'Expenditures 15-22'!K174</f>
        <v>244390</v>
      </c>
      <c r="G10" s="844"/>
    </row>
    <row r="11" spans="1:7" x14ac:dyDescent="0.2">
      <c r="A11" s="841" t="s">
        <v>460</v>
      </c>
      <c r="B11" s="842" t="s">
        <v>1878</v>
      </c>
      <c r="C11" s="843"/>
      <c r="D11" s="841" t="s">
        <v>500</v>
      </c>
      <c r="E11" s="840"/>
      <c r="F11" s="1880">
        <f>'Expenditures 15-22'!K210</f>
        <v>378450</v>
      </c>
      <c r="G11" s="844"/>
    </row>
    <row r="12" spans="1:7" x14ac:dyDescent="0.2">
      <c r="A12" s="841" t="s">
        <v>461</v>
      </c>
      <c r="B12" s="842" t="s">
        <v>1879</v>
      </c>
      <c r="C12" s="843"/>
      <c r="D12" s="841" t="s">
        <v>500</v>
      </c>
      <c r="E12" s="840"/>
      <c r="F12" s="1880">
        <f>'Expenditures 15-22'!K295</f>
        <v>232485</v>
      </c>
      <c r="G12" s="844"/>
    </row>
    <row r="13" spans="1:7" x14ac:dyDescent="0.2">
      <c r="A13" s="841" t="s">
        <v>106</v>
      </c>
      <c r="B13" s="842" t="s">
        <v>1880</v>
      </c>
      <c r="C13" s="843"/>
      <c r="D13" s="841" t="s">
        <v>500</v>
      </c>
      <c r="E13" s="840"/>
      <c r="F13" s="1880">
        <f>'Expenditures 15-22'!K342</f>
        <v>0</v>
      </c>
      <c r="G13" s="845"/>
    </row>
    <row r="14" spans="1:7" ht="12" customHeight="1" thickBot="1" x14ac:dyDescent="0.25">
      <c r="A14" s="1742"/>
      <c r="B14" s="1743"/>
      <c r="C14" s="1744"/>
      <c r="D14" s="1745" t="s">
        <v>500</v>
      </c>
      <c r="E14" s="1746" t="s">
        <v>957</v>
      </c>
      <c r="F14" s="1747">
        <f>SUM(F8:F13)</f>
        <v>8273932</v>
      </c>
      <c r="G14" s="837"/>
    </row>
    <row r="15" spans="1:7" ht="3.75" customHeight="1" thickTop="1" x14ac:dyDescent="0.2">
      <c r="A15" s="837"/>
      <c r="B15" s="837"/>
      <c r="C15" s="843"/>
      <c r="D15" s="837"/>
      <c r="E15" s="840"/>
      <c r="F15" s="837"/>
      <c r="G15" s="837"/>
    </row>
    <row r="16" spans="1:7" ht="12" customHeight="1" x14ac:dyDescent="0.2">
      <c r="A16" s="846" t="s">
        <v>511</v>
      </c>
      <c r="B16" s="231"/>
      <c r="C16" s="231"/>
      <c r="D16" s="839"/>
      <c r="E16" s="840"/>
      <c r="F16" s="839"/>
      <c r="G16" s="837"/>
    </row>
    <row r="17" spans="1:7" ht="4.5" customHeight="1" x14ac:dyDescent="0.2">
      <c r="A17" s="846"/>
      <c r="B17" s="231"/>
      <c r="C17" s="231"/>
      <c r="D17" s="839"/>
      <c r="E17" s="840"/>
      <c r="F17" s="839"/>
      <c r="G17" s="837"/>
    </row>
    <row r="18" spans="1:7" x14ac:dyDescent="0.2">
      <c r="A18" s="841" t="s">
        <v>460</v>
      </c>
      <c r="B18" s="842" t="s">
        <v>1009</v>
      </c>
      <c r="C18" s="847">
        <f>'Revenues 9-14'!B43</f>
        <v>1412</v>
      </c>
      <c r="D18" s="848" t="str">
        <f>'Revenues 9-14'!A43</f>
        <v>Regular - Transp Fees from Other Districts (In State)</v>
      </c>
      <c r="E18" s="840" t="s">
        <v>957</v>
      </c>
      <c r="F18" s="1881">
        <f>'Revenues 9-14'!F43</f>
        <v>0</v>
      </c>
      <c r="G18" s="837"/>
    </row>
    <row r="19" spans="1:7" x14ac:dyDescent="0.2">
      <c r="A19" s="841" t="s">
        <v>460</v>
      </c>
      <c r="B19" s="842" t="s">
        <v>1010</v>
      </c>
      <c r="C19" s="849">
        <f>'Revenues 9-14'!B47</f>
        <v>1421</v>
      </c>
      <c r="D19" s="850" t="str">
        <f>'Revenues 9-14'!A47</f>
        <v>Summer Sch - Transp. Fees from Pupils or Parents (In State)</v>
      </c>
      <c r="E19" s="851"/>
      <c r="F19" s="1882">
        <f>'Revenues 9-14'!F47</f>
        <v>0</v>
      </c>
      <c r="G19" s="837"/>
    </row>
    <row r="20" spans="1:7" x14ac:dyDescent="0.2">
      <c r="A20" s="841" t="s">
        <v>460</v>
      </c>
      <c r="B20" s="842" t="s">
        <v>1011</v>
      </c>
      <c r="C20" s="847">
        <f>'Revenues 9-14'!B48</f>
        <v>1422</v>
      </c>
      <c r="D20" s="848" t="str">
        <f>'Revenues 9-14'!A48</f>
        <v>Summer Sch - Transp. Fees from Other Districts (In State)</v>
      </c>
      <c r="E20" s="840"/>
      <c r="F20" s="1883">
        <f>'Revenues 9-14'!F48</f>
        <v>0</v>
      </c>
      <c r="G20" s="837"/>
    </row>
    <row r="21" spans="1:7" x14ac:dyDescent="0.2">
      <c r="A21" s="841" t="s">
        <v>460</v>
      </c>
      <c r="B21" s="842" t="s">
        <v>1012</v>
      </c>
      <c r="C21" s="849">
        <f>'Revenues 9-14'!B49</f>
        <v>1423</v>
      </c>
      <c r="D21" s="848" t="str">
        <f>'Revenues 9-14'!A49</f>
        <v>Summer Sch - Transp. Fees from Other Sources (In State)</v>
      </c>
      <c r="E21" s="840"/>
      <c r="F21" s="1884">
        <f>'Revenues 9-14'!F49</f>
        <v>0</v>
      </c>
      <c r="G21" s="837"/>
    </row>
    <row r="22" spans="1:7" x14ac:dyDescent="0.2">
      <c r="A22" s="841" t="s">
        <v>460</v>
      </c>
      <c r="B22" s="842" t="s">
        <v>1013</v>
      </c>
      <c r="C22" s="849">
        <f>'Revenues 9-14'!B50</f>
        <v>1424</v>
      </c>
      <c r="D22" s="848" t="str">
        <f>'Revenues 9-14'!A50</f>
        <v>Summer Sch - Transp. Fees from Other Sources (Out of State)</v>
      </c>
      <c r="E22" s="840"/>
      <c r="F22" s="1884">
        <f>'Revenues 9-14'!F50</f>
        <v>0</v>
      </c>
      <c r="G22" s="837"/>
    </row>
    <row r="23" spans="1:7" x14ac:dyDescent="0.2">
      <c r="A23" s="841" t="s">
        <v>460</v>
      </c>
      <c r="B23" s="842" t="s">
        <v>1014</v>
      </c>
      <c r="C23" s="847">
        <f>'Revenues 9-14'!B52</f>
        <v>1432</v>
      </c>
      <c r="D23" s="848" t="str">
        <f>'Revenues 9-14'!A52</f>
        <v>CTE - Transp Fees from Other Districts (In State)</v>
      </c>
      <c r="E23" s="840"/>
      <c r="F23" s="1884">
        <f>'Revenues 9-14'!F52</f>
        <v>0</v>
      </c>
      <c r="G23" s="837"/>
    </row>
    <row r="24" spans="1:7" x14ac:dyDescent="0.2">
      <c r="A24" s="841" t="s">
        <v>460</v>
      </c>
      <c r="B24" s="842" t="s">
        <v>1015</v>
      </c>
      <c r="C24" s="847">
        <f>'Revenues 9-14'!B56</f>
        <v>1442</v>
      </c>
      <c r="D24" s="848" t="str">
        <f>'Revenues 9-14'!A56</f>
        <v>Special Ed - Transp Fees from Other Districts (In State)</v>
      </c>
      <c r="E24" s="840"/>
      <c r="F24" s="1884">
        <f>'Revenues 9-14'!F56</f>
        <v>0</v>
      </c>
      <c r="G24" s="837"/>
    </row>
    <row r="25" spans="1:7" x14ac:dyDescent="0.2">
      <c r="A25" s="841" t="s">
        <v>460</v>
      </c>
      <c r="B25" s="842" t="s">
        <v>1016</v>
      </c>
      <c r="C25" s="847">
        <f>'Revenues 9-14'!B59</f>
        <v>1451</v>
      </c>
      <c r="D25" s="848" t="str">
        <f>'Revenues 9-14'!A59</f>
        <v>Adult - Transp Fees from Pupils or Parents (In State)</v>
      </c>
      <c r="E25" s="840"/>
      <c r="F25" s="1884">
        <f>'Revenues 9-14'!F59</f>
        <v>0</v>
      </c>
      <c r="G25" s="837"/>
    </row>
    <row r="26" spans="1:7" x14ac:dyDescent="0.2">
      <c r="A26" s="841" t="s">
        <v>460</v>
      </c>
      <c r="B26" s="842" t="s">
        <v>1017</v>
      </c>
      <c r="C26" s="847">
        <f>'Revenues 9-14'!B60</f>
        <v>1452</v>
      </c>
      <c r="D26" s="848" t="str">
        <f>'Revenues 9-14'!A60</f>
        <v>Adult - Transp Fees from Other Districts (In State)</v>
      </c>
      <c r="E26" s="840"/>
      <c r="F26" s="1884">
        <f>'Revenues 9-14'!F60</f>
        <v>0</v>
      </c>
      <c r="G26" s="837"/>
    </row>
    <row r="27" spans="1:7" x14ac:dyDescent="0.2">
      <c r="A27" s="841" t="s">
        <v>460</v>
      </c>
      <c r="B27" s="842" t="s">
        <v>1018</v>
      </c>
      <c r="C27" s="847">
        <f>'Revenues 9-14'!B61</f>
        <v>1453</v>
      </c>
      <c r="D27" s="848" t="str">
        <f>'Revenues 9-14'!A61</f>
        <v>Adult - Transp Fees from Other Sources (In State)</v>
      </c>
      <c r="E27" s="840"/>
      <c r="F27" s="1884">
        <f>'Revenues 9-14'!F61</f>
        <v>0</v>
      </c>
      <c r="G27" s="837"/>
    </row>
    <row r="28" spans="1:7" x14ac:dyDescent="0.2">
      <c r="A28" s="841" t="s">
        <v>460</v>
      </c>
      <c r="B28" s="842" t="s">
        <v>1019</v>
      </c>
      <c r="C28" s="847">
        <f>'Revenues 9-14'!B62</f>
        <v>1454</v>
      </c>
      <c r="D28" s="848" t="str">
        <f>'Revenues 9-14'!A62</f>
        <v>Adult - Transp Fees from Other Sources (Out of State)</v>
      </c>
      <c r="E28" s="840"/>
      <c r="F28" s="1884">
        <f>'Revenues 9-14'!F62</f>
        <v>0</v>
      </c>
      <c r="G28" s="837"/>
    </row>
    <row r="29" spans="1:7" x14ac:dyDescent="0.2">
      <c r="A29" s="841" t="s">
        <v>1096</v>
      </c>
      <c r="B29" s="842" t="s">
        <v>809</v>
      </c>
      <c r="C29" s="852">
        <f>'Revenues 9-14'!B149</f>
        <v>3410</v>
      </c>
      <c r="D29" s="853" t="str">
        <f>'Revenues 9-14'!A149</f>
        <v>Adult Ed (from ICCB)</v>
      </c>
      <c r="E29" s="840"/>
      <c r="F29" s="1884">
        <f>SUM('Revenues 9-14'!D149,'Revenues 9-14'!F149)</f>
        <v>0</v>
      </c>
      <c r="G29" s="837"/>
    </row>
    <row r="30" spans="1:7" x14ac:dyDescent="0.2">
      <c r="A30" s="841" t="s">
        <v>1096</v>
      </c>
      <c r="B30" s="842" t="s">
        <v>1998</v>
      </c>
      <c r="C30" s="852">
        <f>'Revenues 9-14'!B150</f>
        <v>3499</v>
      </c>
      <c r="D30" s="853" t="str">
        <f>'Revenues 9-14'!A150</f>
        <v>Adult Ed - Other (Describe &amp; Itemize)</v>
      </c>
      <c r="E30" s="840"/>
      <c r="F30" s="1885">
        <f>('Revenues 9-14'!D150+'Revenues 9-14'!F150)</f>
        <v>0</v>
      </c>
      <c r="G30" s="837"/>
    </row>
    <row r="31" spans="1:7" x14ac:dyDescent="0.2">
      <c r="A31" s="841" t="s">
        <v>1096</v>
      </c>
      <c r="B31" s="842" t="s">
        <v>1999</v>
      </c>
      <c r="C31" s="847">
        <f>'Revenues 9-14'!B211</f>
        <v>4600</v>
      </c>
      <c r="D31" s="855" t="str">
        <f>'Revenues 9-14'!A211</f>
        <v>Fed - Spec Education - Preschool Flow-Through</v>
      </c>
      <c r="E31" s="856"/>
      <c r="F31" s="1884">
        <f>SUM('Revenues 9-14'!D211,'Revenues 9-14'!F211)</f>
        <v>0</v>
      </c>
      <c r="G31" s="837"/>
    </row>
    <row r="32" spans="1:7" x14ac:dyDescent="0.2">
      <c r="A32" s="841" t="s">
        <v>1096</v>
      </c>
      <c r="B32" s="842" t="s">
        <v>2000</v>
      </c>
      <c r="C32" s="847">
        <f>'Revenues 9-14'!B212</f>
        <v>4605</v>
      </c>
      <c r="D32" s="857" t="str">
        <f>'Revenues 9-14'!A212</f>
        <v>Fed - Spec Education - Preschool Discretionary</v>
      </c>
      <c r="E32" s="856"/>
      <c r="F32" s="1884">
        <f>SUM('Revenues 9-14'!D212,'Revenues 9-14'!F212)</f>
        <v>0</v>
      </c>
      <c r="G32" s="837"/>
    </row>
    <row r="33" spans="1:7" x14ac:dyDescent="0.2">
      <c r="A33" s="841" t="s">
        <v>459</v>
      </c>
      <c r="B33" s="842" t="s">
        <v>2001</v>
      </c>
      <c r="C33" s="847">
        <f>'Revenues 9-14'!B222</f>
        <v>4810</v>
      </c>
      <c r="D33" s="855" t="str">
        <f>'Revenues 9-14'!A222</f>
        <v>Federal - Adult Education</v>
      </c>
      <c r="E33" s="840"/>
      <c r="F33" s="1884">
        <f>'Revenues 9-14'!D222</f>
        <v>0</v>
      </c>
      <c r="G33" s="837"/>
    </row>
    <row r="34" spans="1:7" x14ac:dyDescent="0.2">
      <c r="A34" s="841" t="s">
        <v>458</v>
      </c>
      <c r="B34" s="841" t="s">
        <v>1468</v>
      </c>
      <c r="C34" s="858" t="str">
        <f>'Expenditures 15-22'!B7</f>
        <v>1125</v>
      </c>
      <c r="D34" s="859" t="str">
        <f>'Expenditures 15-22'!A7</f>
        <v>Pre-K Programs</v>
      </c>
      <c r="E34" s="840"/>
      <c r="F34" s="1884">
        <f>'Expenditures 15-22'!K7-SUM('Expenditures 15-22'!G7,'Expenditures 15-22'!I7)</f>
        <v>0</v>
      </c>
      <c r="G34" s="837"/>
    </row>
    <row r="35" spans="1:7" x14ac:dyDescent="0.2">
      <c r="A35" s="841" t="s">
        <v>458</v>
      </c>
      <c r="B35" s="841" t="s">
        <v>1469</v>
      </c>
      <c r="C35" s="858" t="str">
        <f>'Expenditures 15-22'!B9</f>
        <v>1225</v>
      </c>
      <c r="D35" s="859" t="str">
        <f>'Expenditures 15-22'!A9</f>
        <v>Special Education Programs Pre-K</v>
      </c>
      <c r="E35" s="840"/>
      <c r="F35" s="1884">
        <f>'Expenditures 15-22'!K9-SUM('Expenditures 15-22'!G9+'Expenditures 15-22'!I9)</f>
        <v>0</v>
      </c>
      <c r="G35" s="837"/>
    </row>
    <row r="36" spans="1:7" x14ac:dyDescent="0.2">
      <c r="A36" s="841" t="s">
        <v>458</v>
      </c>
      <c r="B36" s="841" t="s">
        <v>116</v>
      </c>
      <c r="C36" s="858" t="str">
        <f>'Expenditures 15-22'!B11</f>
        <v>1275</v>
      </c>
      <c r="D36" s="859" t="str">
        <f>'Expenditures 15-22'!A11</f>
        <v>Remedial and Supplemental Programs Pre-K</v>
      </c>
      <c r="E36" s="840"/>
      <c r="F36" s="1884">
        <f>'Expenditures 15-22'!K11-SUM('Expenditures 15-22'!G11,'Expenditures 15-22'!I11)</f>
        <v>0</v>
      </c>
      <c r="G36" s="837"/>
    </row>
    <row r="37" spans="1:7" x14ac:dyDescent="0.2">
      <c r="A37" s="841" t="s">
        <v>458</v>
      </c>
      <c r="B37" s="841" t="s">
        <v>1470</v>
      </c>
      <c r="C37" s="858">
        <f>'Expenditures 15-22'!B12</f>
        <v>1300</v>
      </c>
      <c r="D37" s="860" t="str">
        <f>'Expenditures 15-22'!A12</f>
        <v>Adult/Continuing Education Programs</v>
      </c>
      <c r="E37" s="840"/>
      <c r="F37" s="1884">
        <f>'Expenditures 15-22'!K12-SUM('Expenditures 15-22'!G12+'Expenditures 15-22'!I12)</f>
        <v>0</v>
      </c>
      <c r="G37" s="837"/>
    </row>
    <row r="38" spans="1:7" x14ac:dyDescent="0.2">
      <c r="A38" s="841" t="s">
        <v>458</v>
      </c>
      <c r="B38" s="841" t="s">
        <v>1471</v>
      </c>
      <c r="C38" s="858">
        <f>'Expenditures 15-22'!B15</f>
        <v>1600</v>
      </c>
      <c r="D38" s="860" t="str">
        <f>'Expenditures 15-22'!A15</f>
        <v>Summer School Programs</v>
      </c>
      <c r="E38" s="840"/>
      <c r="F38" s="1884">
        <f>'Expenditures 15-22'!K15-SUM('Expenditures 15-22'!G15,'Expenditures 15-22'!I15)</f>
        <v>22908</v>
      </c>
      <c r="G38" s="837"/>
    </row>
    <row r="39" spans="1:7" x14ac:dyDescent="0.2">
      <c r="A39" s="841" t="s">
        <v>458</v>
      </c>
      <c r="B39" s="841" t="s">
        <v>117</v>
      </c>
      <c r="C39" s="858" t="str">
        <f>'Expenditures 15-22'!B20</f>
        <v>1910</v>
      </c>
      <c r="D39" s="860" t="str">
        <f>'Expenditures 15-22'!A20</f>
        <v>Pre-K Programs - Private Tuition</v>
      </c>
      <c r="E39" s="840"/>
      <c r="F39" s="1884">
        <f>'Expenditures 15-22'!K20</f>
        <v>0</v>
      </c>
      <c r="G39" s="837"/>
    </row>
    <row r="40" spans="1:7" x14ac:dyDescent="0.2">
      <c r="A40" s="841" t="s">
        <v>458</v>
      </c>
      <c r="B40" s="841" t="s">
        <v>118</v>
      </c>
      <c r="C40" s="858" t="str">
        <f>'Expenditures 15-22'!B21</f>
        <v>1911</v>
      </c>
      <c r="D40" s="860" t="str">
        <f>'Expenditures 15-22'!A21</f>
        <v>Regular K-12 Programs - Private Tuition</v>
      </c>
      <c r="E40" s="840"/>
      <c r="F40" s="1884">
        <f>'Expenditures 15-22'!K21</f>
        <v>0</v>
      </c>
      <c r="G40" s="837"/>
    </row>
    <row r="41" spans="1:7" x14ac:dyDescent="0.2">
      <c r="A41" s="841" t="s">
        <v>458</v>
      </c>
      <c r="B41" s="841" t="s">
        <v>119</v>
      </c>
      <c r="C41" s="858" t="str">
        <f>'Expenditures 15-22'!B22</f>
        <v>1912</v>
      </c>
      <c r="D41" s="860" t="str">
        <f>'Expenditures 15-22'!A22</f>
        <v>Special Education Programs K-12 - Private Tuition</v>
      </c>
      <c r="E41" s="840"/>
      <c r="F41" s="1884">
        <f>'Expenditures 15-22'!K22</f>
        <v>0</v>
      </c>
      <c r="G41" s="837"/>
    </row>
    <row r="42" spans="1:7" x14ac:dyDescent="0.2">
      <c r="A42" s="841" t="s">
        <v>458</v>
      </c>
      <c r="B42" s="841" t="s">
        <v>120</v>
      </c>
      <c r="C42" s="861" t="str">
        <f>'Expenditures 15-22'!B23</f>
        <v>1913</v>
      </c>
      <c r="D42" s="860" t="str">
        <f>'Expenditures 15-22'!A23</f>
        <v>Special Education Programs Pre-K - Tuition</v>
      </c>
      <c r="E42" s="840"/>
      <c r="F42" s="1884">
        <f>'Expenditures 15-22'!K23</f>
        <v>0</v>
      </c>
      <c r="G42" s="837"/>
    </row>
    <row r="43" spans="1:7" x14ac:dyDescent="0.2">
      <c r="A43" s="841" t="s">
        <v>458</v>
      </c>
      <c r="B43" s="841" t="s">
        <v>121</v>
      </c>
      <c r="C43" s="858" t="str">
        <f>'Expenditures 15-22'!B24</f>
        <v>1914</v>
      </c>
      <c r="D43" s="860" t="str">
        <f>'Expenditures 15-22'!A24</f>
        <v>Remedial/Supplemental Programs K-12 - Private Tuition</v>
      </c>
      <c r="E43" s="840"/>
      <c r="F43" s="1884">
        <f>'Expenditures 15-22'!K24</f>
        <v>0</v>
      </c>
      <c r="G43" s="837"/>
    </row>
    <row r="44" spans="1:7" x14ac:dyDescent="0.2">
      <c r="A44" s="841" t="s">
        <v>458</v>
      </c>
      <c r="B44" s="841" t="s">
        <v>122</v>
      </c>
      <c r="C44" s="861" t="str">
        <f>'Expenditures 15-22'!B25</f>
        <v>1915</v>
      </c>
      <c r="D44" s="860" t="str">
        <f>'Expenditures 15-22'!A25</f>
        <v>Remedial/Supplemental Programs Pre-K - Private Tuition</v>
      </c>
      <c r="E44" s="840"/>
      <c r="F44" s="1884">
        <f>'Expenditures 15-22'!K25</f>
        <v>0</v>
      </c>
      <c r="G44" s="837"/>
    </row>
    <row r="45" spans="1:7" x14ac:dyDescent="0.2">
      <c r="A45" s="841" t="s">
        <v>458</v>
      </c>
      <c r="B45" s="841" t="s">
        <v>123</v>
      </c>
      <c r="C45" s="861" t="str">
        <f>'Expenditures 15-22'!B26</f>
        <v>1916</v>
      </c>
      <c r="D45" s="860" t="str">
        <f>'Expenditures 15-22'!A26</f>
        <v>Adult/Continuing Education Programs - Private Tuition</v>
      </c>
      <c r="E45" s="840"/>
      <c r="F45" s="1884">
        <f>'Expenditures 15-22'!K26</f>
        <v>0</v>
      </c>
      <c r="G45" s="837"/>
    </row>
    <row r="46" spans="1:7" x14ac:dyDescent="0.2">
      <c r="A46" s="841" t="s">
        <v>458</v>
      </c>
      <c r="B46" s="841" t="s">
        <v>124</v>
      </c>
      <c r="C46" s="858" t="str">
        <f>'Expenditures 15-22'!B27</f>
        <v>1917</v>
      </c>
      <c r="D46" s="860" t="str">
        <f>'Expenditures 15-22'!A27</f>
        <v>CTE Programs - Private Tuition</v>
      </c>
      <c r="E46" s="840"/>
      <c r="F46" s="1884">
        <f>'Expenditures 15-22'!K27</f>
        <v>0</v>
      </c>
      <c r="G46" s="837"/>
    </row>
    <row r="47" spans="1:7" x14ac:dyDescent="0.2">
      <c r="A47" s="841" t="s">
        <v>458</v>
      </c>
      <c r="B47" s="841" t="s">
        <v>125</v>
      </c>
      <c r="C47" s="862" t="str">
        <f>'Expenditures 15-22'!B28</f>
        <v>1918</v>
      </c>
      <c r="D47" s="863" t="str">
        <f>'Expenditures 15-22'!A28</f>
        <v>Interscholastic Programs - Private Tuition</v>
      </c>
      <c r="E47" s="840"/>
      <c r="F47" s="1884">
        <f>'Expenditures 15-22'!K28</f>
        <v>0</v>
      </c>
      <c r="G47" s="837"/>
    </row>
    <row r="48" spans="1:7" x14ac:dyDescent="0.2">
      <c r="A48" s="841" t="s">
        <v>458</v>
      </c>
      <c r="B48" s="841" t="s">
        <v>126</v>
      </c>
      <c r="C48" s="861" t="str">
        <f>'Expenditures 15-22'!B29</f>
        <v>1919</v>
      </c>
      <c r="D48" s="860" t="str">
        <f>'Expenditures 15-22'!A29</f>
        <v>Summer School Programs - Private Tuition</v>
      </c>
      <c r="E48" s="840"/>
      <c r="F48" s="1884">
        <f>'Expenditures 15-22'!K29</f>
        <v>0</v>
      </c>
      <c r="G48" s="837"/>
    </row>
    <row r="49" spans="1:7" x14ac:dyDescent="0.2">
      <c r="A49" s="841" t="s">
        <v>458</v>
      </c>
      <c r="B49" s="841" t="s">
        <v>127</v>
      </c>
      <c r="C49" s="858" t="str">
        <f>'Expenditures 15-22'!B30</f>
        <v>1920</v>
      </c>
      <c r="D49" s="860" t="str">
        <f>'Expenditures 15-22'!A30</f>
        <v>Gifted Programs - Private Tuition</v>
      </c>
      <c r="E49" s="840"/>
      <c r="F49" s="1884">
        <f>'Expenditures 15-22'!K30</f>
        <v>0</v>
      </c>
      <c r="G49" s="837"/>
    </row>
    <row r="50" spans="1:7" x14ac:dyDescent="0.2">
      <c r="A50" s="841" t="s">
        <v>458</v>
      </c>
      <c r="B50" s="841" t="s">
        <v>128</v>
      </c>
      <c r="C50" s="858" t="str">
        <f>'Expenditures 15-22'!B31</f>
        <v>1921</v>
      </c>
      <c r="D50" s="860" t="str">
        <f>'Expenditures 15-22'!A31</f>
        <v>Bilingual Programs - Private Tuition</v>
      </c>
      <c r="E50" s="840"/>
      <c r="F50" s="1884">
        <f>'Expenditures 15-22'!K31</f>
        <v>0</v>
      </c>
      <c r="G50" s="837"/>
    </row>
    <row r="51" spans="1:7" x14ac:dyDescent="0.2">
      <c r="A51" s="841" t="s">
        <v>458</v>
      </c>
      <c r="B51" s="841" t="s">
        <v>1472</v>
      </c>
      <c r="C51" s="858" t="str">
        <f>'Expenditures 15-22'!B32</f>
        <v>1922</v>
      </c>
      <c r="D51" s="860" t="str">
        <f>'Expenditures 15-22'!A32</f>
        <v>Truants Alternative/Optional Ed Progms - Private Tuition</v>
      </c>
      <c r="E51" s="840"/>
      <c r="F51" s="1884">
        <f>'Expenditures 15-22'!K32</f>
        <v>0</v>
      </c>
      <c r="G51" s="837"/>
    </row>
    <row r="52" spans="1:7" x14ac:dyDescent="0.2">
      <c r="A52" s="841" t="s">
        <v>458</v>
      </c>
      <c r="B52" s="841" t="s">
        <v>1473</v>
      </c>
      <c r="C52" s="861" t="str">
        <f>'Expenditures 15-22'!B75</f>
        <v>3000</v>
      </c>
      <c r="D52" s="860" t="s">
        <v>448</v>
      </c>
      <c r="E52" s="840"/>
      <c r="F52" s="1884">
        <f>'Expenditures 15-22'!K75-SUM('Expenditures 15-22'!G75,'Expenditures 15-22'!I75)</f>
        <v>28953</v>
      </c>
      <c r="G52" s="837"/>
    </row>
    <row r="53" spans="1:7" x14ac:dyDescent="0.2">
      <c r="A53" s="841" t="s">
        <v>458</v>
      </c>
      <c r="B53" s="841" t="s">
        <v>1474</v>
      </c>
      <c r="C53" s="861">
        <f>'Expenditures 15-22'!B102</f>
        <v>4000</v>
      </c>
      <c r="D53" s="860" t="str">
        <f>'Expenditures 15-22'!A102</f>
        <v>Total Payments to Other Govt Units</v>
      </c>
      <c r="E53" s="840"/>
      <c r="F53" s="1884">
        <f>'Expenditures 15-22'!K102</f>
        <v>679264</v>
      </c>
      <c r="G53" s="837"/>
    </row>
    <row r="54" spans="1:7" x14ac:dyDescent="0.2">
      <c r="A54" s="841" t="s">
        <v>458</v>
      </c>
      <c r="B54" s="841" t="s">
        <v>1475</v>
      </c>
      <c r="C54" s="861" t="s">
        <v>981</v>
      </c>
      <c r="D54" s="857" t="s">
        <v>1094</v>
      </c>
      <c r="E54" s="840"/>
      <c r="F54" s="1884">
        <f>'Expenditures 15-22'!G114</f>
        <v>59241</v>
      </c>
      <c r="G54" s="837"/>
    </row>
    <row r="55" spans="1:7" x14ac:dyDescent="0.2">
      <c r="A55" s="841" t="s">
        <v>458</v>
      </c>
      <c r="B55" s="841" t="s">
        <v>1476</v>
      </c>
      <c r="C55" s="861" t="s">
        <v>981</v>
      </c>
      <c r="D55" s="857" t="s">
        <v>290</v>
      </c>
      <c r="E55" s="840"/>
      <c r="F55" s="1884">
        <f>'Expenditures 15-22'!I114</f>
        <v>6213</v>
      </c>
      <c r="G55" s="837"/>
    </row>
    <row r="56" spans="1:7" x14ac:dyDescent="0.2">
      <c r="A56" s="841" t="s">
        <v>459</v>
      </c>
      <c r="B56" s="841" t="s">
        <v>1477</v>
      </c>
      <c r="C56" s="858" t="str">
        <f>'Expenditures 15-22'!B130</f>
        <v>3000</v>
      </c>
      <c r="D56" s="864" t="s">
        <v>448</v>
      </c>
      <c r="E56" s="840"/>
      <c r="F56" s="1884">
        <f>'Expenditures 15-22'!K130-SUM('Expenditures 15-22'!G130+'Expenditures 15-22'!I130)</f>
        <v>0</v>
      </c>
      <c r="G56" s="837"/>
    </row>
    <row r="57" spans="1:7" x14ac:dyDescent="0.2">
      <c r="A57" s="841" t="s">
        <v>459</v>
      </c>
      <c r="B57" s="841" t="s">
        <v>1881</v>
      </c>
      <c r="C57" s="861">
        <f>'Expenditures 15-22'!B139</f>
        <v>4000</v>
      </c>
      <c r="D57" s="859" t="str">
        <f>'Expenditures 15-22'!A139</f>
        <v>Total Payments to Other Govt Units</v>
      </c>
      <c r="E57" s="840"/>
      <c r="F57" s="1884">
        <f>'Expenditures 15-22'!K139</f>
        <v>34580</v>
      </c>
      <c r="G57" s="837"/>
    </row>
    <row r="58" spans="1:7" x14ac:dyDescent="0.2">
      <c r="A58" s="841" t="s">
        <v>459</v>
      </c>
      <c r="B58" s="841" t="s">
        <v>1882</v>
      </c>
      <c r="C58" s="858" t="s">
        <v>981</v>
      </c>
      <c r="D58" s="857" t="s">
        <v>1094</v>
      </c>
      <c r="E58" s="840"/>
      <c r="F58" s="1886">
        <f>'Expenditures 15-22'!G151</f>
        <v>62790</v>
      </c>
      <c r="G58" s="837"/>
    </row>
    <row r="59" spans="1:7" x14ac:dyDescent="0.2">
      <c r="A59" s="865" t="s">
        <v>459</v>
      </c>
      <c r="B59" s="828" t="s">
        <v>1883</v>
      </c>
      <c r="C59" s="866" t="s">
        <v>981</v>
      </c>
      <c r="D59" s="828" t="s">
        <v>290</v>
      </c>
      <c r="F59" s="1887">
        <f>'Expenditures 15-22'!I151</f>
        <v>4291</v>
      </c>
      <c r="G59" s="837"/>
    </row>
    <row r="60" spans="1:7" x14ac:dyDescent="0.2">
      <c r="A60" s="865" t="s">
        <v>498</v>
      </c>
      <c r="B60" s="828" t="s">
        <v>1884</v>
      </c>
      <c r="C60" s="866">
        <v>4000</v>
      </c>
      <c r="D60" s="828" t="s">
        <v>311</v>
      </c>
      <c r="F60" s="1885">
        <f>'Expenditures 15-22'!K160</f>
        <v>0</v>
      </c>
      <c r="G60" s="837"/>
    </row>
    <row r="61" spans="1:7" x14ac:dyDescent="0.2">
      <c r="A61" s="867" t="s">
        <v>498</v>
      </c>
      <c r="B61" s="867" t="s">
        <v>1885</v>
      </c>
      <c r="C61" s="868" t="str">
        <f>'Expenditures 15-22'!B170</f>
        <v>5300</v>
      </c>
      <c r="D61" s="869" t="s">
        <v>310</v>
      </c>
      <c r="E61" s="851"/>
      <c r="F61" s="1884">
        <f>'Expenditures 15-22'!K170</f>
        <v>158852</v>
      </c>
      <c r="G61" s="837"/>
    </row>
    <row r="62" spans="1:7" x14ac:dyDescent="0.2">
      <c r="A62" s="841" t="s">
        <v>460</v>
      </c>
      <c r="B62" s="841" t="s">
        <v>1886</v>
      </c>
      <c r="C62" s="858">
        <f>'Expenditures 15-22'!B185</f>
        <v>3000</v>
      </c>
      <c r="D62" s="848" t="s">
        <v>448</v>
      </c>
      <c r="E62" s="840"/>
      <c r="F62" s="1884">
        <f>'Expenditures 15-22'!K185-SUM('Expenditures 15-22'!G185,'Expenditures 15-22'!I185)</f>
        <v>0</v>
      </c>
      <c r="G62" s="837"/>
    </row>
    <row r="63" spans="1:7" x14ac:dyDescent="0.2">
      <c r="A63" s="841" t="s">
        <v>460</v>
      </c>
      <c r="B63" s="841" t="s">
        <v>1887</v>
      </c>
      <c r="C63" s="858" t="str">
        <f>'Expenditures 15-22'!B196</f>
        <v>4000</v>
      </c>
      <c r="D63" s="859" t="str">
        <f>'Expenditures 15-22'!A196</f>
        <v>Total Payments to Other Govt Units</v>
      </c>
      <c r="E63" s="840"/>
      <c r="F63" s="1884">
        <f>'Expenditures 15-22'!K196</f>
        <v>8183</v>
      </c>
      <c r="G63" s="837"/>
    </row>
    <row r="64" spans="1:7" x14ac:dyDescent="0.2">
      <c r="A64" s="867" t="s">
        <v>460</v>
      </c>
      <c r="B64" s="867" t="s">
        <v>1888</v>
      </c>
      <c r="C64" s="868" t="str">
        <f>'Expenditures 15-22'!B206</f>
        <v>5300</v>
      </c>
      <c r="D64" s="864" t="s">
        <v>310</v>
      </c>
      <c r="E64" s="840"/>
      <c r="F64" s="1884">
        <f>'Expenditures 15-22'!K206</f>
        <v>0</v>
      </c>
      <c r="G64" s="837"/>
    </row>
    <row r="65" spans="1:8" x14ac:dyDescent="0.2">
      <c r="A65" s="841" t="s">
        <v>460</v>
      </c>
      <c r="B65" s="841" t="s">
        <v>1889</v>
      </c>
      <c r="C65" s="858" t="s">
        <v>981</v>
      </c>
      <c r="D65" s="857" t="s">
        <v>1094</v>
      </c>
      <c r="E65" s="840"/>
      <c r="F65" s="1884">
        <f>'Expenditures 15-22'!G210</f>
        <v>0</v>
      </c>
      <c r="G65" s="837"/>
    </row>
    <row r="66" spans="1:8" x14ac:dyDescent="0.2">
      <c r="A66" s="841" t="s">
        <v>460</v>
      </c>
      <c r="B66" s="841" t="s">
        <v>1890</v>
      </c>
      <c r="C66" s="858" t="s">
        <v>981</v>
      </c>
      <c r="D66" s="857" t="s">
        <v>290</v>
      </c>
      <c r="E66" s="840"/>
      <c r="F66" s="1884">
        <f>'Expenditures 15-22'!I210</f>
        <v>0</v>
      </c>
      <c r="G66" s="837"/>
    </row>
    <row r="67" spans="1:8" x14ac:dyDescent="0.2">
      <c r="A67" s="841" t="s">
        <v>461</v>
      </c>
      <c r="B67" s="841" t="s">
        <v>1891</v>
      </c>
      <c r="C67" s="858" t="str">
        <f>'Expenditures 15-22'!B216</f>
        <v>1125</v>
      </c>
      <c r="D67" s="864" t="str">
        <f>'Expenditures 15-22'!A216</f>
        <v>Pre-K Programs</v>
      </c>
      <c r="E67" s="840"/>
      <c r="F67" s="1884">
        <f>'Expenditures 15-22'!K216</f>
        <v>0</v>
      </c>
      <c r="G67" s="837"/>
    </row>
    <row r="68" spans="1:8" x14ac:dyDescent="0.2">
      <c r="A68" s="841" t="s">
        <v>461</v>
      </c>
      <c r="B68" s="841" t="s">
        <v>1478</v>
      </c>
      <c r="C68" s="858" t="str">
        <f>'Expenditures 15-22'!B218</f>
        <v>1225</v>
      </c>
      <c r="D68" s="864" t="str">
        <f>'Expenditures 15-22'!A218</f>
        <v>Special Education Programs - Pre-K</v>
      </c>
      <c r="E68" s="840"/>
      <c r="F68" s="1884">
        <f>'Expenditures 15-22'!K218</f>
        <v>0</v>
      </c>
      <c r="G68" s="837"/>
    </row>
    <row r="69" spans="1:8" x14ac:dyDescent="0.2">
      <c r="A69" s="841" t="s">
        <v>461</v>
      </c>
      <c r="B69" s="841" t="s">
        <v>1892</v>
      </c>
      <c r="C69" s="858" t="str">
        <f>'Expenditures 15-22'!B220</f>
        <v>1275</v>
      </c>
      <c r="D69" s="864" t="str">
        <f>'Expenditures 15-22'!A220</f>
        <v>Remedial and Supplemental Programs - Pre-K</v>
      </c>
      <c r="E69" s="840"/>
      <c r="F69" s="1884">
        <f>'Expenditures 15-22'!K220</f>
        <v>0</v>
      </c>
      <c r="G69" s="837"/>
    </row>
    <row r="70" spans="1:8" x14ac:dyDescent="0.2">
      <c r="A70" s="841" t="s">
        <v>461</v>
      </c>
      <c r="B70" s="841" t="s">
        <v>1893</v>
      </c>
      <c r="C70" s="858">
        <f>'Expenditures 15-22'!B221</f>
        <v>1300</v>
      </c>
      <c r="D70" s="859" t="str">
        <f>'Expenditures 15-22'!A221</f>
        <v>Adult/Continuing Education Programs</v>
      </c>
      <c r="E70" s="840"/>
      <c r="F70" s="1884">
        <f>'Expenditures 15-22'!K221</f>
        <v>0</v>
      </c>
      <c r="G70" s="837"/>
    </row>
    <row r="71" spans="1:8" x14ac:dyDescent="0.2">
      <c r="A71" s="841" t="s">
        <v>461</v>
      </c>
      <c r="B71" s="841" t="s">
        <v>1894</v>
      </c>
      <c r="C71" s="858">
        <f>'Expenditures 15-22'!B224</f>
        <v>1600</v>
      </c>
      <c r="D71" s="859" t="str">
        <f>'Expenditures 15-22'!A224</f>
        <v>Summer School Programs</v>
      </c>
      <c r="E71" s="840"/>
      <c r="F71" s="1884">
        <f>'Expenditures 15-22'!K224</f>
        <v>0</v>
      </c>
      <c r="G71" s="837"/>
    </row>
    <row r="72" spans="1:8" x14ac:dyDescent="0.2">
      <c r="A72" s="841" t="s">
        <v>461</v>
      </c>
      <c r="B72" s="841" t="s">
        <v>1895</v>
      </c>
      <c r="C72" s="858">
        <f>'Expenditures 15-22'!B280</f>
        <v>3000</v>
      </c>
      <c r="D72" s="848" t="s">
        <v>448</v>
      </c>
      <c r="E72" s="840"/>
      <c r="F72" s="1884">
        <f>'Expenditures 15-22'!K280</f>
        <v>0</v>
      </c>
      <c r="G72" s="837"/>
    </row>
    <row r="73" spans="1:8" x14ac:dyDescent="0.2">
      <c r="A73" s="841" t="s">
        <v>461</v>
      </c>
      <c r="B73" s="841" t="s">
        <v>1896</v>
      </c>
      <c r="C73" s="858" t="str">
        <f>'Expenditures 15-22'!B285</f>
        <v>4000</v>
      </c>
      <c r="D73" s="859" t="str">
        <f>'Expenditures 15-22'!A285</f>
        <v>Total Payments to Other Govt Units</v>
      </c>
      <c r="E73" s="840"/>
      <c r="F73" s="1884">
        <f>'Expenditures 15-22'!K285</f>
        <v>42334</v>
      </c>
      <c r="G73" s="837"/>
    </row>
    <row r="74" spans="1:8" x14ac:dyDescent="0.2">
      <c r="A74" s="841" t="s">
        <v>435</v>
      </c>
      <c r="B74" s="841" t="s">
        <v>1897</v>
      </c>
      <c r="C74" s="858" t="s">
        <v>859</v>
      </c>
      <c r="D74" s="859" t="s">
        <v>1486</v>
      </c>
      <c r="E74" s="840"/>
      <c r="F74" s="1888">
        <f>'Expenditures 15-22'!K334</f>
        <v>0</v>
      </c>
      <c r="G74" s="837"/>
    </row>
    <row r="75" spans="1:8" ht="5.25" customHeight="1" x14ac:dyDescent="0.2">
      <c r="A75" s="837"/>
      <c r="B75" s="847"/>
      <c r="C75" s="847"/>
      <c r="D75" s="837"/>
      <c r="E75" s="840"/>
      <c r="F75" s="854"/>
      <c r="G75" s="839"/>
    </row>
    <row r="76" spans="1:8" ht="12" thickBot="1" x14ac:dyDescent="0.25">
      <c r="A76" s="1742"/>
      <c r="B76" s="1748"/>
      <c r="C76" s="1744"/>
      <c r="D76" s="1749" t="s">
        <v>1898</v>
      </c>
      <c r="E76" s="1746" t="s">
        <v>957</v>
      </c>
      <c r="F76" s="1750">
        <f>SUM(F18:F74)</f>
        <v>1107609</v>
      </c>
      <c r="G76" s="837"/>
    </row>
    <row r="77" spans="1:8" s="865" customFormat="1" ht="12" customHeight="1" thickTop="1" thickBot="1" x14ac:dyDescent="0.25">
      <c r="A77" s="1751"/>
      <c r="B77" s="1748"/>
      <c r="C77" s="1744"/>
      <c r="D77" s="1749" t="s">
        <v>1899</v>
      </c>
      <c r="E77" s="1746"/>
      <c r="F77" s="1752">
        <f>(F14-F76)</f>
        <v>7166323</v>
      </c>
      <c r="G77" s="841"/>
    </row>
    <row r="78" spans="1:8" s="865" customFormat="1" ht="12" customHeight="1" thickTop="1" x14ac:dyDescent="0.2">
      <c r="A78" s="1753"/>
      <c r="B78" s="1748"/>
      <c r="C78" s="1744"/>
      <c r="D78" s="1749" t="s">
        <v>2061</v>
      </c>
      <c r="E78" s="1746"/>
      <c r="F78" s="870">
        <v>387.3</v>
      </c>
      <c r="G78" s="871"/>
      <c r="H78" s="841"/>
    </row>
    <row r="79" spans="1:8" s="865" customFormat="1" ht="12" customHeight="1" thickBot="1" x14ac:dyDescent="0.25">
      <c r="A79" s="1754"/>
      <c r="B79" s="1748"/>
      <c r="C79" s="1744"/>
      <c r="D79" s="1749" t="s">
        <v>1900</v>
      </c>
      <c r="E79" s="1746" t="s">
        <v>957</v>
      </c>
      <c r="F79" s="1755">
        <f>IF(F78&gt;0,F77/F78," Complete Line 78")</f>
        <v>18503.286857733023</v>
      </c>
      <c r="G79" s="841"/>
    </row>
    <row r="80" spans="1:8" s="865" customFormat="1" ht="8.25" customHeight="1" thickTop="1" x14ac:dyDescent="0.2">
      <c r="A80" s="872"/>
      <c r="B80" s="841"/>
      <c r="C80" s="843"/>
      <c r="D80" s="873"/>
      <c r="E80" s="840"/>
      <c r="F80" s="874"/>
      <c r="G80" s="841"/>
    </row>
    <row r="81" spans="1:7" s="865" customFormat="1" ht="12" thickBot="1" x14ac:dyDescent="0.25">
      <c r="A81" s="2291" t="s">
        <v>1104</v>
      </c>
      <c r="B81" s="2292"/>
      <c r="C81" s="2292"/>
      <c r="D81" s="2292"/>
      <c r="E81" s="2292"/>
      <c r="F81" s="2293"/>
      <c r="G81" s="841"/>
    </row>
    <row r="82" spans="1:7" s="865" customFormat="1" ht="5.25" customHeight="1" thickTop="1" x14ac:dyDescent="0.2">
      <c r="A82" s="841"/>
      <c r="B82" s="841"/>
      <c r="C82" s="843"/>
      <c r="D82" s="841"/>
      <c r="E82" s="843"/>
      <c r="F82" s="841"/>
      <c r="G82" s="875"/>
    </row>
    <row r="83" spans="1:7" ht="12" customHeight="1" x14ac:dyDescent="0.2">
      <c r="A83" s="876" t="s">
        <v>812</v>
      </c>
      <c r="B83" s="877"/>
      <c r="C83" s="878"/>
      <c r="D83" s="879"/>
      <c r="E83" s="878"/>
      <c r="F83" s="877"/>
      <c r="G83" s="877"/>
    </row>
    <row r="84" spans="1:7" x14ac:dyDescent="0.2">
      <c r="A84" s="880" t="s">
        <v>460</v>
      </c>
      <c r="B84" s="881" t="s">
        <v>146</v>
      </c>
      <c r="C84" s="882">
        <f>'Revenues 9-14'!B42</f>
        <v>1411</v>
      </c>
      <c r="D84" s="883" t="str">
        <f>'Revenues 9-14'!A42</f>
        <v>Regular -Transp Fees from Pupils or Parents (In State)</v>
      </c>
      <c r="E84" s="878" t="s">
        <v>957</v>
      </c>
      <c r="F84" s="1878">
        <f>'Revenues 9-14'!F42</f>
        <v>17965</v>
      </c>
      <c r="G84" s="884"/>
    </row>
    <row r="85" spans="1:7" x14ac:dyDescent="0.2">
      <c r="A85" s="880" t="s">
        <v>460</v>
      </c>
      <c r="B85" s="880" t="s">
        <v>183</v>
      </c>
      <c r="C85" s="885">
        <f>'Revenues 9-14'!B44</f>
        <v>1413</v>
      </c>
      <c r="D85" s="883" t="str">
        <f>'Revenues 9-14'!A44</f>
        <v>Regular - Transp Fees from Other Sources (In State)</v>
      </c>
      <c r="E85" s="878"/>
      <c r="F85" s="1761">
        <f>'Revenues 9-14'!F44</f>
        <v>0</v>
      </c>
      <c r="G85" s="886"/>
    </row>
    <row r="86" spans="1:7" x14ac:dyDescent="0.2">
      <c r="A86" s="880" t="s">
        <v>460</v>
      </c>
      <c r="B86" s="880" t="s">
        <v>166</v>
      </c>
      <c r="C86" s="882">
        <f>'Revenues 9-14'!B45</f>
        <v>1415</v>
      </c>
      <c r="D86" s="883" t="str">
        <f>'Revenues 9-14'!A45</f>
        <v>Regular - Transp Fees from Co-curricular Activities (In State)</v>
      </c>
      <c r="E86" s="878"/>
      <c r="F86" s="1761">
        <f>'Revenues 9-14'!F45</f>
        <v>0</v>
      </c>
      <c r="G86" s="886"/>
    </row>
    <row r="87" spans="1:7" x14ac:dyDescent="0.2">
      <c r="A87" s="880" t="s">
        <v>460</v>
      </c>
      <c r="B87" s="880" t="s">
        <v>167</v>
      </c>
      <c r="C87" s="882">
        <v>1416</v>
      </c>
      <c r="D87" s="883" t="str">
        <f>'Revenues 9-14'!A46</f>
        <v>Regular Transp Fees from Other Sources (Out of State)</v>
      </c>
      <c r="E87" s="878"/>
      <c r="F87" s="1761">
        <f>'Revenues 9-14'!F46</f>
        <v>0</v>
      </c>
      <c r="G87" s="886"/>
    </row>
    <row r="88" spans="1:7" x14ac:dyDescent="0.2">
      <c r="A88" s="880" t="s">
        <v>460</v>
      </c>
      <c r="B88" s="880" t="s">
        <v>168</v>
      </c>
      <c r="C88" s="882">
        <f>'Revenues 9-14'!B51</f>
        <v>1431</v>
      </c>
      <c r="D88" s="883" t="str">
        <f>'Revenues 9-14'!A51</f>
        <v>CTE - Transp Fees from Pupils or Parents (In State)</v>
      </c>
      <c r="E88" s="878"/>
      <c r="F88" s="1761">
        <f>'Revenues 9-14'!F51</f>
        <v>0</v>
      </c>
      <c r="G88" s="886"/>
    </row>
    <row r="89" spans="1:7" x14ac:dyDescent="0.2">
      <c r="A89" s="880" t="s">
        <v>460</v>
      </c>
      <c r="B89" s="880" t="s">
        <v>169</v>
      </c>
      <c r="C89" s="882">
        <f>'Revenues 9-14'!B53</f>
        <v>1433</v>
      </c>
      <c r="D89" s="883" t="str">
        <f>'Revenues 9-14'!A53</f>
        <v>CTE - Transp Fees from Other Sources (In State)</v>
      </c>
      <c r="E89" s="878"/>
      <c r="F89" s="1761">
        <f>'Revenues 9-14'!F53</f>
        <v>0</v>
      </c>
      <c r="G89" s="886"/>
    </row>
    <row r="90" spans="1:7" x14ac:dyDescent="0.2">
      <c r="A90" s="880" t="s">
        <v>460</v>
      </c>
      <c r="B90" s="880" t="s">
        <v>170</v>
      </c>
      <c r="C90" s="882">
        <f>'Revenues 9-14'!B54</f>
        <v>1434</v>
      </c>
      <c r="D90" s="883" t="str">
        <f>'Revenues 9-14'!A54</f>
        <v>CTE - Transp Fees from Other Sources (Out of State)</v>
      </c>
      <c r="E90" s="878"/>
      <c r="F90" s="1761">
        <f>'Revenues 9-14'!F54</f>
        <v>0</v>
      </c>
      <c r="G90" s="886"/>
    </row>
    <row r="91" spans="1:7" x14ac:dyDescent="0.2">
      <c r="A91" s="880" t="s">
        <v>460</v>
      </c>
      <c r="B91" s="880" t="s">
        <v>171</v>
      </c>
      <c r="C91" s="887">
        <f>'Revenues 9-14'!B55</f>
        <v>1441</v>
      </c>
      <c r="D91" s="883" t="str">
        <f>'Revenues 9-14'!A55</f>
        <v>Special Ed - Transp Fees from Pupils or Parents (In State)</v>
      </c>
      <c r="E91" s="878"/>
      <c r="F91" s="1761">
        <f>'Revenues 9-14'!F55</f>
        <v>0</v>
      </c>
      <c r="G91" s="886"/>
    </row>
    <row r="92" spans="1:7" x14ac:dyDescent="0.2">
      <c r="A92" s="880" t="s">
        <v>460</v>
      </c>
      <c r="B92" s="880" t="s">
        <v>172</v>
      </c>
      <c r="C92" s="882">
        <f>'Revenues 9-14'!B57</f>
        <v>1443</v>
      </c>
      <c r="D92" s="883" t="str">
        <f>'Revenues 9-14'!A57</f>
        <v>Special Ed - Transp Fees from Other Sources (In State)</v>
      </c>
      <c r="E92" s="878"/>
      <c r="F92" s="1761">
        <f>'Revenues 9-14'!F57</f>
        <v>0</v>
      </c>
      <c r="G92" s="888"/>
    </row>
    <row r="93" spans="1:7" x14ac:dyDescent="0.2">
      <c r="A93" s="880" t="s">
        <v>460</v>
      </c>
      <c r="B93" s="880" t="s">
        <v>173</v>
      </c>
      <c r="C93" s="882">
        <f>'Revenues 9-14'!B58</f>
        <v>1444</v>
      </c>
      <c r="D93" s="883" t="str">
        <f>'Revenues 9-14'!A58</f>
        <v>Special Ed - Transp Fees from Other Sources (Out of State)</v>
      </c>
      <c r="E93" s="878"/>
      <c r="F93" s="1761">
        <f>'Revenues 9-14'!F58</f>
        <v>0</v>
      </c>
      <c r="G93" s="888"/>
    </row>
    <row r="94" spans="1:7" x14ac:dyDescent="0.2">
      <c r="A94" s="880" t="s">
        <v>458</v>
      </c>
      <c r="B94" s="880" t="s">
        <v>174</v>
      </c>
      <c r="C94" s="882">
        <v>1600</v>
      </c>
      <c r="D94" s="889" t="str">
        <f>'Revenues 9-14'!A75</f>
        <v>Total Food Service</v>
      </c>
      <c r="E94" s="878"/>
      <c r="F94" s="1761">
        <f>'Revenues 9-14'!C75</f>
        <v>13604</v>
      </c>
      <c r="G94" s="884"/>
    </row>
    <row r="95" spans="1:7" x14ac:dyDescent="0.2">
      <c r="A95" s="880" t="s">
        <v>140</v>
      </c>
      <c r="B95" s="880" t="s">
        <v>175</v>
      </c>
      <c r="C95" s="882">
        <v>1700</v>
      </c>
      <c r="D95" s="890" t="str">
        <f>'Revenues 9-14'!A82</f>
        <v>Total District/School Activity Income</v>
      </c>
      <c r="E95" s="878"/>
      <c r="F95" s="1761">
        <f>SUM('Revenues 9-14'!C82,'Revenues 9-14'!D82)</f>
        <v>21609</v>
      </c>
      <c r="G95" s="884"/>
    </row>
    <row r="96" spans="1:7" x14ac:dyDescent="0.2">
      <c r="A96" s="880" t="s">
        <v>458</v>
      </c>
      <c r="B96" s="880" t="s">
        <v>176</v>
      </c>
      <c r="C96" s="882">
        <f>'Revenues 9-14'!B84</f>
        <v>1811</v>
      </c>
      <c r="D96" s="883" t="str">
        <f>'Revenues 9-14'!A84</f>
        <v>Rentals - Regular Textbooks</v>
      </c>
      <c r="E96" s="878"/>
      <c r="F96" s="1761">
        <f>'Revenues 9-14'!C84</f>
        <v>0</v>
      </c>
      <c r="G96" s="884"/>
    </row>
    <row r="97" spans="1:7" x14ac:dyDescent="0.2">
      <c r="A97" s="880" t="s">
        <v>458</v>
      </c>
      <c r="B97" s="880" t="s">
        <v>177</v>
      </c>
      <c r="C97" s="882">
        <f>'Revenues 9-14'!B87</f>
        <v>1819</v>
      </c>
      <c r="D97" s="883" t="str">
        <f>'Revenues 9-14'!A87</f>
        <v>Rentals - Other (Describe &amp; Itemize)</v>
      </c>
      <c r="E97" s="878"/>
      <c r="F97" s="1761">
        <f>'Revenues 9-14'!C87</f>
        <v>0</v>
      </c>
      <c r="G97" s="884"/>
    </row>
    <row r="98" spans="1:7" x14ac:dyDescent="0.2">
      <c r="A98" s="880" t="s">
        <v>458</v>
      </c>
      <c r="B98" s="880" t="s">
        <v>178</v>
      </c>
      <c r="C98" s="882">
        <f>'Revenues 9-14'!B88</f>
        <v>1821</v>
      </c>
      <c r="D98" s="883" t="str">
        <f>'Revenues 9-14'!A88</f>
        <v>Sales - Regular Textbooks</v>
      </c>
      <c r="E98" s="878"/>
      <c r="F98" s="1761">
        <f>'Revenues 9-14'!C88</f>
        <v>0</v>
      </c>
      <c r="G98" s="884"/>
    </row>
    <row r="99" spans="1:7" x14ac:dyDescent="0.2">
      <c r="A99" s="880" t="s">
        <v>458</v>
      </c>
      <c r="B99" s="880" t="s">
        <v>179</v>
      </c>
      <c r="C99" s="882">
        <f>'Revenues 9-14'!B91</f>
        <v>1829</v>
      </c>
      <c r="D99" s="883" t="str">
        <f>'Revenues 9-14'!A91</f>
        <v>Sales - Other (Describe &amp; Itemize)</v>
      </c>
      <c r="E99" s="878"/>
      <c r="F99" s="1761">
        <f>'Revenues 9-14'!C91</f>
        <v>0</v>
      </c>
      <c r="G99" s="884"/>
    </row>
    <row r="100" spans="1:7" x14ac:dyDescent="0.2">
      <c r="A100" s="880" t="s">
        <v>458</v>
      </c>
      <c r="B100" s="880" t="s">
        <v>180</v>
      </c>
      <c r="C100" s="882">
        <f>'Revenues 9-14'!B92</f>
        <v>1890</v>
      </c>
      <c r="D100" s="883" t="str">
        <f>'Revenues 9-14'!A92</f>
        <v>Other (Describe &amp; Itemize)</v>
      </c>
      <c r="E100" s="878"/>
      <c r="F100" s="1761">
        <f>'Revenues 9-14'!C92</f>
        <v>0</v>
      </c>
      <c r="G100" s="884"/>
    </row>
    <row r="101" spans="1:7" x14ac:dyDescent="0.2">
      <c r="A101" s="880" t="s">
        <v>140</v>
      </c>
      <c r="B101" s="880" t="s">
        <v>181</v>
      </c>
      <c r="C101" s="882">
        <f>'Revenues 9-14'!B95</f>
        <v>1910</v>
      </c>
      <c r="D101" s="883" t="str">
        <f>'Revenues 9-14'!A95</f>
        <v>Rentals</v>
      </c>
      <c r="E101" s="878"/>
      <c r="F101" s="1761">
        <f>SUM('Revenues 9-14'!C95:D95)</f>
        <v>0</v>
      </c>
      <c r="G101" s="884"/>
    </row>
    <row r="102" spans="1:7" x14ac:dyDescent="0.2">
      <c r="A102" s="880" t="s">
        <v>502</v>
      </c>
      <c r="B102" s="880" t="s">
        <v>182</v>
      </c>
      <c r="C102" s="882">
        <f>'Revenues 9-14'!B98</f>
        <v>1940</v>
      </c>
      <c r="D102" s="883" t="str">
        <f>'Revenues 9-14'!A98</f>
        <v>Services Provided Other Districts</v>
      </c>
      <c r="E102" s="878"/>
      <c r="F102" s="1761">
        <f>SUM('Revenues 9-14'!C98,'Revenues 9-14'!D98,'Revenues 9-14'!F98)</f>
        <v>0</v>
      </c>
      <c r="G102" s="884"/>
    </row>
    <row r="103" spans="1:7" x14ac:dyDescent="0.2">
      <c r="A103" s="880" t="s">
        <v>1008</v>
      </c>
      <c r="B103" s="880" t="s">
        <v>800</v>
      </c>
      <c r="C103" s="882">
        <f>'Revenues 9-14'!B104</f>
        <v>1991</v>
      </c>
      <c r="D103" s="891" t="str">
        <f>'Revenues 9-14'!A104</f>
        <v>Payment from Other Districts</v>
      </c>
      <c r="E103" s="878"/>
      <c r="F103" s="1761">
        <f>SUM('Revenues 9-14'!C104,'Revenues 9-14'!D104,'Revenues 9-14'!E104,'Revenues 9-14'!F104,'Revenues 9-14'!G104)</f>
        <v>0</v>
      </c>
      <c r="G103" s="884"/>
    </row>
    <row r="104" spans="1:7" x14ac:dyDescent="0.2">
      <c r="A104" s="880" t="s">
        <v>458</v>
      </c>
      <c r="B104" s="880" t="s">
        <v>807</v>
      </c>
      <c r="C104" s="882">
        <f>'Revenues 9-14'!B106</f>
        <v>1993</v>
      </c>
      <c r="D104" s="883" t="str">
        <f>'Revenues 9-14'!A106</f>
        <v>Other Local Fees (Describe &amp; Itemize)</v>
      </c>
      <c r="E104" s="878"/>
      <c r="F104" s="1761">
        <f>('Revenues 9-14'!C106)</f>
        <v>0</v>
      </c>
      <c r="G104" s="884"/>
    </row>
    <row r="105" spans="1:7" x14ac:dyDescent="0.2">
      <c r="A105" s="880" t="s">
        <v>502</v>
      </c>
      <c r="B105" s="880" t="s">
        <v>2002</v>
      </c>
      <c r="C105" s="885">
        <v>3100</v>
      </c>
      <c r="D105" s="891" t="str">
        <f>'Revenues 9-14'!A132</f>
        <v>Total Special Education</v>
      </c>
      <c r="E105" s="878"/>
      <c r="F105" s="1761">
        <f>SUM('Revenues 9-14'!C132:D132,'Revenues 9-14'!F132)</f>
        <v>3628</v>
      </c>
      <c r="G105" s="884"/>
    </row>
    <row r="106" spans="1:7" x14ac:dyDescent="0.2">
      <c r="A106" s="880" t="s">
        <v>672</v>
      </c>
      <c r="B106" s="880" t="s">
        <v>2003</v>
      </c>
      <c r="C106" s="892">
        <v>3200</v>
      </c>
      <c r="D106" s="883" t="str">
        <f>'Revenues 9-14'!A141</f>
        <v>Total Career and Technical Education</v>
      </c>
      <c r="E106" s="878"/>
      <c r="F106" s="1761">
        <f>SUM('Revenues 9-14'!C141,'Revenues 9-14'!D141,'Revenues 9-14'!G141)</f>
        <v>464</v>
      </c>
      <c r="G106" s="884"/>
    </row>
    <row r="107" spans="1:7" x14ac:dyDescent="0.2">
      <c r="A107" s="893" t="s">
        <v>663</v>
      </c>
      <c r="B107" s="880" t="s">
        <v>2004</v>
      </c>
      <c r="C107" s="892">
        <v>3300</v>
      </c>
      <c r="D107" s="883" t="str">
        <f>'Revenues 9-14'!A145</f>
        <v>Total Bilingual Ed</v>
      </c>
      <c r="E107" s="878"/>
      <c r="F107" s="1761">
        <f>SUM('Revenues 9-14'!C145,'Revenues 9-14'!G145)</f>
        <v>0</v>
      </c>
      <c r="G107" s="884"/>
    </row>
    <row r="108" spans="1:7" x14ac:dyDescent="0.2">
      <c r="A108" s="880" t="s">
        <v>458</v>
      </c>
      <c r="B108" s="880" t="s">
        <v>2005</v>
      </c>
      <c r="C108" s="892">
        <f>'Revenues 9-14'!B146</f>
        <v>3360</v>
      </c>
      <c r="D108" s="883" t="str">
        <f>'Revenues 9-14'!A146</f>
        <v>State Free Lunch &amp; Breakfast</v>
      </c>
      <c r="E108" s="878"/>
      <c r="F108" s="1761">
        <f>'Revenues 9-14'!C146</f>
        <v>4599</v>
      </c>
      <c r="G108" s="884"/>
    </row>
    <row r="109" spans="1:7" x14ac:dyDescent="0.2">
      <c r="A109" s="880" t="s">
        <v>672</v>
      </c>
      <c r="B109" s="880" t="s">
        <v>2006</v>
      </c>
      <c r="C109" s="892">
        <f>'Revenues 9-14'!B147</f>
        <v>3365</v>
      </c>
      <c r="D109" s="883" t="str">
        <f>'Revenues 9-14'!A147</f>
        <v>School Breakfast Initiative</v>
      </c>
      <c r="E109" s="878"/>
      <c r="F109" s="1761">
        <f>SUM('Revenues 9-14'!C147,'Revenues 9-14'!D147,'Revenues 9-14'!G147)</f>
        <v>0</v>
      </c>
      <c r="G109" s="884"/>
    </row>
    <row r="110" spans="1:7" x14ac:dyDescent="0.2">
      <c r="A110" s="880" t="s">
        <v>140</v>
      </c>
      <c r="B110" s="880" t="s">
        <v>2007</v>
      </c>
      <c r="C110" s="892">
        <f>'Revenues 9-14'!B148</f>
        <v>3370</v>
      </c>
      <c r="D110" s="883" t="str">
        <f>'Revenues 9-14'!A148</f>
        <v>Driver Education</v>
      </c>
      <c r="E110" s="878"/>
      <c r="F110" s="1761">
        <f>SUM('Revenues 9-14'!C148,'Revenues 9-14'!D148)</f>
        <v>0</v>
      </c>
      <c r="G110" s="884"/>
    </row>
    <row r="111" spans="1:7" x14ac:dyDescent="0.2">
      <c r="A111" s="880" t="s">
        <v>667</v>
      </c>
      <c r="B111" s="880" t="s">
        <v>2008</v>
      </c>
      <c r="C111" s="894">
        <v>3500</v>
      </c>
      <c r="D111" s="883" t="str">
        <f>'Revenues 9-14'!A155</f>
        <v>Total Transportation</v>
      </c>
      <c r="E111" s="878"/>
      <c r="F111" s="1761">
        <f>SUM('Revenues 9-14'!C155,'Revenues 9-14'!D155,'Revenues 9-14'!F155,'Revenues 9-14'!G155)</f>
        <v>145880</v>
      </c>
      <c r="G111" s="884"/>
    </row>
    <row r="112" spans="1:7" x14ac:dyDescent="0.2">
      <c r="A112" s="880" t="s">
        <v>458</v>
      </c>
      <c r="B112" s="880" t="s">
        <v>2009</v>
      </c>
      <c r="C112" s="892">
        <f>'Revenues 9-14'!B156</f>
        <v>3610</v>
      </c>
      <c r="D112" s="883" t="str">
        <f>'Revenues 9-14'!A156</f>
        <v>Learning Improvement - Change Grants</v>
      </c>
      <c r="E112" s="878"/>
      <c r="F112" s="1761">
        <f>'Revenues 9-14'!C156</f>
        <v>0</v>
      </c>
      <c r="G112" s="884"/>
    </row>
    <row r="113" spans="1:7" x14ac:dyDescent="0.2">
      <c r="A113" s="880" t="s">
        <v>667</v>
      </c>
      <c r="B113" s="880" t="s">
        <v>2010</v>
      </c>
      <c r="C113" s="892">
        <f>'Revenues 9-14'!B157</f>
        <v>3660</v>
      </c>
      <c r="D113" s="883" t="str">
        <f>'Revenues 9-14'!A157</f>
        <v>Scientific Literacy</v>
      </c>
      <c r="E113" s="878"/>
      <c r="F113" s="1761">
        <f>SUM('Revenues 9-14'!C157,'Revenues 9-14'!D157,'Revenues 9-14'!F157,'Revenues 9-14'!G157)</f>
        <v>0</v>
      </c>
      <c r="G113" s="884"/>
    </row>
    <row r="114" spans="1:7" x14ac:dyDescent="0.2">
      <c r="A114" s="880" t="s">
        <v>5</v>
      </c>
      <c r="B114" s="880" t="s">
        <v>2011</v>
      </c>
      <c r="C114" s="892">
        <f>'Revenues 9-14'!B158</f>
        <v>3695</v>
      </c>
      <c r="D114" s="883" t="str">
        <f>'Revenues 9-14'!A158</f>
        <v>Truant Alternative/Optional Education</v>
      </c>
      <c r="E114" s="878"/>
      <c r="F114" s="1761">
        <f>SUM('Revenues 9-14'!C158,'Revenues 9-14'!F158,'Revenues 9-14'!G158)</f>
        <v>0</v>
      </c>
      <c r="G114" s="884"/>
    </row>
    <row r="115" spans="1:7" x14ac:dyDescent="0.2">
      <c r="A115" s="880" t="s">
        <v>667</v>
      </c>
      <c r="B115" s="880" t="s">
        <v>2012</v>
      </c>
      <c r="C115" s="892">
        <f>'Revenues 9-14'!B160</f>
        <v>3766</v>
      </c>
      <c r="D115" s="883" t="str">
        <f>'Revenues 9-14'!A160</f>
        <v>Chicago General Education Block Grant</v>
      </c>
      <c r="E115" s="878"/>
      <c r="F115" s="1761">
        <f>SUM('Revenues 9-14'!C160,'Revenues 9-14'!D160,'Revenues 9-14'!F160,'Revenues 9-14'!G160)</f>
        <v>0</v>
      </c>
      <c r="G115" s="884"/>
    </row>
    <row r="116" spans="1:7" x14ac:dyDescent="0.2">
      <c r="A116" s="880" t="s">
        <v>667</v>
      </c>
      <c r="B116" s="880" t="s">
        <v>2013</v>
      </c>
      <c r="C116" s="892">
        <f>'Revenues 9-14'!B161</f>
        <v>3767</v>
      </c>
      <c r="D116" s="883" t="str">
        <f>'Revenues 9-14'!A161</f>
        <v>Chicago Educational Services Block Grant</v>
      </c>
      <c r="E116" s="878"/>
      <c r="F116" s="1761">
        <f>SUM('Revenues 9-14'!C161,'Revenues 9-14'!D161,'Revenues 9-14'!F161,'Revenues 9-14'!G161)</f>
        <v>0</v>
      </c>
      <c r="G116" s="884"/>
    </row>
    <row r="117" spans="1:7" x14ac:dyDescent="0.2">
      <c r="A117" s="895" t="s">
        <v>1008</v>
      </c>
      <c r="B117" s="895" t="s">
        <v>2014</v>
      </c>
      <c r="C117" s="896">
        <f>'Revenues 9-14'!B162</f>
        <v>3775</v>
      </c>
      <c r="D117" s="897" t="str">
        <f>'Revenues 9-14'!A162</f>
        <v>School Safety &amp; Educational Improvement Block Grant</v>
      </c>
      <c r="E117" s="878"/>
      <c r="F117" s="1878">
        <f>SUM('Revenues 9-14'!C162,'Revenues 9-14'!D162,'Revenues 9-14'!E162,'Revenues 9-14'!F162,'Revenues 9-14'!G162)</f>
        <v>0</v>
      </c>
      <c r="G117" s="884"/>
    </row>
    <row r="118" spans="1:7" x14ac:dyDescent="0.2">
      <c r="A118" s="895" t="s">
        <v>1008</v>
      </c>
      <c r="B118" s="895" t="s">
        <v>2015</v>
      </c>
      <c r="C118" s="896">
        <f>'Revenues 9-14'!B163</f>
        <v>3780</v>
      </c>
      <c r="D118" s="897" t="str">
        <f>'Revenues 9-14'!A163</f>
        <v>Technology - Technology for Success</v>
      </c>
      <c r="E118" s="878"/>
      <c r="F118" s="1878">
        <f>SUM('Revenues 9-14'!C163:G163)</f>
        <v>0</v>
      </c>
      <c r="G118" s="884"/>
    </row>
    <row r="119" spans="1:7" x14ac:dyDescent="0.2">
      <c r="A119" s="895" t="s">
        <v>503</v>
      </c>
      <c r="B119" s="895" t="s">
        <v>2016</v>
      </c>
      <c r="C119" s="896">
        <f>'Revenues 9-14'!B164</f>
        <v>3815</v>
      </c>
      <c r="D119" s="897" t="str">
        <f>'Revenues 9-14'!A164</f>
        <v>State Charter Schools</v>
      </c>
      <c r="E119" s="878"/>
      <c r="F119" s="1878">
        <f>SUM('Revenues 9-14'!C164,'Revenues 9-14'!F164)</f>
        <v>0</v>
      </c>
      <c r="G119" s="884"/>
    </row>
    <row r="120" spans="1:7" x14ac:dyDescent="0.2">
      <c r="A120" s="899" t="s">
        <v>459</v>
      </c>
      <c r="B120" s="899" t="s">
        <v>2017</v>
      </c>
      <c r="C120" s="900">
        <f>'Revenues 9-14'!B167</f>
        <v>3925</v>
      </c>
      <c r="D120" s="901" t="str">
        <f>'Revenues 9-14'!A167</f>
        <v>School Infrastructure - Maintenance Projects</v>
      </c>
      <c r="E120" s="878"/>
      <c r="F120" s="1761">
        <f>'Revenues 9-14'!D167</f>
        <v>0</v>
      </c>
      <c r="G120" s="902"/>
    </row>
    <row r="121" spans="1:7" x14ac:dyDescent="0.2">
      <c r="A121" s="899" t="s">
        <v>499</v>
      </c>
      <c r="B121" s="899" t="s">
        <v>2018</v>
      </c>
      <c r="C121" s="900">
        <f>'Revenues 9-14'!B168</f>
        <v>3999</v>
      </c>
      <c r="D121" s="901" t="s">
        <v>542</v>
      </c>
      <c r="E121" s="903"/>
      <c r="F121" s="1761">
        <f>SUM('Revenues 9-14'!C168:G168,'Revenues 9-14'!J168)</f>
        <v>36253</v>
      </c>
      <c r="G121" s="902"/>
    </row>
    <row r="122" spans="1:7" x14ac:dyDescent="0.2">
      <c r="A122" s="899" t="s">
        <v>458</v>
      </c>
      <c r="B122" s="899" t="s">
        <v>2019</v>
      </c>
      <c r="C122" s="904">
        <f>'Revenues 9-14'!B177</f>
        <v>4045</v>
      </c>
      <c r="D122" s="901" t="str">
        <f>'Revenues 9-14'!A177 &amp; " (Subtract)"</f>
        <v>Head Start (Subtract)</v>
      </c>
      <c r="E122" s="878"/>
      <c r="F122" s="1761">
        <f>SUM(-'Revenues 9-14'!C177)</f>
        <v>0</v>
      </c>
      <c r="G122" s="902"/>
    </row>
    <row r="123" spans="1:7" x14ac:dyDescent="0.2">
      <c r="A123" s="899" t="s">
        <v>667</v>
      </c>
      <c r="B123" s="899" t="s">
        <v>2020</v>
      </c>
      <c r="C123" s="904" t="s">
        <v>981</v>
      </c>
      <c r="D123" s="901" t="str">
        <f>('Revenues 9-14'!A181)</f>
        <v>Total Restricted Grants-In-Aid Received Directly from Federal Govt</v>
      </c>
      <c r="E123" s="878"/>
      <c r="F123" s="1761">
        <f>SUM('Revenues 9-14'!C181,'Revenues 9-14'!D181,'Revenues 9-14'!F181,'Revenues 9-14'!G181)</f>
        <v>0</v>
      </c>
      <c r="G123" s="902"/>
    </row>
    <row r="124" spans="1:7" x14ac:dyDescent="0.2">
      <c r="A124" s="899" t="s">
        <v>667</v>
      </c>
      <c r="B124" s="899" t="s">
        <v>2021</v>
      </c>
      <c r="C124" s="904">
        <v>4100</v>
      </c>
      <c r="D124" s="905" t="str">
        <f>'Revenues 9-14'!A188</f>
        <v>Total Title V</v>
      </c>
      <c r="E124" s="878"/>
      <c r="F124" s="1761">
        <f>SUM('Revenues 9-14'!C188,'Revenues 9-14'!D188,'Revenues 9-14'!F188,'Revenues 9-14'!G188)</f>
        <v>0</v>
      </c>
      <c r="G124" s="902"/>
    </row>
    <row r="125" spans="1:7" x14ac:dyDescent="0.2">
      <c r="A125" s="899" t="s">
        <v>663</v>
      </c>
      <c r="B125" s="899" t="s">
        <v>2022</v>
      </c>
      <c r="C125" s="904">
        <v>4200</v>
      </c>
      <c r="D125" s="901" t="str">
        <f>'Revenues 9-14'!A198</f>
        <v>Total Food Service</v>
      </c>
      <c r="E125" s="878"/>
      <c r="F125" s="1761">
        <f>SUM('Revenues 9-14'!C198,'Revenues 9-14'!G198)</f>
        <v>283153</v>
      </c>
      <c r="G125" s="902"/>
    </row>
    <row r="126" spans="1:7" x14ac:dyDescent="0.2">
      <c r="A126" s="899" t="s">
        <v>667</v>
      </c>
      <c r="B126" s="899" t="s">
        <v>2023</v>
      </c>
      <c r="C126" s="904">
        <v>4300</v>
      </c>
      <c r="D126" s="905" t="str">
        <f>'Revenues 9-14'!A204</f>
        <v>Total Title I</v>
      </c>
      <c r="E126" s="878"/>
      <c r="F126" s="1761">
        <f>SUM('Revenues 9-14'!C204,'Revenues 9-14'!D204,'Revenues 9-14'!F204,'Revenues 9-14'!G204)</f>
        <v>137887</v>
      </c>
      <c r="G126" s="902"/>
    </row>
    <row r="127" spans="1:7" x14ac:dyDescent="0.2">
      <c r="A127" s="899" t="s">
        <v>667</v>
      </c>
      <c r="B127" s="899" t="s">
        <v>2024</v>
      </c>
      <c r="C127" s="904">
        <v>4400</v>
      </c>
      <c r="D127" s="905" t="str">
        <f>'Revenues 9-14'!A209</f>
        <v>Total Title IV</v>
      </c>
      <c r="E127" s="878"/>
      <c r="F127" s="1761">
        <f>SUM('Revenues 9-14'!C209,'Revenues 9-14'!D209,'Revenues 9-14'!F209,'Revenues 9-14'!G209)</f>
        <v>0</v>
      </c>
      <c r="G127" s="902"/>
    </row>
    <row r="128" spans="1:7" x14ac:dyDescent="0.2">
      <c r="A128" s="899" t="s">
        <v>667</v>
      </c>
      <c r="B128" s="899" t="s">
        <v>2025</v>
      </c>
      <c r="C128" s="904">
        <f>'Revenues 9-14'!B213</f>
        <v>4620</v>
      </c>
      <c r="D128" s="905" t="str">
        <f>'Revenues 9-14'!A213</f>
        <v>Fed - Spec Education - IDEA - Flow Through</v>
      </c>
      <c r="E128" s="878"/>
      <c r="F128" s="1761">
        <f>SUM('Revenues 9-14'!C213:D213,'Revenues 9-14'!F213:G213)</f>
        <v>0</v>
      </c>
      <c r="G128" s="902"/>
    </row>
    <row r="129" spans="1:7" x14ac:dyDescent="0.2">
      <c r="A129" s="899" t="s">
        <v>667</v>
      </c>
      <c r="B129" s="899" t="s">
        <v>2026</v>
      </c>
      <c r="C129" s="904">
        <f>'Revenues 9-14'!B214</f>
        <v>4625</v>
      </c>
      <c r="D129" s="905" t="str">
        <f>'Revenues 9-14'!A214</f>
        <v>Fed - Spec Education - IDEA - Room &amp; Board</v>
      </c>
      <c r="E129" s="878"/>
      <c r="F129" s="1761">
        <f>SUM('Revenues 9-14'!C214,'Revenues 9-14'!D214,'Revenues 9-14'!F214,'Revenues 9-14'!G214)</f>
        <v>0</v>
      </c>
      <c r="G129" s="902"/>
    </row>
    <row r="130" spans="1:7" x14ac:dyDescent="0.2">
      <c r="A130" s="899" t="s">
        <v>667</v>
      </c>
      <c r="B130" s="899" t="s">
        <v>2027</v>
      </c>
      <c r="C130" s="904">
        <f>'Revenues 9-14'!B215</f>
        <v>4630</v>
      </c>
      <c r="D130" s="905" t="str">
        <f>'Revenues 9-14'!A215</f>
        <v>Fed - Spec Education - IDEA - Discretionary</v>
      </c>
      <c r="E130" s="878"/>
      <c r="F130" s="1761">
        <f>SUM('Revenues 9-14'!C215:D215,'Revenues 9-14'!F215:G215)</f>
        <v>0</v>
      </c>
      <c r="G130" s="902">
        <v>6297</v>
      </c>
    </row>
    <row r="131" spans="1:7" x14ac:dyDescent="0.2">
      <c r="A131" s="899" t="s">
        <v>667</v>
      </c>
      <c r="B131" s="899" t="s">
        <v>775</v>
      </c>
      <c r="C131" s="904">
        <f>'Revenues 9-14'!B216</f>
        <v>4699</v>
      </c>
      <c r="D131" s="905" t="str">
        <f>'Revenues 9-14'!A216</f>
        <v>Fed - Spec Education - IDEA - Other (Describe &amp; Itemize)</v>
      </c>
      <c r="E131" s="878"/>
      <c r="F131" s="1761">
        <f>SUM('Revenues 9-14'!C216:D216,'Revenues 9-14'!F216:G216)</f>
        <v>0</v>
      </c>
      <c r="G131" s="902"/>
    </row>
    <row r="132" spans="1:7" x14ac:dyDescent="0.2">
      <c r="A132" s="899" t="s">
        <v>672</v>
      </c>
      <c r="B132" s="899" t="s">
        <v>2028</v>
      </c>
      <c r="C132" s="904">
        <v>4700</v>
      </c>
      <c r="D132" s="901" t="str">
        <f>'Revenues 9-14'!A221</f>
        <v>Total CTE - Perkins</v>
      </c>
      <c r="E132" s="878"/>
      <c r="F132" s="1761">
        <f>SUM('Revenues 9-14'!C221,'Revenues 9-14'!D221,'Revenues 9-14'!G221)</f>
        <v>0</v>
      </c>
      <c r="G132" s="902">
        <v>6303</v>
      </c>
    </row>
    <row r="133" spans="1:7" s="839" customFormat="1" hidden="1" x14ac:dyDescent="0.2">
      <c r="A133" s="906" t="s">
        <v>206</v>
      </c>
      <c r="B133" s="906" t="s">
        <v>2029</v>
      </c>
      <c r="C133" s="907" t="s">
        <v>207</v>
      </c>
      <c r="D133" s="908" t="str">
        <f>'Revenues 9-14'!A224</f>
        <v>ARRA - Title I - Low Income</v>
      </c>
      <c r="E133" s="909"/>
      <c r="F133" s="1878">
        <f>SUM('Revenues 9-14'!$C$224:$D$224,'Revenues 9-14'!$F$224:$G$224)</f>
        <v>0</v>
      </c>
      <c r="G133" s="877"/>
    </row>
    <row r="134" spans="1:7" s="839" customFormat="1" hidden="1" x14ac:dyDescent="0.2">
      <c r="A134" s="906" t="s">
        <v>206</v>
      </c>
      <c r="B134" s="906" t="s">
        <v>2030</v>
      </c>
      <c r="C134" s="907" t="s">
        <v>208</v>
      </c>
      <c r="D134" s="908" t="str">
        <f>'Revenues 9-14'!A225</f>
        <v>ARRA - Title I - Neglected, Private</v>
      </c>
      <c r="E134" s="909"/>
      <c r="F134" s="1761">
        <f>SUM('Revenues 9-14'!C225:G225,'Revenues 9-14'!J225)</f>
        <v>0</v>
      </c>
      <c r="G134" s="877"/>
    </row>
    <row r="135" spans="1:7" s="839" customFormat="1" hidden="1" x14ac:dyDescent="0.2">
      <c r="A135" s="906" t="s">
        <v>206</v>
      </c>
      <c r="B135" s="906" t="s">
        <v>2031</v>
      </c>
      <c r="C135" s="907" t="s">
        <v>209</v>
      </c>
      <c r="D135" s="908" t="str">
        <f>'Revenues 9-14'!A226</f>
        <v>ARRA - Title I - Delinquent, Private</v>
      </c>
      <c r="E135" s="909"/>
      <c r="F135" s="1761">
        <f>SUM('Revenues 9-14'!C226:G226,'Revenues 9-14'!J226)</f>
        <v>0</v>
      </c>
      <c r="G135" s="877"/>
    </row>
    <row r="136" spans="1:7" s="839" customFormat="1" hidden="1" x14ac:dyDescent="0.2">
      <c r="A136" s="906" t="s">
        <v>206</v>
      </c>
      <c r="B136" s="906" t="s">
        <v>2032</v>
      </c>
      <c r="C136" s="907" t="s">
        <v>210</v>
      </c>
      <c r="D136" s="908" t="str">
        <f>'Revenues 9-14'!A227</f>
        <v>ARRA - Title I - School Improvement (Part A)</v>
      </c>
      <c r="E136" s="909"/>
      <c r="F136" s="1761">
        <f>SUM('Revenues 9-14'!C227:G227,'Revenues 9-14'!J227)</f>
        <v>0</v>
      </c>
      <c r="G136" s="877"/>
    </row>
    <row r="137" spans="1:7" s="839" customFormat="1" hidden="1" x14ac:dyDescent="0.2">
      <c r="A137" s="906" t="s">
        <v>206</v>
      </c>
      <c r="B137" s="906" t="s">
        <v>2033</v>
      </c>
      <c r="C137" s="907" t="s">
        <v>211</v>
      </c>
      <c r="D137" s="908" t="str">
        <f>'Revenues 9-14'!A228</f>
        <v>ARRA - Title I - School Improvement (Section 1003g)</v>
      </c>
      <c r="E137" s="909"/>
      <c r="F137" s="1761">
        <f>SUM('Revenues 9-14'!C228:G228,'Revenues 9-14'!J228)</f>
        <v>0</v>
      </c>
      <c r="G137" s="877"/>
    </row>
    <row r="138" spans="1:7" s="839" customFormat="1" hidden="1" x14ac:dyDescent="0.2">
      <c r="A138" s="906" t="s">
        <v>206</v>
      </c>
      <c r="B138" s="906" t="s">
        <v>2034</v>
      </c>
      <c r="C138" s="907" t="s">
        <v>212</v>
      </c>
      <c r="D138" s="908" t="str">
        <f>'Revenues 9-14'!A229</f>
        <v>ARRA - IDEA - Part B - Preschool</v>
      </c>
      <c r="E138" s="909"/>
      <c r="F138" s="1761">
        <v>0</v>
      </c>
      <c r="G138" s="877"/>
    </row>
    <row r="139" spans="1:7" s="839" customFormat="1" hidden="1" x14ac:dyDescent="0.2">
      <c r="A139" s="906" t="s">
        <v>206</v>
      </c>
      <c r="B139" s="906" t="s">
        <v>2035</v>
      </c>
      <c r="C139" s="907" t="s">
        <v>213</v>
      </c>
      <c r="D139" s="908" t="str">
        <f>'Revenues 9-14'!A230</f>
        <v>ARRA - IDEA - Part B - Flow-Through</v>
      </c>
      <c r="E139" s="909"/>
      <c r="F139" s="1761">
        <f>SUM('Revenues 9-14'!C230:G230,'Revenues 9-14'!J230)</f>
        <v>0</v>
      </c>
      <c r="G139" s="877"/>
    </row>
    <row r="140" spans="1:7" s="839" customFormat="1" hidden="1" x14ac:dyDescent="0.2">
      <c r="A140" s="906" t="s">
        <v>206</v>
      </c>
      <c r="B140" s="906" t="s">
        <v>2036</v>
      </c>
      <c r="C140" s="907" t="s">
        <v>214</v>
      </c>
      <c r="D140" s="908" t="str">
        <f>'Revenues 9-14'!A231</f>
        <v>ARRA - Title IID - Technology-Formula</v>
      </c>
      <c r="E140" s="909"/>
      <c r="F140" s="1761">
        <f>SUM('Revenues 9-14'!C231:G231,'Revenues 9-14'!J231)</f>
        <v>0</v>
      </c>
      <c r="G140" s="877"/>
    </row>
    <row r="141" spans="1:7" s="839" customFormat="1" hidden="1" x14ac:dyDescent="0.2">
      <c r="A141" s="906" t="s">
        <v>206</v>
      </c>
      <c r="B141" s="906" t="s">
        <v>2037</v>
      </c>
      <c r="C141" s="907" t="s">
        <v>216</v>
      </c>
      <c r="D141" s="908" t="str">
        <f>'Revenues 9-14'!A232</f>
        <v>ARRA - Title IID - Technology-Competitive</v>
      </c>
      <c r="E141" s="909"/>
      <c r="F141" s="1761">
        <f>SUM('Revenues 9-14'!C232:G232,'Revenues 9-14'!J232)</f>
        <v>0</v>
      </c>
      <c r="G141" s="877"/>
    </row>
    <row r="142" spans="1:7" s="839" customFormat="1" hidden="1" x14ac:dyDescent="0.2">
      <c r="A142" s="906" t="s">
        <v>667</v>
      </c>
      <c r="B142" s="906" t="s">
        <v>2038</v>
      </c>
      <c r="C142" s="907" t="s">
        <v>217</v>
      </c>
      <c r="D142" s="908" t="str">
        <f>'Revenues 9-14'!A233</f>
        <v>ARRA - McKinney - Vento Homeless Education</v>
      </c>
      <c r="E142" s="909"/>
      <c r="F142" s="1761">
        <f>SUM('Revenues 9-14'!C233:G233,'Revenues 9-14'!J233)</f>
        <v>0</v>
      </c>
      <c r="G142" s="877"/>
    </row>
    <row r="143" spans="1:7" s="839" customFormat="1" hidden="1" x14ac:dyDescent="0.2">
      <c r="A143" s="906" t="s">
        <v>206</v>
      </c>
      <c r="B143" s="906" t="s">
        <v>215</v>
      </c>
      <c r="C143" s="907" t="s">
        <v>218</v>
      </c>
      <c r="D143" s="908" t="str">
        <f>'Revenues 9-14'!A237</f>
        <v>Qualified Zone Academy Bond Tax Credits</v>
      </c>
      <c r="E143" s="909"/>
      <c r="F143" s="1761">
        <f>SUM('Revenues 9-14'!C237:G237,'Revenues 9-14'!J237)</f>
        <v>0</v>
      </c>
      <c r="G143" s="877"/>
    </row>
    <row r="144" spans="1:7" s="839" customFormat="1" hidden="1" x14ac:dyDescent="0.2">
      <c r="A144" s="906" t="s">
        <v>206</v>
      </c>
      <c r="B144" s="906" t="s">
        <v>808</v>
      </c>
      <c r="C144" s="907" t="s">
        <v>219</v>
      </c>
      <c r="D144" s="908" t="str">
        <f>'Revenues 9-14'!A238</f>
        <v>Qualified School Construction Bond Credits</v>
      </c>
      <c r="E144" s="909"/>
      <c r="F144" s="1761">
        <f>SUM('Revenues 9-14'!C238:G238,'Revenues 9-14'!J238)</f>
        <v>0</v>
      </c>
      <c r="G144" s="877"/>
    </row>
    <row r="145" spans="1:7" s="839" customFormat="1" hidden="1" x14ac:dyDescent="0.2">
      <c r="A145" s="906" t="s">
        <v>206</v>
      </c>
      <c r="B145" s="906" t="s">
        <v>1415</v>
      </c>
      <c r="C145" s="907" t="s">
        <v>221</v>
      </c>
      <c r="D145" s="908" t="str">
        <f>'Revenues 9-14'!A239</f>
        <v>Build America Bond Tax Credits</v>
      </c>
      <c r="E145" s="909"/>
      <c r="F145" s="1761">
        <f>SUM('Revenues 9-14'!C239:G239,'Revenues 9-14'!J239)</f>
        <v>0</v>
      </c>
      <c r="G145" s="877"/>
    </row>
    <row r="146" spans="1:7" s="839" customFormat="1" hidden="1" x14ac:dyDescent="0.2">
      <c r="A146" s="906" t="s">
        <v>206</v>
      </c>
      <c r="B146" s="906" t="s">
        <v>2039</v>
      </c>
      <c r="C146" s="907" t="s">
        <v>223</v>
      </c>
      <c r="D146" s="908" t="str">
        <f>'Revenues 9-14'!A240</f>
        <v>Build America Bond Interest Reimbursement</v>
      </c>
      <c r="E146" s="909"/>
      <c r="F146" s="1761">
        <f>SUM('Revenues 9-14'!C240:G240,'Revenues 9-14'!J240)</f>
        <v>0</v>
      </c>
      <c r="G146" s="877"/>
    </row>
    <row r="147" spans="1:7" s="839" customFormat="1" hidden="1" x14ac:dyDescent="0.2">
      <c r="A147" s="906" t="s">
        <v>206</v>
      </c>
      <c r="B147" s="906" t="s">
        <v>2040</v>
      </c>
      <c r="C147" s="907" t="s">
        <v>225</v>
      </c>
      <c r="D147" s="908" t="str">
        <f>'Revenues 9-14'!A242</f>
        <v>Other ARRA Funds - II</v>
      </c>
      <c r="E147" s="909"/>
      <c r="F147" s="1761">
        <f>SUM('Revenues 9-14'!C242:G242,'Revenues 9-14'!J242)</f>
        <v>0</v>
      </c>
      <c r="G147" s="877"/>
    </row>
    <row r="148" spans="1:7" s="839" customFormat="1" hidden="1" x14ac:dyDescent="0.2">
      <c r="A148" s="906" t="s">
        <v>206</v>
      </c>
      <c r="B148" s="906" t="s">
        <v>2041</v>
      </c>
      <c r="C148" s="907" t="s">
        <v>226</v>
      </c>
      <c r="D148" s="908" t="str">
        <f>'Revenues 9-14'!A243</f>
        <v>Other ARRA Funds - III</v>
      </c>
      <c r="E148" s="909"/>
      <c r="F148" s="1761">
        <f>SUM('Revenues 9-14'!C243:G243,'Revenues 9-14'!J243)</f>
        <v>0</v>
      </c>
      <c r="G148" s="877"/>
    </row>
    <row r="149" spans="1:7" s="839" customFormat="1" hidden="1" x14ac:dyDescent="0.2">
      <c r="A149" s="906" t="s">
        <v>206</v>
      </c>
      <c r="B149" s="906" t="s">
        <v>220</v>
      </c>
      <c r="C149" s="907" t="s">
        <v>228</v>
      </c>
      <c r="D149" s="908" t="str">
        <f>'Revenues 9-14'!A244</f>
        <v>Other ARRA Funds - IV</v>
      </c>
      <c r="E149" s="909"/>
      <c r="F149" s="1761">
        <f>SUM('Revenues 9-14'!C244:G244,'Revenues 9-14'!J244)</f>
        <v>0</v>
      </c>
      <c r="G149" s="877"/>
    </row>
    <row r="150" spans="1:7" s="839" customFormat="1" hidden="1" x14ac:dyDescent="0.2">
      <c r="A150" s="906" t="s">
        <v>206</v>
      </c>
      <c r="B150" s="906" t="s">
        <v>222</v>
      </c>
      <c r="C150" s="907" t="s">
        <v>230</v>
      </c>
      <c r="D150" s="908" t="str">
        <f>'Revenues 9-14'!A245</f>
        <v>Other ARRA Funds - V</v>
      </c>
      <c r="E150" s="909"/>
      <c r="F150" s="1761">
        <f>SUM('Revenues 9-14'!C245:G245,'Revenues 9-14'!J245)</f>
        <v>0</v>
      </c>
      <c r="G150" s="877"/>
    </row>
    <row r="151" spans="1:7" s="839" customFormat="1" hidden="1" x14ac:dyDescent="0.2">
      <c r="A151" s="906" t="s">
        <v>206</v>
      </c>
      <c r="B151" s="906" t="s">
        <v>224</v>
      </c>
      <c r="C151" s="907" t="s">
        <v>232</v>
      </c>
      <c r="D151" s="908" t="str">
        <f>'Revenues 9-14'!A246</f>
        <v>ARRA - Early Childhood</v>
      </c>
      <c r="E151" s="909"/>
      <c r="F151" s="1761">
        <v>0</v>
      </c>
      <c r="G151" s="877"/>
    </row>
    <row r="152" spans="1:7" s="839" customFormat="1" hidden="1" x14ac:dyDescent="0.2">
      <c r="A152" s="906" t="s">
        <v>206</v>
      </c>
      <c r="B152" s="906" t="s">
        <v>1416</v>
      </c>
      <c r="C152" s="907" t="s">
        <v>233</v>
      </c>
      <c r="D152" s="908" t="str">
        <f>'Revenues 9-14'!A247</f>
        <v>Other ARRA Funds VII</v>
      </c>
      <c r="E152" s="909"/>
      <c r="F152" s="1761">
        <f>SUM('Revenues 9-14'!C247:G247,'Revenues 9-14'!J247)</f>
        <v>0</v>
      </c>
      <c r="G152" s="877"/>
    </row>
    <row r="153" spans="1:7" s="839" customFormat="1" hidden="1" x14ac:dyDescent="0.2">
      <c r="A153" s="906" t="s">
        <v>206</v>
      </c>
      <c r="B153" s="906" t="s">
        <v>2042</v>
      </c>
      <c r="C153" s="907" t="s">
        <v>234</v>
      </c>
      <c r="D153" s="908" t="str">
        <f>'Revenues 9-14'!A248</f>
        <v>Other ARRA Funds VIII</v>
      </c>
      <c r="E153" s="909"/>
      <c r="F153" s="1761">
        <f>SUM('Revenues 9-14'!C248:G248,'Revenues 9-14'!J248)</f>
        <v>0</v>
      </c>
      <c r="G153" s="877"/>
    </row>
    <row r="154" spans="1:7" s="839" customFormat="1" hidden="1" x14ac:dyDescent="0.2">
      <c r="A154" s="906" t="s">
        <v>206</v>
      </c>
      <c r="B154" s="906" t="s">
        <v>227</v>
      </c>
      <c r="C154" s="907" t="s">
        <v>235</v>
      </c>
      <c r="D154" s="908" t="str">
        <f>'Revenues 9-14'!A249</f>
        <v>Other ARRA Funds IX</v>
      </c>
      <c r="E154" s="909"/>
      <c r="F154" s="1761">
        <f>SUM('Revenues 9-14'!C249:G249,'Revenues 9-14'!J249)</f>
        <v>0</v>
      </c>
      <c r="G154" s="877"/>
    </row>
    <row r="155" spans="1:7" s="839" customFormat="1" hidden="1" x14ac:dyDescent="0.2">
      <c r="A155" s="906" t="s">
        <v>206</v>
      </c>
      <c r="B155" s="906" t="s">
        <v>229</v>
      </c>
      <c r="C155" s="907" t="s">
        <v>236</v>
      </c>
      <c r="D155" s="908" t="str">
        <f>'Revenues 9-14'!A250</f>
        <v>Other ARRA Funds X</v>
      </c>
      <c r="E155" s="909"/>
      <c r="F155" s="1761">
        <f>SUM('Revenues 9-14'!C250:G250,'Revenues 9-14'!J250)</f>
        <v>0</v>
      </c>
      <c r="G155" s="877"/>
    </row>
    <row r="156" spans="1:7" s="839" customFormat="1" hidden="1" x14ac:dyDescent="0.2">
      <c r="A156" s="906" t="s">
        <v>206</v>
      </c>
      <c r="B156" s="906" t="s">
        <v>231</v>
      </c>
      <c r="C156" s="907" t="s">
        <v>237</v>
      </c>
      <c r="D156" s="908" t="str">
        <f>'Revenues 9-14'!A251</f>
        <v>Other ARRA Funds Ed Job Fund Program</v>
      </c>
      <c r="E156" s="909"/>
      <c r="F156" s="1761">
        <f>SUM('Revenues 9-14'!C251:G251,'Revenues 9-14'!J251)</f>
        <v>0</v>
      </c>
      <c r="G156" s="877"/>
    </row>
    <row r="157" spans="1:7" s="839" customFormat="1" x14ac:dyDescent="0.2">
      <c r="A157" s="910" t="s">
        <v>499</v>
      </c>
      <c r="B157" s="911" t="s">
        <v>2043</v>
      </c>
      <c r="C157" s="912" t="s">
        <v>840</v>
      </c>
      <c r="D157" s="913" t="s">
        <v>776</v>
      </c>
      <c r="E157" s="914"/>
      <c r="F157" s="1761">
        <f>SUM(F133:F156)</f>
        <v>0</v>
      </c>
      <c r="G157" s="877"/>
    </row>
    <row r="158" spans="1:7" s="839" customFormat="1" x14ac:dyDescent="0.2">
      <c r="A158" s="910" t="s">
        <v>458</v>
      </c>
      <c r="B158" s="911" t="s">
        <v>2044</v>
      </c>
      <c r="C158" s="912" t="s">
        <v>1426</v>
      </c>
      <c r="D158" s="913" t="s">
        <v>1427</v>
      </c>
      <c r="E158" s="914"/>
      <c r="F158" s="1761">
        <f>SUM('Revenues 9-14'!C253)</f>
        <v>0</v>
      </c>
      <c r="G158" s="877"/>
    </row>
    <row r="159" spans="1:7" s="839" customFormat="1" x14ac:dyDescent="0.2">
      <c r="A159" s="910" t="s">
        <v>499</v>
      </c>
      <c r="B159" s="911" t="s">
        <v>2045</v>
      </c>
      <c r="C159" s="912" t="s">
        <v>1465</v>
      </c>
      <c r="D159" s="913" t="s">
        <v>1466</v>
      </c>
      <c r="E159" s="914"/>
      <c r="F159" s="1761">
        <f>SUM('Revenues 9-14'!C254:H254,'Revenues 9-14'!J254:K254)</f>
        <v>0</v>
      </c>
      <c r="G159" s="877"/>
    </row>
    <row r="160" spans="1:7" x14ac:dyDescent="0.2">
      <c r="A160" s="899" t="s">
        <v>5</v>
      </c>
      <c r="B160" s="899" t="s">
        <v>2046</v>
      </c>
      <c r="C160" s="904">
        <f>'Revenues 9-14'!B255</f>
        <v>4905</v>
      </c>
      <c r="D160" s="901" t="str">
        <f>'Revenues 9-14'!A255</f>
        <v>Title III - Immigrant Education Program (IEP)</v>
      </c>
      <c r="E160" s="878"/>
      <c r="F160" s="1761">
        <f>SUM('Revenues 9-14'!C255,'Revenues 9-14'!F255,'Revenues 9-14'!G255)</f>
        <v>0</v>
      </c>
      <c r="G160" s="915">
        <v>6306</v>
      </c>
    </row>
    <row r="161" spans="1:7" x14ac:dyDescent="0.2">
      <c r="A161" s="899" t="s">
        <v>5</v>
      </c>
      <c r="B161" s="899" t="s">
        <v>2047</v>
      </c>
      <c r="C161" s="904">
        <f>'Revenues 9-14'!B256</f>
        <v>4909</v>
      </c>
      <c r="D161" s="901" t="str">
        <f>'Revenues 9-14'!A256</f>
        <v>Title III - Language Inst Program - Limited Eng (LIPLEP)</v>
      </c>
      <c r="E161" s="878"/>
      <c r="F161" s="1761">
        <f>SUM('Revenues 9-14'!C256,'Revenues 9-14'!F256,'Revenues 9-14'!G256)</f>
        <v>11903</v>
      </c>
      <c r="G161" s="915"/>
    </row>
    <row r="162" spans="1:7" x14ac:dyDescent="0.2">
      <c r="A162" s="899" t="s">
        <v>667</v>
      </c>
      <c r="B162" s="899" t="s">
        <v>2048</v>
      </c>
      <c r="C162" s="904">
        <f>'Revenues 9-14'!B257</f>
        <v>4920</v>
      </c>
      <c r="D162" s="901" t="str">
        <f>'Revenues 9-14'!A257</f>
        <v>McKinney Education for Homeless Children</v>
      </c>
      <c r="E162" s="878"/>
      <c r="F162" s="1761">
        <f>SUM('Revenues 9-14'!C257,'Revenues 9-14'!D257,'Revenues 9-14'!F257,'Revenues 9-14'!G257)</f>
        <v>0</v>
      </c>
      <c r="G162" s="902"/>
    </row>
    <row r="163" spans="1:7" x14ac:dyDescent="0.2">
      <c r="A163" s="916" t="s">
        <v>667</v>
      </c>
      <c r="B163" s="916" t="s">
        <v>2049</v>
      </c>
      <c r="C163" s="917">
        <f>'Revenues 9-14'!B258</f>
        <v>4930</v>
      </c>
      <c r="D163" s="918" t="str">
        <f>'Revenues 9-14'!A258</f>
        <v>Title II - Eisenhower Professional Development Formula</v>
      </c>
      <c r="E163" s="898"/>
      <c r="F163" s="1878">
        <f>SUM('Revenues 9-14'!C258:D258,'Revenues 9-14'!F258,'Revenues 9-14'!G258)</f>
        <v>0</v>
      </c>
      <c r="G163" s="902"/>
    </row>
    <row r="164" spans="1:7" x14ac:dyDescent="0.2">
      <c r="A164" s="899" t="s">
        <v>667</v>
      </c>
      <c r="B164" s="899" t="s">
        <v>2050</v>
      </c>
      <c r="C164" s="904">
        <f>'Revenues 9-14'!B259</f>
        <v>4932</v>
      </c>
      <c r="D164" s="905" t="str">
        <f>'Revenues 9-14'!A259</f>
        <v>Title II - Teacher Quality</v>
      </c>
      <c r="E164" s="878"/>
      <c r="F164" s="1878">
        <f>SUM('Revenues 9-14'!C259,'Revenues 9-14'!D259,'Revenues 9-14'!F259,'Revenues 9-14'!G259)</f>
        <v>8903</v>
      </c>
      <c r="G164" s="902"/>
    </row>
    <row r="165" spans="1:7" x14ac:dyDescent="0.2">
      <c r="A165" s="899" t="s">
        <v>667</v>
      </c>
      <c r="B165" s="899" t="s">
        <v>2051</v>
      </c>
      <c r="C165" s="904">
        <f>'Revenues 9-14'!B260</f>
        <v>4960</v>
      </c>
      <c r="D165" s="901" t="str">
        <f>'Revenues 9-14'!A260</f>
        <v>Federal Charter Schools</v>
      </c>
      <c r="E165" s="878"/>
      <c r="F165" s="1761">
        <f>SUM('Revenues 9-14'!C260:D260,'Revenues 9-14'!F260:G260)</f>
        <v>0</v>
      </c>
      <c r="G165" s="902"/>
    </row>
    <row r="166" spans="1:7" x14ac:dyDescent="0.2">
      <c r="A166" s="899" t="s">
        <v>667</v>
      </c>
      <c r="B166" s="899" t="s">
        <v>1996</v>
      </c>
      <c r="C166" s="904">
        <f>'Revenues 9-14'!B261</f>
        <v>4981</v>
      </c>
      <c r="D166" s="901" t="str">
        <f>'Revenues 9-14'!A261</f>
        <v>State Assessment Grants</v>
      </c>
      <c r="E166" s="878"/>
      <c r="F166" s="1761">
        <f>SUM('Revenues 9-14'!C261:D261,'Revenues 9-14'!F261:G261)</f>
        <v>0</v>
      </c>
      <c r="G166" s="902"/>
    </row>
    <row r="167" spans="1:7" x14ac:dyDescent="0.2">
      <c r="A167" s="899" t="s">
        <v>667</v>
      </c>
      <c r="B167" s="899" t="s">
        <v>1997</v>
      </c>
      <c r="C167" s="904">
        <f>'Revenues 9-14'!B262</f>
        <v>4982</v>
      </c>
      <c r="D167" s="901" t="str">
        <f>'Revenues 9-14'!A262</f>
        <v>Grant for State Assessments and Related Activities</v>
      </c>
      <c r="E167" s="878"/>
      <c r="F167" s="1761">
        <f>SUM('Revenues 9-14'!C262:D262,'Revenues 9-14'!F262:G262)</f>
        <v>0</v>
      </c>
      <c r="G167" s="902"/>
    </row>
    <row r="168" spans="1:7" x14ac:dyDescent="0.2">
      <c r="A168" s="899" t="s">
        <v>667</v>
      </c>
      <c r="B168" s="899" t="s">
        <v>2052</v>
      </c>
      <c r="C168" s="904">
        <f>'Revenues 9-14'!B263</f>
        <v>4991</v>
      </c>
      <c r="D168" s="905" t="str">
        <f>'Revenues 9-14'!A263</f>
        <v>Medicaid Matching Funds - Administrative Outreach</v>
      </c>
      <c r="E168" s="878"/>
      <c r="F168" s="1761">
        <f>SUM('Revenues 9-14'!C263:D263,'Revenues 9-14'!F263:G263)</f>
        <v>12755</v>
      </c>
      <c r="G168" s="919">
        <v>6320</v>
      </c>
    </row>
    <row r="169" spans="1:7" x14ac:dyDescent="0.2">
      <c r="A169" s="899" t="s">
        <v>667</v>
      </c>
      <c r="B169" s="899" t="s">
        <v>2053</v>
      </c>
      <c r="C169" s="904">
        <f>'Revenues 9-14'!B264</f>
        <v>4992</v>
      </c>
      <c r="D169" s="905" t="str">
        <f>'Revenues 9-14'!A264</f>
        <v>Medicaid Matching Funds - Fee-for-Service Program</v>
      </c>
      <c r="E169" s="878"/>
      <c r="F169" s="1761">
        <f>SUM('Revenues 9-14'!C264:D264,'Revenues 9-14'!F264:G264)</f>
        <v>41473</v>
      </c>
      <c r="G169" s="919"/>
    </row>
    <row r="170" spans="1:7" x14ac:dyDescent="0.2">
      <c r="A170" s="920" t="s">
        <v>667</v>
      </c>
      <c r="B170" s="916" t="s">
        <v>2054</v>
      </c>
      <c r="C170" s="917">
        <f>'Revenues 9-14'!B265</f>
        <v>4999</v>
      </c>
      <c r="D170" s="918" t="str">
        <f>'Revenues 9-14'!A265</f>
        <v>Other Restricted Revenue from Federal Sources (Describe &amp; Itemize)</v>
      </c>
      <c r="E170" s="878"/>
      <c r="F170" s="1761">
        <f>SUM('Revenues 9-14'!C265:D265,'Revenues 9-14'!F265:G265)</f>
        <v>0</v>
      </c>
      <c r="G170" s="899"/>
    </row>
    <row r="171" spans="1:7" x14ac:dyDescent="0.2">
      <c r="A171" s="1889" t="s">
        <v>5</v>
      </c>
      <c r="B171" s="1890" t="s">
        <v>1919</v>
      </c>
      <c r="C171" s="1891">
        <v>3100</v>
      </c>
      <c r="D171" s="1892" t="s">
        <v>1921</v>
      </c>
      <c r="E171" s="878"/>
      <c r="F171" s="1877">
        <v>118807.65</v>
      </c>
      <c r="G171" s="899"/>
    </row>
    <row r="172" spans="1:7" x14ac:dyDescent="0.2">
      <c r="A172" s="1889" t="s">
        <v>663</v>
      </c>
      <c r="B172" s="1890" t="s">
        <v>1919</v>
      </c>
      <c r="C172" s="1891">
        <v>3300</v>
      </c>
      <c r="D172" s="1892" t="s">
        <v>1922</v>
      </c>
      <c r="E172" s="878"/>
      <c r="F172" s="1877">
        <v>82.4</v>
      </c>
      <c r="G172" s="899"/>
    </row>
    <row r="173" spans="1:7" ht="6" customHeight="1" x14ac:dyDescent="0.2">
      <c r="A173" s="899"/>
      <c r="B173" s="899"/>
      <c r="C173" s="921"/>
      <c r="D173" s="899"/>
      <c r="E173" s="878"/>
      <c r="F173" s="922"/>
      <c r="G173" s="919"/>
    </row>
    <row r="174" spans="1:7" x14ac:dyDescent="0.2">
      <c r="A174" s="1742"/>
      <c r="B174" s="1756"/>
      <c r="C174" s="1757"/>
      <c r="D174" s="1758" t="s">
        <v>2055</v>
      </c>
      <c r="E174" s="1759" t="s">
        <v>957</v>
      </c>
      <c r="F174" s="1760">
        <f>SUM(F84:F132,F157:F172)</f>
        <v>858966.05</v>
      </c>
    </row>
    <row r="175" spans="1:7" ht="12" customHeight="1" x14ac:dyDescent="0.2">
      <c r="A175" s="1742"/>
      <c r="B175" s="1756"/>
      <c r="C175" s="1757"/>
      <c r="D175" s="1758" t="s">
        <v>2056</v>
      </c>
      <c r="E175" s="1759"/>
      <c r="F175" s="1761">
        <f>'PCTC-OEPP 27-28'!F77-F174</f>
        <v>6307356.9500000002</v>
      </c>
    </row>
    <row r="176" spans="1:7" ht="12" customHeight="1" x14ac:dyDescent="0.2">
      <c r="A176" s="1742"/>
      <c r="B176" s="1756"/>
      <c r="C176" s="1757"/>
      <c r="D176" s="1758" t="s">
        <v>1816</v>
      </c>
      <c r="E176" s="1759"/>
      <c r="F176" s="1761">
        <f>'Cap Outlay Deprec 26'!I18</f>
        <v>301469.40000000002</v>
      </c>
    </row>
    <row r="177" spans="1:7" ht="12" customHeight="1" x14ac:dyDescent="0.2">
      <c r="A177" s="1742"/>
      <c r="B177" s="1756"/>
      <c r="C177" s="1757"/>
      <c r="D177" s="1758" t="s">
        <v>2057</v>
      </c>
      <c r="E177" s="1759"/>
      <c r="F177" s="1761">
        <f>F175+F176</f>
        <v>6608826.3500000006</v>
      </c>
    </row>
    <row r="178" spans="1:7" ht="12" customHeight="1" x14ac:dyDescent="0.2">
      <c r="A178" s="1742"/>
      <c r="B178" s="1762"/>
      <c r="C178" s="1757"/>
      <c r="D178" s="1758" t="str">
        <f>D78</f>
        <v>9 Month ADA from District Average Daily Attendance/Prior General State Aid Inquiry 2018-2019</v>
      </c>
      <c r="E178" s="1759"/>
      <c r="F178" s="1763">
        <f>'PCTC-OEPP 27-28'!F78</f>
        <v>387.3</v>
      </c>
      <c r="G178" s="902"/>
    </row>
    <row r="179" spans="1:7" ht="12" customHeight="1" thickBot="1" x14ac:dyDescent="0.25">
      <c r="A179" s="1742"/>
      <c r="B179" s="1762"/>
      <c r="C179" s="1757"/>
      <c r="D179" s="1758" t="s">
        <v>2058</v>
      </c>
      <c r="E179" s="1759" t="s">
        <v>1544</v>
      </c>
      <c r="F179" s="1764">
        <f>F177/F178</f>
        <v>17063.842886651175</v>
      </c>
      <c r="G179" s="828">
        <v>6323</v>
      </c>
    </row>
    <row r="180" spans="1:7" ht="12" thickTop="1" x14ac:dyDescent="0.2">
      <c r="B180" s="902"/>
      <c r="C180" s="921"/>
      <c r="D180" s="902"/>
      <c r="E180" s="921"/>
      <c r="F180" s="902"/>
      <c r="G180" s="923">
        <v>6326</v>
      </c>
    </row>
    <row r="181" spans="1:7" ht="12.2" customHeight="1" x14ac:dyDescent="0.2">
      <c r="A181" s="902" t="s">
        <v>1920</v>
      </c>
      <c r="B181" s="902"/>
      <c r="C181" s="921"/>
      <c r="D181" s="902"/>
      <c r="E181" s="921"/>
      <c r="F181" s="902"/>
      <c r="G181" s="902"/>
    </row>
    <row r="182" spans="1:7" s="1893" customFormat="1" ht="12.2" customHeight="1" x14ac:dyDescent="0.2">
      <c r="A182" s="1893" t="s">
        <v>1993</v>
      </c>
      <c r="B182" s="1894"/>
      <c r="C182" s="1895"/>
      <c r="D182" s="1894"/>
      <c r="E182" s="1895"/>
      <c r="F182" s="1894"/>
      <c r="G182" s="1894"/>
    </row>
    <row r="183" spans="1:7" s="1893" customFormat="1" ht="12.2" customHeight="1" x14ac:dyDescent="0.2">
      <c r="A183" s="1896" t="s">
        <v>1995</v>
      </c>
      <c r="C183" s="1895"/>
      <c r="D183" s="1894"/>
      <c r="E183" s="1895"/>
      <c r="F183" s="1894"/>
      <c r="G183" s="1894"/>
    </row>
    <row r="184" spans="1:7" ht="12" customHeight="1" x14ac:dyDescent="0.2">
      <c r="C184" s="921"/>
      <c r="D184" s="902"/>
      <c r="E184" s="921"/>
      <c r="F184" s="902"/>
      <c r="G184" s="902"/>
    </row>
    <row r="185" spans="1:7" x14ac:dyDescent="0.2">
      <c r="A185" s="1897" t="s">
        <v>1924</v>
      </c>
      <c r="B185" s="1898" t="s">
        <v>1923</v>
      </c>
      <c r="C185" s="921"/>
      <c r="D185" s="902"/>
      <c r="E185" s="921"/>
      <c r="F185" s="902"/>
      <c r="G185" s="902"/>
    </row>
    <row r="186" spans="1:7" x14ac:dyDescent="0.2">
      <c r="A186" s="902"/>
      <c r="B186" s="902"/>
      <c r="C186" s="921"/>
      <c r="D186" s="902"/>
      <c r="E186" s="921"/>
      <c r="F186" s="902"/>
      <c r="G186" s="902"/>
    </row>
    <row r="187" spans="1:7" x14ac:dyDescent="0.2">
      <c r="A187" s="902"/>
      <c r="B187" s="902"/>
      <c r="C187" s="921"/>
      <c r="D187" s="902"/>
      <c r="E187" s="921"/>
      <c r="F187" s="902"/>
      <c r="G187" s="902"/>
    </row>
    <row r="188" spans="1:7" x14ac:dyDescent="0.2">
      <c r="A188" s="902"/>
      <c r="B188" s="902"/>
      <c r="C188" s="921"/>
      <c r="D188" s="902"/>
      <c r="E188" s="921"/>
      <c r="F188" s="902"/>
      <c r="G188" s="902"/>
    </row>
    <row r="189" spans="1:7" x14ac:dyDescent="0.2">
      <c r="A189" s="902"/>
      <c r="B189" s="902"/>
      <c r="C189" s="921"/>
      <c r="D189" s="902"/>
      <c r="E189" s="921"/>
      <c r="F189" s="902"/>
      <c r="G189" s="902"/>
    </row>
    <row r="190" spans="1:7" x14ac:dyDescent="0.2">
      <c r="A190" s="902"/>
      <c r="B190" s="902"/>
      <c r="C190" s="921"/>
      <c r="D190" s="902"/>
      <c r="E190" s="921"/>
      <c r="F190" s="902"/>
      <c r="G190" s="902"/>
    </row>
    <row r="191" spans="1:7" x14ac:dyDescent="0.2">
      <c r="A191" s="902"/>
      <c r="B191" s="902"/>
      <c r="C191" s="921"/>
      <c r="D191" s="902"/>
      <c r="E191" s="921"/>
      <c r="F191" s="902"/>
      <c r="G191" s="902"/>
    </row>
    <row r="192" spans="1:7" x14ac:dyDescent="0.2">
      <c r="A192" s="902"/>
      <c r="B192" s="902"/>
      <c r="C192" s="921"/>
      <c r="D192" s="902"/>
      <c r="E192" s="921"/>
      <c r="F192" s="902"/>
      <c r="G192" s="902"/>
    </row>
    <row r="193" spans="1:7" x14ac:dyDescent="0.2">
      <c r="A193" s="902"/>
      <c r="B193" s="902"/>
      <c r="C193" s="921"/>
      <c r="D193" s="902"/>
      <c r="E193" s="921"/>
      <c r="F193" s="902"/>
      <c r="G193" s="902"/>
    </row>
    <row r="194" spans="1:7" x14ac:dyDescent="0.2">
      <c r="A194" s="902"/>
      <c r="B194" s="902"/>
      <c r="C194" s="921"/>
      <c r="D194" s="902"/>
      <c r="E194" s="921"/>
      <c r="F194" s="902"/>
      <c r="G194" s="902"/>
    </row>
    <row r="195" spans="1:7" x14ac:dyDescent="0.2">
      <c r="A195" s="902"/>
      <c r="B195" s="902"/>
      <c r="C195" s="921"/>
      <c r="D195" s="902"/>
      <c r="E195" s="921"/>
      <c r="F195" s="902"/>
      <c r="G195" s="902"/>
    </row>
    <row r="196" spans="1:7" x14ac:dyDescent="0.2">
      <c r="A196" s="902"/>
      <c r="B196" s="902"/>
      <c r="C196" s="921"/>
      <c r="D196" s="902"/>
      <c r="E196" s="921"/>
      <c r="F196" s="902"/>
      <c r="G196" s="902"/>
    </row>
    <row r="197" spans="1:7" x14ac:dyDescent="0.2">
      <c r="A197" s="902"/>
      <c r="B197" s="902"/>
      <c r="C197" s="921"/>
      <c r="D197" s="902"/>
      <c r="E197" s="921"/>
      <c r="F197" s="902"/>
      <c r="G197" s="902"/>
    </row>
    <row r="198" spans="1:7" x14ac:dyDescent="0.2">
      <c r="A198" s="902"/>
      <c r="B198" s="902"/>
      <c r="C198" s="921"/>
      <c r="D198" s="902"/>
      <c r="E198" s="921"/>
      <c r="F198" s="902"/>
      <c r="G198" s="902"/>
    </row>
    <row r="199" spans="1:7" x14ac:dyDescent="0.2">
      <c r="A199" s="902"/>
      <c r="B199" s="902"/>
      <c r="C199" s="921"/>
      <c r="D199" s="902"/>
      <c r="E199" s="921"/>
      <c r="F199" s="902"/>
      <c r="G199" s="902"/>
    </row>
    <row r="200" spans="1:7" x14ac:dyDescent="0.2">
      <c r="A200" s="902"/>
      <c r="B200" s="902"/>
      <c r="C200" s="921"/>
      <c r="D200" s="902"/>
      <c r="E200" s="921"/>
      <c r="F200" s="902"/>
      <c r="G200" s="902"/>
    </row>
    <row r="201" spans="1:7" x14ac:dyDescent="0.2">
      <c r="A201" s="902"/>
      <c r="B201" s="902"/>
      <c r="C201" s="921"/>
      <c r="D201" s="902"/>
      <c r="E201" s="921"/>
      <c r="F201" s="902"/>
      <c r="G201" s="902"/>
    </row>
    <row r="202" spans="1:7" x14ac:dyDescent="0.2">
      <c r="A202" s="902"/>
      <c r="B202" s="902"/>
      <c r="C202" s="921"/>
      <c r="D202" s="902"/>
      <c r="E202" s="921"/>
      <c r="F202" s="902"/>
      <c r="G202" s="902"/>
    </row>
  </sheetData>
  <sheetProtection password="F60E" sheet="1" objects="1" scenarios="1"/>
  <mergeCells count="5">
    <mergeCell ref="A6:F6"/>
    <mergeCell ref="A1:F1"/>
    <mergeCell ref="A81:F81"/>
    <mergeCell ref="A2:F2"/>
    <mergeCell ref="A5:F5"/>
  </mergeCells>
  <phoneticPr fontId="14" type="noConversion"/>
  <hyperlinks>
    <hyperlink ref="B185" r:id="rId1" xr:uid="{00000000-0004-0000-0E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headerFooter>
  <rowBreaks count="1" manualBreakCount="1">
    <brk id="80" max="16383" man="1"/>
  </rowBreaks>
  <ignoredErrors>
    <ignoredError sqref="F159 F163 F168:F170 F130:F131 F128 F121 F118 F101 F165" formulaRange="1"/>
    <ignoredError sqref="F179" evalError="1"/>
    <ignoredError sqref="C74 C157:C159"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H141"/>
  <sheetViews>
    <sheetView showGridLines="0" topLeftCell="A10" zoomScale="70" zoomScaleNormal="70" workbookViewId="0">
      <selection activeCell="C21" sqref="C21"/>
    </sheetView>
  </sheetViews>
  <sheetFormatPr defaultColWidth="9.140625" defaultRowHeight="15" x14ac:dyDescent="0.25"/>
  <cols>
    <col min="1" max="1" width="52" style="1514" customWidth="1"/>
    <col min="2" max="2" width="16.42578125" style="1515" bestFit="1" customWidth="1"/>
    <col min="3" max="3" width="33.7109375" style="1515" customWidth="1"/>
    <col min="4" max="4" width="16.28515625" style="1516" customWidth="1"/>
    <col min="5" max="5" width="30" style="1516" hidden="1" customWidth="1"/>
    <col min="6" max="6" width="23.5703125" style="1516" customWidth="1"/>
    <col min="7" max="7" width="23.28515625" style="1515" customWidth="1"/>
    <col min="8" max="16384" width="9.140625" style="1505"/>
  </cols>
  <sheetData>
    <row r="1" spans="1:7" ht="15" customHeight="1" x14ac:dyDescent="0.25">
      <c r="A1" s="1631" t="s">
        <v>1831</v>
      </c>
      <c r="B1" s="1632"/>
      <c r="C1" s="1632"/>
      <c r="D1" s="1632"/>
      <c r="E1" s="1632"/>
      <c r="F1" s="1632"/>
      <c r="G1" s="1632"/>
    </row>
    <row r="2" spans="1:7" x14ac:dyDescent="0.25">
      <c r="A2" s="1629"/>
      <c r="B2" s="1629"/>
      <c r="C2" s="1630" t="s">
        <v>978</v>
      </c>
      <c r="D2" s="1629"/>
      <c r="E2" s="1629"/>
      <c r="F2" s="1629"/>
      <c r="G2" s="1629"/>
    </row>
    <row r="3" spans="1:7" ht="5.25" customHeight="1" x14ac:dyDescent="0.25">
      <c r="A3" s="1517"/>
      <c r="B3" s="1517"/>
      <c r="C3" s="1517"/>
      <c r="D3" s="1517"/>
      <c r="E3" s="1517"/>
      <c r="F3" s="1517"/>
      <c r="G3" s="1517"/>
    </row>
    <row r="4" spans="1:7" ht="18.75" customHeight="1" x14ac:dyDescent="0.25">
      <c r="A4" s="2305" t="s">
        <v>1817</v>
      </c>
      <c r="B4" s="2306"/>
      <c r="C4" s="2306"/>
      <c r="D4" s="2306"/>
      <c r="E4" s="2306"/>
      <c r="F4" s="2306"/>
      <c r="G4" s="2307"/>
    </row>
    <row r="5" spans="1:7" x14ac:dyDescent="0.25">
      <c r="A5" s="2308"/>
      <c r="B5" s="2309"/>
      <c r="C5" s="2309"/>
      <c r="D5" s="2309"/>
      <c r="E5" s="2309"/>
      <c r="F5" s="2309"/>
      <c r="G5" s="2310"/>
    </row>
    <row r="6" spans="1:7" ht="18.75" x14ac:dyDescent="0.25">
      <c r="A6" s="1506" t="s">
        <v>1818</v>
      </c>
      <c r="B6" s="1507"/>
      <c r="C6" s="1507"/>
      <c r="D6" s="1507"/>
      <c r="E6" s="1507"/>
      <c r="F6" s="1507"/>
      <c r="G6" s="1508"/>
    </row>
    <row r="7" spans="1:7" ht="30.75" customHeight="1" x14ac:dyDescent="0.25">
      <c r="A7" s="2311" t="s">
        <v>1931</v>
      </c>
      <c r="B7" s="2312"/>
      <c r="C7" s="2312"/>
      <c r="D7" s="2312"/>
      <c r="E7" s="2312"/>
      <c r="F7" s="2312"/>
      <c r="G7" s="2313"/>
    </row>
    <row r="8" spans="1:7" ht="15.75" customHeight="1" x14ac:dyDescent="0.25">
      <c r="A8" s="2314" t="s">
        <v>1906</v>
      </c>
      <c r="B8" s="2315"/>
      <c r="C8" s="2315"/>
      <c r="D8" s="2315"/>
      <c r="E8" s="2315"/>
      <c r="F8" s="2315"/>
      <c r="G8" s="2316"/>
    </row>
    <row r="9" spans="1:7" ht="35.25" customHeight="1" x14ac:dyDescent="0.25">
      <c r="A9" s="2311" t="s">
        <v>1934</v>
      </c>
      <c r="B9" s="2312"/>
      <c r="C9" s="2312"/>
      <c r="D9" s="2312"/>
      <c r="E9" s="2312"/>
      <c r="F9" s="2312"/>
      <c r="G9" s="2313"/>
    </row>
    <row r="10" spans="1:7" ht="15" customHeight="1" x14ac:dyDescent="0.25">
      <c r="A10" s="1509" t="s">
        <v>1819</v>
      </c>
      <c r="B10" s="1510"/>
      <c r="C10" s="1510"/>
      <c r="D10" s="1510"/>
      <c r="E10" s="1510"/>
      <c r="F10" s="1510"/>
      <c r="G10" s="1511"/>
    </row>
    <row r="11" spans="1:7" ht="17.25" customHeight="1" x14ac:dyDescent="0.25">
      <c r="A11" s="2311" t="s">
        <v>1933</v>
      </c>
      <c r="B11" s="2312"/>
      <c r="C11" s="2312"/>
      <c r="D11" s="2312"/>
      <c r="E11" s="2312"/>
      <c r="F11" s="2312"/>
      <c r="G11" s="2313"/>
    </row>
    <row r="12" spans="1:7" ht="15" customHeight="1" x14ac:dyDescent="0.25">
      <c r="A12" s="1509" t="s">
        <v>1824</v>
      </c>
      <c r="B12" s="1510"/>
      <c r="C12" s="1510"/>
      <c r="D12" s="1510"/>
      <c r="E12" s="1510"/>
      <c r="F12" s="1510"/>
      <c r="G12" s="1511"/>
    </row>
    <row r="13" spans="1:7" ht="32.25" customHeight="1" x14ac:dyDescent="0.25">
      <c r="A13" s="2302" t="s">
        <v>1975</v>
      </c>
      <c r="B13" s="2303"/>
      <c r="C13" s="2303"/>
      <c r="D13" s="2303"/>
      <c r="E13" s="2303"/>
      <c r="F13" s="2303"/>
      <c r="G13" s="2304"/>
    </row>
    <row r="14" spans="1:7" x14ac:dyDescent="0.25">
      <c r="A14" s="1633" t="s">
        <v>1832</v>
      </c>
      <c r="B14" s="1634"/>
      <c r="C14" s="1634"/>
      <c r="D14" s="1634"/>
      <c r="E14" s="1634"/>
      <c r="F14" s="1634"/>
      <c r="G14" s="1635"/>
    </row>
    <row r="15" spans="1:7" ht="61.5" customHeight="1" x14ac:dyDescent="0.25">
      <c r="A15" s="1518" t="s">
        <v>1825</v>
      </c>
      <c r="B15" s="1518" t="s">
        <v>1826</v>
      </c>
      <c r="C15" s="1518" t="s">
        <v>1827</v>
      </c>
      <c r="D15" s="1519" t="s">
        <v>1828</v>
      </c>
      <c r="E15" s="1519" t="s">
        <v>1820</v>
      </c>
      <c r="F15" s="1519" t="s">
        <v>1829</v>
      </c>
      <c r="G15" s="1519" t="s">
        <v>1830</v>
      </c>
    </row>
    <row r="16" spans="1:7" x14ac:dyDescent="0.25">
      <c r="A16" s="1620" t="s">
        <v>1833</v>
      </c>
      <c r="B16" s="1621" t="s">
        <v>1823</v>
      </c>
      <c r="C16" s="1622" t="s">
        <v>1821</v>
      </c>
      <c r="D16" s="1623">
        <v>500000</v>
      </c>
      <c r="E16" s="1623">
        <f>IF(D16&lt;=25000,D16,IF(D16&gt;25000,25000,0))</f>
        <v>25000</v>
      </c>
      <c r="F16" s="1623">
        <f>IF(OR(B16="10-1000-100",B16="10-1000-200",B16="10-1000-300",B16="10-1000-400",B16="10-1000-600",B16="10-1000-800",B16="50-1000-200",B16="10-2100-100",B16="10-2100-200",B16="10-2100-300",B16="10-2100-400",B16="10-2100-600",B16="10-2100-800",B16="20-2100-100",B16="20-2100-200",B16="20-2100-300",B16="20-2100-400",B16="20-2100-600",B16="20-2100-800",B16="40-2100-100",B16="40-2100-200",B16="40-2100-300",B16="40-2100-400",B16="40-2100-600",B16="40-2100-800",B16="50-2100-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10-2540-800",B16="20-2540-100",B16="20-2540-200",B16="20-2540-300",B16="20-2540-400",B16="20-2540-600",B16="20-2540-800",B16="50-2540-200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10-3000-100",B16="10-3000-200",B16="10-3000-300",B16="10-3000-400",B16="10-3000-600",B16="10-3000-800",B16="20-3000-100",B16="20-3000-200",B16="20-3000-300",B16="20-3000-400",B16="20-3000-600",B16="20-3000-800",B16="40-3000-100",B16="40-3000-200",B16="40-3000-300",B16="40-3000-400",B16="40-3000-600",B16="40-3000-800",B16="50-3000-200"),E16,0)</f>
        <v>25000</v>
      </c>
      <c r="G16" s="1624">
        <f>IF(F16=0,"0",D16-F16)</f>
        <v>475000</v>
      </c>
    </row>
    <row r="17" spans="1:8" x14ac:dyDescent="0.25">
      <c r="A17" s="1967" t="s">
        <v>2108</v>
      </c>
      <c r="B17" s="1905" t="s">
        <v>2134</v>
      </c>
      <c r="C17" s="1966" t="s">
        <v>2107</v>
      </c>
      <c r="D17" s="1816">
        <v>162052</v>
      </c>
      <c r="E17" s="1512">
        <f t="shared" ref="E17:E141" si="0">IF(D17&lt;=25000,D17,IF(D17&gt;25000,25000,0))</f>
        <v>25000</v>
      </c>
      <c r="F17" s="1903">
        <f t="shared" ref="F17:F80" si="1">IF(OR(B17="10-1000-100",B17="10-1000-200",B17="10-1000-300",B17="10-1000-400",B17="10-1000-600",B17="10-1000-800",B17="50-1000-200",B17="10-2100-100",B17="10-2100-200",B17="10-2100-300",B17="10-2100-400",B17="10-2100-600",B17="10-2100-800",B17="20-2100-100",B17="20-2100-200",B17="20-2100-300",B17="20-2100-400",B17="20-2100-600",B17="20-2100-800",B17="40-2100-100",B17="40-2100-200",B17="40-2100-300",B17="40-2100-400",B17="40-2100-600",B17="40-2100-800",B17="50-2100-200",B17="10-2200-100",B17="10-2200-200",B17="10-2200-300",B17="10-2200-400",B17="10-2200-600",B17="10-2200-800",B17="50-2200-200",B17="10-2300-100",B17="10-2300-200",B17="10-2300-300",B17="10-2300-400",B17="10-2300-600",B17="10-2300-800",B17="50-2300-200",B17="80-2300-100",B17="80-2300-200",B17="80-2300-300",B17="80-2300-400",B17="80-2300-600",B17="80-2300-800",B17="10-2400-100",B17="10-2400-200",B17="10-2400-300",B17="10-2400-400",B17="10-2400-600",B17="10-2400-800",B17="50-2400-200",B17="10-2510-100",B17="10-2510-200",B17="10-2510-300",B17="10-2510-400",B17="10-2510-600",B17="10-2510-800",B17="20-2510-100",B17="20-2510-200",B17="20-2510-300",B17="20-2510-400",B17="20-2510-600",B17="20-2510-800",B17="50-2510-200",B17="10-2520-100",B17="10-2520-200",B17="10-2520-300",B17="10-2520-400",B17="10-2520-600",B17="10-2520-800",B17="50-2520-200",B17="10-2540-100",B17="10-2540-200",B17="10-2540-300",B17="10-2540-400",B17="10-2540-600",B17="10-2540-800",B17="20-2540-100",B17="20-2540-200",B17="20-2540-300",B17="20-2540-400",B17="20-2540-600",B17="20-2540-800",B17="50-2540-200",B17="10-2550-100",B17="10-2550-200",B17="10-2550-300",B17="10-2550-400",B17="10-2550-600",B17="10-2550-800",B17="20-2550-100",B17="20-2550-200",B17="20-2550-300",B17="20-2550-400",B17="20-2550-600",B17="20-2550-800",B17="40-2550-100",B17="40-2550-200",B17="40-2550-300",B17="40-2550-400",B17="40-2550-600",B17="40-2550-800",B17="50-2550-200",B17="10-2560-100",B17="10-2560-200",B17="10-2560-300",B17="10-2560-400",B17="10-2560-600",B17="10-2560-800",B17="50-2560-200",B17="10-2570-100",B17="10-2570-200",B17="10-2570-300",B17="10-2570-400",B17="10-2570-600",B17="10-2570-800",B17="50-2570-200",B17="10-2610-100",B17="10-2610-200",B17="10-2610-300",B17="10-2610-400",B17="10-2610-600",B17="10-2610-800",B17="50-2610-200",B17="10-2620-100",B17="10-2620-200",B17="10-2620-300",B17="10-2620-400",B17="10-2620-600",B17="10-2620-800",B17="50-2620-200",B17="10-2630-100",B17="10-2630-200",B17="10-2630-300",B17="10-2630-400",B17="10-2630-600",B17="10-2630-800",B17="50-2630-200",B17="10-2640-100",B17="10-2640-200",B17="10-2640-300",B17="10-2640-400",B17="10-2640-600",B17="10-2640-800",B17="50-2640-200",B17="10-2660-100",B17="10-2660-200",B17="10-2660-300",B17="10-2660-400",B17="10-2660-600",B17="10-2660-800",B17="50-2660-200",B17="10-2900-100",B17="10-2900-200",B17="10-2900-300",B17="10-2900-400",B17="10-2900-600",B17="10-2900-800",B17="20-2900-100",B17="20-2900-200",B17="20-2900-300",B17="20-2900-400",B17="20-2900-600",B17="20-2900-800",B17="40-2900-100",B17="40-2900-200",B17="40-2900-300",B17="40-2900-400",B17="40-2900-600",B17="40-2900-800",B17="50-2900-200",B17="10-3000-100",B17="10-3000-200",B17="10-3000-300",B17="10-3000-400",B17="10-3000-600",B17="10-3000-800",B17="20-3000-100",B17="20-3000-200",B17="20-3000-300",B17="20-3000-400",B17="20-3000-600",B17="20-3000-800",B17="40-3000-100",B17="40-3000-200",B17="40-3000-300",B17="40-3000-400",B17="40-3000-600",B17="40-3000-800",B17="50-3000-200"),E17,0)</f>
        <v>25000</v>
      </c>
      <c r="G17" s="1765">
        <f>IF(F17=0,0,D17-F17)</f>
        <v>137052</v>
      </c>
      <c r="H17" s="1619"/>
    </row>
    <row r="18" spans="1:8" x14ac:dyDescent="0.25">
      <c r="A18" s="1967" t="s">
        <v>2110</v>
      </c>
      <c r="B18" s="1905" t="s">
        <v>2139</v>
      </c>
      <c r="C18" s="1966" t="s">
        <v>2109</v>
      </c>
      <c r="D18" s="1816">
        <v>13205</v>
      </c>
      <c r="E18" s="1512">
        <f t="shared" ref="E18:E140" si="2">IF(D18&lt;=25000,D18,IF(D18&gt;25000,25000,0))</f>
        <v>13205</v>
      </c>
      <c r="F18" s="1903">
        <f t="shared" si="1"/>
        <v>13205</v>
      </c>
      <c r="G18" s="1765">
        <f t="shared" ref="G18:G140" si="3">IF(F18=0,0,D18-F18)</f>
        <v>0</v>
      </c>
    </row>
    <row r="19" spans="1:8" x14ac:dyDescent="0.25">
      <c r="A19" s="1967" t="s">
        <v>2110</v>
      </c>
      <c r="B19" s="1905" t="s">
        <v>2139</v>
      </c>
      <c r="C19" s="1966" t="s">
        <v>2111</v>
      </c>
      <c r="D19" s="1816">
        <v>3000</v>
      </c>
      <c r="E19" s="1512">
        <f t="shared" si="2"/>
        <v>3000</v>
      </c>
      <c r="F19" s="1903">
        <f t="shared" si="1"/>
        <v>3000</v>
      </c>
      <c r="G19" s="1765">
        <f t="shared" si="3"/>
        <v>0</v>
      </c>
    </row>
    <row r="20" spans="1:8" x14ac:dyDescent="0.25">
      <c r="A20" s="1967" t="s">
        <v>2113</v>
      </c>
      <c r="B20" s="1905" t="s">
        <v>2136</v>
      </c>
      <c r="C20" s="1966" t="s">
        <v>2112</v>
      </c>
      <c r="D20" s="1816">
        <v>3902</v>
      </c>
      <c r="E20" s="1512">
        <f t="shared" si="2"/>
        <v>3902</v>
      </c>
      <c r="F20" s="1903">
        <f t="shared" si="1"/>
        <v>3902</v>
      </c>
      <c r="G20" s="1765">
        <f t="shared" si="3"/>
        <v>0</v>
      </c>
    </row>
    <row r="21" spans="1:8" x14ac:dyDescent="0.25">
      <c r="A21" s="1967" t="s">
        <v>2113</v>
      </c>
      <c r="B21" s="1905" t="s">
        <v>2136</v>
      </c>
      <c r="C21" s="1966" t="s">
        <v>2114</v>
      </c>
      <c r="D21" s="1816">
        <v>2382</v>
      </c>
      <c r="E21" s="1512">
        <f t="shared" si="2"/>
        <v>2382</v>
      </c>
      <c r="F21" s="1903">
        <f t="shared" si="1"/>
        <v>2382</v>
      </c>
      <c r="G21" s="1765">
        <f t="shared" si="3"/>
        <v>0</v>
      </c>
    </row>
    <row r="22" spans="1:8" x14ac:dyDescent="0.25">
      <c r="A22" s="1967" t="s">
        <v>2113</v>
      </c>
      <c r="B22" s="1905" t="s">
        <v>2136</v>
      </c>
      <c r="C22" s="1966" t="s">
        <v>2115</v>
      </c>
      <c r="D22" s="1816">
        <v>31745</v>
      </c>
      <c r="E22" s="1512">
        <f t="shared" si="2"/>
        <v>25000</v>
      </c>
      <c r="F22" s="1903">
        <f t="shared" si="1"/>
        <v>25000</v>
      </c>
      <c r="G22" s="1765">
        <f t="shared" si="3"/>
        <v>6745</v>
      </c>
    </row>
    <row r="23" spans="1:8" x14ac:dyDescent="0.25">
      <c r="A23" s="1967" t="s">
        <v>2113</v>
      </c>
      <c r="B23" s="1905" t="s">
        <v>2136</v>
      </c>
      <c r="C23" s="1966" t="s">
        <v>2116</v>
      </c>
      <c r="D23" s="1816">
        <v>353</v>
      </c>
      <c r="E23" s="1512">
        <f t="shared" si="2"/>
        <v>353</v>
      </c>
      <c r="F23" s="1903">
        <f t="shared" si="1"/>
        <v>353</v>
      </c>
      <c r="G23" s="1765">
        <f t="shared" si="3"/>
        <v>0</v>
      </c>
    </row>
    <row r="24" spans="1:8" x14ac:dyDescent="0.25">
      <c r="A24" s="1967" t="s">
        <v>2110</v>
      </c>
      <c r="B24" s="1905" t="s">
        <v>2141</v>
      </c>
      <c r="C24" s="1966" t="s">
        <v>2117</v>
      </c>
      <c r="D24" s="1816">
        <v>8264</v>
      </c>
      <c r="E24" s="1512">
        <f t="shared" si="2"/>
        <v>8264</v>
      </c>
      <c r="F24" s="1903">
        <f t="shared" si="1"/>
        <v>8264</v>
      </c>
      <c r="G24" s="1765">
        <f t="shared" si="3"/>
        <v>0</v>
      </c>
    </row>
    <row r="25" spans="1:8" x14ac:dyDescent="0.25">
      <c r="A25" s="1967" t="s">
        <v>2118</v>
      </c>
      <c r="B25" s="1905" t="s">
        <v>2140</v>
      </c>
      <c r="C25" s="1966" t="s">
        <v>2117</v>
      </c>
      <c r="D25" s="1816">
        <v>1500</v>
      </c>
      <c r="E25" s="1512">
        <f t="shared" si="2"/>
        <v>1500</v>
      </c>
      <c r="F25" s="1903">
        <f t="shared" si="1"/>
        <v>1500</v>
      </c>
      <c r="G25" s="1765">
        <f t="shared" si="3"/>
        <v>0</v>
      </c>
    </row>
    <row r="26" spans="1:8" x14ac:dyDescent="0.25">
      <c r="A26" s="1967" t="s">
        <v>2113</v>
      </c>
      <c r="B26" s="1905" t="s">
        <v>2136</v>
      </c>
      <c r="C26" s="1966" t="s">
        <v>2119</v>
      </c>
      <c r="D26" s="1816">
        <v>420</v>
      </c>
      <c r="E26" s="1512">
        <f t="shared" si="2"/>
        <v>420</v>
      </c>
      <c r="F26" s="1903">
        <f t="shared" si="1"/>
        <v>420</v>
      </c>
      <c r="G26" s="1765">
        <f t="shared" si="3"/>
        <v>0</v>
      </c>
    </row>
    <row r="27" spans="1:8" x14ac:dyDescent="0.25">
      <c r="A27" s="1967" t="s">
        <v>2118</v>
      </c>
      <c r="B27" s="1905" t="s">
        <v>2138</v>
      </c>
      <c r="C27" s="1966" t="s">
        <v>2122</v>
      </c>
      <c r="D27" s="1816">
        <v>3775</v>
      </c>
      <c r="E27" s="1512">
        <f t="shared" si="2"/>
        <v>3775</v>
      </c>
      <c r="F27" s="1903">
        <f t="shared" si="1"/>
        <v>3775</v>
      </c>
      <c r="G27" s="1765">
        <f t="shared" si="3"/>
        <v>0</v>
      </c>
    </row>
    <row r="28" spans="1:8" x14ac:dyDescent="0.25">
      <c r="A28" s="1967" t="s">
        <v>2120</v>
      </c>
      <c r="B28" s="1905" t="s">
        <v>2135</v>
      </c>
      <c r="C28" s="1966" t="s">
        <v>2123</v>
      </c>
      <c r="D28" s="1816">
        <v>116479</v>
      </c>
      <c r="E28" s="1512">
        <f t="shared" si="2"/>
        <v>25000</v>
      </c>
      <c r="F28" s="1903">
        <f t="shared" si="1"/>
        <v>25000</v>
      </c>
      <c r="G28" s="1765">
        <f t="shared" si="3"/>
        <v>91479</v>
      </c>
    </row>
    <row r="29" spans="1:8" x14ac:dyDescent="0.25">
      <c r="A29" s="1967" t="s">
        <v>2121</v>
      </c>
      <c r="B29" s="1905" t="s">
        <v>2137</v>
      </c>
      <c r="C29" s="1966" t="s">
        <v>2124</v>
      </c>
      <c r="D29" s="1816">
        <v>1858</v>
      </c>
      <c r="E29" s="1512">
        <f t="shared" si="2"/>
        <v>1858</v>
      </c>
      <c r="F29" s="1903">
        <f t="shared" si="1"/>
        <v>1858</v>
      </c>
      <c r="G29" s="1765">
        <f t="shared" si="3"/>
        <v>0</v>
      </c>
    </row>
    <row r="30" spans="1:8" x14ac:dyDescent="0.25">
      <c r="A30" s="1967" t="s">
        <v>2113</v>
      </c>
      <c r="B30" s="1905" t="s">
        <v>2136</v>
      </c>
      <c r="C30" s="1966" t="s">
        <v>2125</v>
      </c>
      <c r="D30" s="1816">
        <v>15576</v>
      </c>
      <c r="E30" s="1512">
        <f t="shared" si="2"/>
        <v>15576</v>
      </c>
      <c r="F30" s="1903">
        <f t="shared" si="1"/>
        <v>15576</v>
      </c>
      <c r="G30" s="1765">
        <f t="shared" si="3"/>
        <v>0</v>
      </c>
    </row>
    <row r="31" spans="1:8" x14ac:dyDescent="0.25">
      <c r="A31" s="1967" t="s">
        <v>2113</v>
      </c>
      <c r="B31" s="1905" t="s">
        <v>2136</v>
      </c>
      <c r="C31" s="1966" t="s">
        <v>2126</v>
      </c>
      <c r="D31" s="1816">
        <v>3966</v>
      </c>
      <c r="E31" s="1512">
        <f t="shared" si="2"/>
        <v>3966</v>
      </c>
      <c r="F31" s="1903">
        <f t="shared" si="1"/>
        <v>3966</v>
      </c>
      <c r="G31" s="1765">
        <f t="shared" si="3"/>
        <v>0</v>
      </c>
    </row>
    <row r="32" spans="1:8" x14ac:dyDescent="0.25">
      <c r="A32" s="1967" t="s">
        <v>2120</v>
      </c>
      <c r="B32" s="1905" t="s">
        <v>2135</v>
      </c>
      <c r="C32" s="1966" t="s">
        <v>2127</v>
      </c>
      <c r="D32" s="1816">
        <v>21309</v>
      </c>
      <c r="E32" s="1512">
        <f t="shared" si="2"/>
        <v>21309</v>
      </c>
      <c r="F32" s="1903">
        <f t="shared" si="1"/>
        <v>21309</v>
      </c>
      <c r="G32" s="1765">
        <f t="shared" si="3"/>
        <v>0</v>
      </c>
    </row>
    <row r="33" spans="1:7" x14ac:dyDescent="0.25">
      <c r="A33" s="1967" t="s">
        <v>2113</v>
      </c>
      <c r="B33" s="1905" t="s">
        <v>2136</v>
      </c>
      <c r="C33" s="1966" t="s">
        <v>2128</v>
      </c>
      <c r="D33" s="1816">
        <v>1554</v>
      </c>
      <c r="E33" s="1512">
        <f t="shared" si="2"/>
        <v>1554</v>
      </c>
      <c r="F33" s="1903">
        <f t="shared" si="1"/>
        <v>1554</v>
      </c>
      <c r="G33" s="1765">
        <f t="shared" si="3"/>
        <v>0</v>
      </c>
    </row>
    <row r="34" spans="1:7" x14ac:dyDescent="0.25">
      <c r="A34" s="1967" t="s">
        <v>2108</v>
      </c>
      <c r="B34" s="1905" t="s">
        <v>2134</v>
      </c>
      <c r="C34" s="1966" t="s">
        <v>2129</v>
      </c>
      <c r="D34" s="1816">
        <v>7899</v>
      </c>
      <c r="E34" s="1512">
        <f t="shared" si="2"/>
        <v>7899</v>
      </c>
      <c r="F34" s="1903">
        <f t="shared" si="1"/>
        <v>7899</v>
      </c>
      <c r="G34" s="1765">
        <f t="shared" si="3"/>
        <v>0</v>
      </c>
    </row>
    <row r="35" spans="1:7" x14ac:dyDescent="0.25">
      <c r="A35" s="1967" t="s">
        <v>2113</v>
      </c>
      <c r="B35" s="1905" t="s">
        <v>2136</v>
      </c>
      <c r="C35" s="1966" t="s">
        <v>2130</v>
      </c>
      <c r="D35" s="1816">
        <v>3442</v>
      </c>
      <c r="E35" s="1512">
        <f t="shared" si="2"/>
        <v>3442</v>
      </c>
      <c r="F35" s="1903">
        <f t="shared" si="1"/>
        <v>3442</v>
      </c>
      <c r="G35" s="1765">
        <f t="shared" si="3"/>
        <v>0</v>
      </c>
    </row>
    <row r="36" spans="1:7" x14ac:dyDescent="0.25">
      <c r="A36" s="1967" t="s">
        <v>2113</v>
      </c>
      <c r="B36" s="1905" t="s">
        <v>2136</v>
      </c>
      <c r="C36" s="1966" t="s">
        <v>2131</v>
      </c>
      <c r="D36" s="1816">
        <v>9783</v>
      </c>
      <c r="E36" s="1512">
        <f t="shared" si="2"/>
        <v>9783</v>
      </c>
      <c r="F36" s="1903">
        <f t="shared" si="1"/>
        <v>9783</v>
      </c>
      <c r="G36" s="1765">
        <f t="shared" si="3"/>
        <v>0</v>
      </c>
    </row>
    <row r="37" spans="1:7" x14ac:dyDescent="0.25">
      <c r="A37" s="1967" t="s">
        <v>2113</v>
      </c>
      <c r="B37" s="1905" t="s">
        <v>2136</v>
      </c>
      <c r="C37" s="1966" t="s">
        <v>2132</v>
      </c>
      <c r="D37" s="1816">
        <v>12797</v>
      </c>
      <c r="E37" s="1512">
        <f t="shared" si="2"/>
        <v>12797</v>
      </c>
      <c r="F37" s="1903">
        <f t="shared" si="1"/>
        <v>12797</v>
      </c>
      <c r="G37" s="1765">
        <f t="shared" si="3"/>
        <v>0</v>
      </c>
    </row>
    <row r="38" spans="1:7" x14ac:dyDescent="0.25">
      <c r="A38" s="1967" t="s">
        <v>2113</v>
      </c>
      <c r="B38" s="1906" t="s">
        <v>2136</v>
      </c>
      <c r="C38" s="1966" t="s">
        <v>2133</v>
      </c>
      <c r="D38" s="1816">
        <v>6724</v>
      </c>
      <c r="E38" s="1512">
        <f t="shared" si="2"/>
        <v>6724</v>
      </c>
      <c r="F38" s="1903">
        <f t="shared" si="1"/>
        <v>6724</v>
      </c>
      <c r="G38" s="1765">
        <f t="shared" si="3"/>
        <v>0</v>
      </c>
    </row>
    <row r="39" spans="1:7" x14ac:dyDescent="0.25">
      <c r="A39" s="1625"/>
      <c r="B39" s="1906"/>
      <c r="C39" s="1626"/>
      <c r="D39" s="1816"/>
      <c r="E39" s="1512">
        <f t="shared" si="2"/>
        <v>0</v>
      </c>
      <c r="F39" s="1903">
        <f t="shared" si="1"/>
        <v>0</v>
      </c>
      <c r="G39" s="1765">
        <f t="shared" si="3"/>
        <v>0</v>
      </c>
    </row>
    <row r="40" spans="1:7" x14ac:dyDescent="0.25">
      <c r="A40" s="1625"/>
      <c r="B40" s="1906"/>
      <c r="C40" s="1626"/>
      <c r="D40" s="1816"/>
      <c r="E40" s="1512">
        <f t="shared" si="2"/>
        <v>0</v>
      </c>
      <c r="F40" s="1903">
        <f t="shared" si="1"/>
        <v>0</v>
      </c>
      <c r="G40" s="1765">
        <f t="shared" si="3"/>
        <v>0</v>
      </c>
    </row>
    <row r="41" spans="1:7" x14ac:dyDescent="0.25">
      <c r="A41" s="1625"/>
      <c r="B41" s="1906"/>
      <c r="C41" s="1626"/>
      <c r="D41" s="1816"/>
      <c r="E41" s="1512">
        <f t="shared" si="2"/>
        <v>0</v>
      </c>
      <c r="F41" s="1903">
        <f t="shared" si="1"/>
        <v>0</v>
      </c>
      <c r="G41" s="1765">
        <f t="shared" si="3"/>
        <v>0</v>
      </c>
    </row>
    <row r="42" spans="1:7" x14ac:dyDescent="0.25">
      <c r="A42" s="1625"/>
      <c r="B42" s="1906"/>
      <c r="C42" s="1626"/>
      <c r="D42" s="1816"/>
      <c r="E42" s="1512">
        <f t="shared" si="2"/>
        <v>0</v>
      </c>
      <c r="F42" s="1903">
        <f t="shared" si="1"/>
        <v>0</v>
      </c>
      <c r="G42" s="1765">
        <f t="shared" si="3"/>
        <v>0</v>
      </c>
    </row>
    <row r="43" spans="1:7" x14ac:dyDescent="0.25">
      <c r="A43" s="1625"/>
      <c r="B43" s="1906"/>
      <c r="C43" s="1626"/>
      <c r="D43" s="1816"/>
      <c r="E43" s="1512">
        <f t="shared" si="2"/>
        <v>0</v>
      </c>
      <c r="F43" s="1903">
        <f t="shared" si="1"/>
        <v>0</v>
      </c>
      <c r="G43" s="1765">
        <f t="shared" si="3"/>
        <v>0</v>
      </c>
    </row>
    <row r="44" spans="1:7" x14ac:dyDescent="0.25">
      <c r="A44" s="1625"/>
      <c r="B44" s="1906"/>
      <c r="C44" s="1626"/>
      <c r="D44" s="1816"/>
      <c r="E44" s="1512">
        <f t="shared" si="2"/>
        <v>0</v>
      </c>
      <c r="F44" s="1903">
        <f t="shared" si="1"/>
        <v>0</v>
      </c>
      <c r="G44" s="1765">
        <f t="shared" si="3"/>
        <v>0</v>
      </c>
    </row>
    <row r="45" spans="1:7" x14ac:dyDescent="0.25">
      <c r="A45" s="1625"/>
      <c r="B45" s="1906"/>
      <c r="C45" s="1626"/>
      <c r="D45" s="1816"/>
      <c r="E45" s="1512">
        <f t="shared" si="2"/>
        <v>0</v>
      </c>
      <c r="F45" s="1903">
        <f t="shared" si="1"/>
        <v>0</v>
      </c>
      <c r="G45" s="1765">
        <f t="shared" si="3"/>
        <v>0</v>
      </c>
    </row>
    <row r="46" spans="1:7" x14ac:dyDescent="0.25">
      <c r="A46" s="1625"/>
      <c r="B46" s="1639"/>
      <c r="C46" s="1626"/>
      <c r="D46" s="1816"/>
      <c r="E46" s="1512">
        <f t="shared" si="2"/>
        <v>0</v>
      </c>
      <c r="F46" s="1903">
        <f t="shared" si="1"/>
        <v>0</v>
      </c>
      <c r="G46" s="1765">
        <f t="shared" si="3"/>
        <v>0</v>
      </c>
    </row>
    <row r="47" spans="1:7" x14ac:dyDescent="0.25">
      <c r="A47" s="1625"/>
      <c r="B47" s="1639"/>
      <c r="C47" s="1626"/>
      <c r="D47" s="1816"/>
      <c r="E47" s="1512">
        <f t="shared" si="2"/>
        <v>0</v>
      </c>
      <c r="F47" s="1903">
        <f t="shared" si="1"/>
        <v>0</v>
      </c>
      <c r="G47" s="1765">
        <f t="shared" si="3"/>
        <v>0</v>
      </c>
    </row>
    <row r="48" spans="1:7" x14ac:dyDescent="0.25">
      <c r="A48" s="1625"/>
      <c r="B48" s="1639"/>
      <c r="C48" s="1626"/>
      <c r="D48" s="1816"/>
      <c r="E48" s="1512">
        <f t="shared" si="2"/>
        <v>0</v>
      </c>
      <c r="F48" s="1903">
        <f t="shared" si="1"/>
        <v>0</v>
      </c>
      <c r="G48" s="1765">
        <f t="shared" si="3"/>
        <v>0</v>
      </c>
    </row>
    <row r="49" spans="1:7" x14ac:dyDescent="0.25">
      <c r="A49" s="1625"/>
      <c r="B49" s="1639"/>
      <c r="C49" s="1626"/>
      <c r="D49" s="1816"/>
      <c r="E49" s="1512">
        <f t="shared" si="2"/>
        <v>0</v>
      </c>
      <c r="F49" s="1903">
        <f t="shared" si="1"/>
        <v>0</v>
      </c>
      <c r="G49" s="1765">
        <f t="shared" si="3"/>
        <v>0</v>
      </c>
    </row>
    <row r="50" spans="1:7" x14ac:dyDescent="0.25">
      <c r="A50" s="1625"/>
      <c r="B50" s="1639"/>
      <c r="C50" s="1626"/>
      <c r="D50" s="1816"/>
      <c r="E50" s="1512">
        <f t="shared" si="2"/>
        <v>0</v>
      </c>
      <c r="F50" s="1903">
        <f t="shared" si="1"/>
        <v>0</v>
      </c>
      <c r="G50" s="1765">
        <f t="shared" si="3"/>
        <v>0</v>
      </c>
    </row>
    <row r="51" spans="1:7" x14ac:dyDescent="0.25">
      <c r="A51" s="1625"/>
      <c r="B51" s="1639"/>
      <c r="C51" s="1626"/>
      <c r="D51" s="1816"/>
      <c r="E51" s="1512">
        <f t="shared" si="2"/>
        <v>0</v>
      </c>
      <c r="F51" s="1903">
        <f t="shared" si="1"/>
        <v>0</v>
      </c>
      <c r="G51" s="1765">
        <f t="shared" si="3"/>
        <v>0</v>
      </c>
    </row>
    <row r="52" spans="1:7" x14ac:dyDescent="0.25">
      <c r="A52" s="1625"/>
      <c r="B52" s="1639"/>
      <c r="C52" s="1626"/>
      <c r="D52" s="1816"/>
      <c r="E52" s="1512">
        <f t="shared" si="2"/>
        <v>0</v>
      </c>
      <c r="F52" s="1903">
        <f t="shared" si="1"/>
        <v>0</v>
      </c>
      <c r="G52" s="1765">
        <f t="shared" si="3"/>
        <v>0</v>
      </c>
    </row>
    <row r="53" spans="1:7" x14ac:dyDescent="0.25">
      <c r="A53" s="1625"/>
      <c r="B53" s="1639"/>
      <c r="C53" s="1626"/>
      <c r="D53" s="1816"/>
      <c r="E53" s="1512">
        <f t="shared" si="2"/>
        <v>0</v>
      </c>
      <c r="F53" s="1903">
        <f t="shared" si="1"/>
        <v>0</v>
      </c>
      <c r="G53" s="1765">
        <f t="shared" si="3"/>
        <v>0</v>
      </c>
    </row>
    <row r="54" spans="1:7" x14ac:dyDescent="0.25">
      <c r="A54" s="1625"/>
      <c r="B54" s="1639"/>
      <c r="C54" s="1626"/>
      <c r="D54" s="1816"/>
      <c r="E54" s="1512">
        <f t="shared" si="2"/>
        <v>0</v>
      </c>
      <c r="F54" s="1903">
        <f t="shared" si="1"/>
        <v>0</v>
      </c>
      <c r="G54" s="1765">
        <f t="shared" si="3"/>
        <v>0</v>
      </c>
    </row>
    <row r="55" spans="1:7" x14ac:dyDescent="0.25">
      <c r="A55" s="1625"/>
      <c r="B55" s="1639"/>
      <c r="C55" s="1626"/>
      <c r="D55" s="1816"/>
      <c r="E55" s="1512">
        <f t="shared" si="2"/>
        <v>0</v>
      </c>
      <c r="F55" s="1903">
        <f t="shared" si="1"/>
        <v>0</v>
      </c>
      <c r="G55" s="1765">
        <f t="shared" si="3"/>
        <v>0</v>
      </c>
    </row>
    <row r="56" spans="1:7" x14ac:dyDescent="0.25">
      <c r="A56" s="1625"/>
      <c r="B56" s="1639"/>
      <c r="C56" s="1626"/>
      <c r="D56" s="1816"/>
      <c r="E56" s="1512">
        <f t="shared" si="2"/>
        <v>0</v>
      </c>
      <c r="F56" s="1903">
        <f t="shared" si="1"/>
        <v>0</v>
      </c>
      <c r="G56" s="1765">
        <f t="shared" si="3"/>
        <v>0</v>
      </c>
    </row>
    <row r="57" spans="1:7" x14ac:dyDescent="0.25">
      <c r="A57" s="1625"/>
      <c r="B57" s="1639"/>
      <c r="C57" s="1626"/>
      <c r="D57" s="1816"/>
      <c r="E57" s="1512">
        <f t="shared" si="2"/>
        <v>0</v>
      </c>
      <c r="F57" s="1903">
        <f t="shared" si="1"/>
        <v>0</v>
      </c>
      <c r="G57" s="1765">
        <f t="shared" si="3"/>
        <v>0</v>
      </c>
    </row>
    <row r="58" spans="1:7" x14ac:dyDescent="0.25">
      <c r="A58" s="1625"/>
      <c r="B58" s="1639"/>
      <c r="C58" s="1626"/>
      <c r="D58" s="1816"/>
      <c r="E58" s="1512">
        <f t="shared" si="2"/>
        <v>0</v>
      </c>
      <c r="F58" s="1903">
        <f t="shared" si="1"/>
        <v>0</v>
      </c>
      <c r="G58" s="1765">
        <f t="shared" si="3"/>
        <v>0</v>
      </c>
    </row>
    <row r="59" spans="1:7" x14ac:dyDescent="0.25">
      <c r="A59" s="1625"/>
      <c r="B59" s="1639"/>
      <c r="C59" s="1626"/>
      <c r="D59" s="1816"/>
      <c r="E59" s="1512">
        <f t="shared" si="2"/>
        <v>0</v>
      </c>
      <c r="F59" s="1903">
        <f t="shared" si="1"/>
        <v>0</v>
      </c>
      <c r="G59" s="1765">
        <f t="shared" si="3"/>
        <v>0</v>
      </c>
    </row>
    <row r="60" spans="1:7" x14ac:dyDescent="0.25">
      <c r="A60" s="1625"/>
      <c r="B60" s="1639"/>
      <c r="C60" s="1626"/>
      <c r="D60" s="1816"/>
      <c r="E60" s="1512">
        <f t="shared" si="2"/>
        <v>0</v>
      </c>
      <c r="F60" s="1903">
        <f t="shared" si="1"/>
        <v>0</v>
      </c>
      <c r="G60" s="1765">
        <f t="shared" si="3"/>
        <v>0</v>
      </c>
    </row>
    <row r="61" spans="1:7" x14ac:dyDescent="0.25">
      <c r="A61" s="1625"/>
      <c r="B61" s="1639"/>
      <c r="C61" s="1626"/>
      <c r="D61" s="1816"/>
      <c r="E61" s="1512">
        <f t="shared" si="2"/>
        <v>0</v>
      </c>
      <c r="F61" s="1903">
        <f t="shared" si="1"/>
        <v>0</v>
      </c>
      <c r="G61" s="1765">
        <f t="shared" si="3"/>
        <v>0</v>
      </c>
    </row>
    <row r="62" spans="1:7" x14ac:dyDescent="0.25">
      <c r="A62" s="1625"/>
      <c r="B62" s="1639"/>
      <c r="C62" s="1626"/>
      <c r="D62" s="1816"/>
      <c r="E62" s="1512">
        <f t="shared" si="2"/>
        <v>0</v>
      </c>
      <c r="F62" s="1903">
        <f t="shared" si="1"/>
        <v>0</v>
      </c>
      <c r="G62" s="1765">
        <f t="shared" si="3"/>
        <v>0</v>
      </c>
    </row>
    <row r="63" spans="1:7" x14ac:dyDescent="0.25">
      <c r="A63" s="1625"/>
      <c r="B63" s="1639"/>
      <c r="C63" s="1626"/>
      <c r="D63" s="1816"/>
      <c r="E63" s="1512">
        <f t="shared" si="2"/>
        <v>0</v>
      </c>
      <c r="F63" s="1903">
        <f t="shared" si="1"/>
        <v>0</v>
      </c>
      <c r="G63" s="1765">
        <f t="shared" si="3"/>
        <v>0</v>
      </c>
    </row>
    <row r="64" spans="1:7" x14ac:dyDescent="0.25">
      <c r="A64" s="1627"/>
      <c r="B64" s="1639"/>
      <c r="C64" s="1628"/>
      <c r="D64" s="1816"/>
      <c r="E64" s="1512">
        <f t="shared" si="2"/>
        <v>0</v>
      </c>
      <c r="F64" s="1903">
        <f t="shared" si="1"/>
        <v>0</v>
      </c>
      <c r="G64" s="1765">
        <f t="shared" si="3"/>
        <v>0</v>
      </c>
    </row>
    <row r="65" spans="1:7" x14ac:dyDescent="0.25">
      <c r="A65" s="1625"/>
      <c r="B65" s="1639"/>
      <c r="C65" s="1626"/>
      <c r="D65" s="1816"/>
      <c r="E65" s="1512">
        <f t="shared" si="2"/>
        <v>0</v>
      </c>
      <c r="F65" s="1903">
        <f t="shared" si="1"/>
        <v>0</v>
      </c>
      <c r="G65" s="1765">
        <f t="shared" si="3"/>
        <v>0</v>
      </c>
    </row>
    <row r="66" spans="1:7" x14ac:dyDescent="0.25">
      <c r="A66" s="1625"/>
      <c r="B66" s="1639"/>
      <c r="C66" s="1626"/>
      <c r="D66" s="1816"/>
      <c r="E66" s="1512">
        <f t="shared" si="2"/>
        <v>0</v>
      </c>
      <c r="F66" s="1903">
        <f t="shared" si="1"/>
        <v>0</v>
      </c>
      <c r="G66" s="1765">
        <f t="shared" si="3"/>
        <v>0</v>
      </c>
    </row>
    <row r="67" spans="1:7" x14ac:dyDescent="0.25">
      <c r="A67" s="1625"/>
      <c r="B67" s="1639"/>
      <c r="C67" s="1626"/>
      <c r="D67" s="1816"/>
      <c r="E67" s="1512">
        <f t="shared" si="2"/>
        <v>0</v>
      </c>
      <c r="F67" s="1903">
        <f t="shared" si="1"/>
        <v>0</v>
      </c>
      <c r="G67" s="1765">
        <f t="shared" si="3"/>
        <v>0</v>
      </c>
    </row>
    <row r="68" spans="1:7" x14ac:dyDescent="0.25">
      <c r="A68" s="1625"/>
      <c r="B68" s="1639"/>
      <c r="C68" s="1626"/>
      <c r="D68" s="1816"/>
      <c r="E68" s="1512">
        <f t="shared" si="2"/>
        <v>0</v>
      </c>
      <c r="F68" s="1903">
        <f t="shared" si="1"/>
        <v>0</v>
      </c>
      <c r="G68" s="1765">
        <f t="shared" si="3"/>
        <v>0</v>
      </c>
    </row>
    <row r="69" spans="1:7" x14ac:dyDescent="0.25">
      <c r="A69" s="1625"/>
      <c r="B69" s="1639"/>
      <c r="C69" s="1626"/>
      <c r="D69" s="1816"/>
      <c r="E69" s="1512">
        <f t="shared" si="2"/>
        <v>0</v>
      </c>
      <c r="F69" s="1903">
        <f t="shared" si="1"/>
        <v>0</v>
      </c>
      <c r="G69" s="1765">
        <f t="shared" si="3"/>
        <v>0</v>
      </c>
    </row>
    <row r="70" spans="1:7" x14ac:dyDescent="0.25">
      <c r="A70" s="1625"/>
      <c r="B70" s="1639"/>
      <c r="C70" s="1626"/>
      <c r="D70" s="1816"/>
      <c r="E70" s="1512">
        <f t="shared" si="2"/>
        <v>0</v>
      </c>
      <c r="F70" s="1903">
        <f t="shared" si="1"/>
        <v>0</v>
      </c>
      <c r="G70" s="1765">
        <f t="shared" si="3"/>
        <v>0</v>
      </c>
    </row>
    <row r="71" spans="1:7" x14ac:dyDescent="0.25">
      <c r="A71" s="1625"/>
      <c r="B71" s="1639"/>
      <c r="C71" s="1626"/>
      <c r="D71" s="1816"/>
      <c r="E71" s="1512">
        <f t="shared" si="2"/>
        <v>0</v>
      </c>
      <c r="F71" s="1903">
        <f t="shared" si="1"/>
        <v>0</v>
      </c>
      <c r="G71" s="1765">
        <f t="shared" si="3"/>
        <v>0</v>
      </c>
    </row>
    <row r="72" spans="1:7" x14ac:dyDescent="0.25">
      <c r="A72" s="1625"/>
      <c r="B72" s="1639"/>
      <c r="C72" s="1626"/>
      <c r="D72" s="1816"/>
      <c r="E72" s="1512">
        <f t="shared" si="2"/>
        <v>0</v>
      </c>
      <c r="F72" s="1903">
        <f t="shared" si="1"/>
        <v>0</v>
      </c>
      <c r="G72" s="1765">
        <f t="shared" si="3"/>
        <v>0</v>
      </c>
    </row>
    <row r="73" spans="1:7" x14ac:dyDescent="0.25">
      <c r="A73" s="1625"/>
      <c r="B73" s="1639"/>
      <c r="C73" s="1626"/>
      <c r="D73" s="1816"/>
      <c r="E73" s="1512">
        <f t="shared" ref="E73:E84" si="4">IF(D73&lt;=25000,D73,IF(D73&gt;25000,25000,0))</f>
        <v>0</v>
      </c>
      <c r="F73" s="1903">
        <f t="shared" si="1"/>
        <v>0</v>
      </c>
      <c r="G73" s="1765">
        <f t="shared" ref="G73:G84" si="5">IF(F73=0,0,D73-F73)</f>
        <v>0</v>
      </c>
    </row>
    <row r="74" spans="1:7" x14ac:dyDescent="0.25">
      <c r="A74" s="1625"/>
      <c r="B74" s="1639"/>
      <c r="C74" s="1626"/>
      <c r="D74" s="1816"/>
      <c r="E74" s="1512">
        <f t="shared" si="4"/>
        <v>0</v>
      </c>
      <c r="F74" s="1903">
        <f t="shared" si="1"/>
        <v>0</v>
      </c>
      <c r="G74" s="1765">
        <f t="shared" si="5"/>
        <v>0</v>
      </c>
    </row>
    <row r="75" spans="1:7" x14ac:dyDescent="0.25">
      <c r="A75" s="1625"/>
      <c r="B75" s="1639"/>
      <c r="C75" s="1626"/>
      <c r="D75" s="1816"/>
      <c r="E75" s="1512">
        <f t="shared" si="4"/>
        <v>0</v>
      </c>
      <c r="F75" s="1903">
        <f t="shared" si="1"/>
        <v>0</v>
      </c>
      <c r="G75" s="1765">
        <f t="shared" si="5"/>
        <v>0</v>
      </c>
    </row>
    <row r="76" spans="1:7" x14ac:dyDescent="0.25">
      <c r="A76" s="1625"/>
      <c r="B76" s="1639"/>
      <c r="C76" s="1626"/>
      <c r="D76" s="1816"/>
      <c r="E76" s="1512">
        <f t="shared" si="4"/>
        <v>0</v>
      </c>
      <c r="F76" s="1903">
        <f t="shared" si="1"/>
        <v>0</v>
      </c>
      <c r="G76" s="1765">
        <f t="shared" si="5"/>
        <v>0</v>
      </c>
    </row>
    <row r="77" spans="1:7" x14ac:dyDescent="0.25">
      <c r="A77" s="1625"/>
      <c r="B77" s="1639"/>
      <c r="C77" s="1626"/>
      <c r="D77" s="1816"/>
      <c r="E77" s="1512">
        <f t="shared" si="4"/>
        <v>0</v>
      </c>
      <c r="F77" s="1903">
        <f t="shared" si="1"/>
        <v>0</v>
      </c>
      <c r="G77" s="1765">
        <f t="shared" si="5"/>
        <v>0</v>
      </c>
    </row>
    <row r="78" spans="1:7" x14ac:dyDescent="0.25">
      <c r="A78" s="1625"/>
      <c r="B78" s="1639"/>
      <c r="C78" s="1626"/>
      <c r="D78" s="1816"/>
      <c r="E78" s="1512">
        <f t="shared" si="4"/>
        <v>0</v>
      </c>
      <c r="F78" s="1903">
        <f t="shared" si="1"/>
        <v>0</v>
      </c>
      <c r="G78" s="1765">
        <f t="shared" si="5"/>
        <v>0</v>
      </c>
    </row>
    <row r="79" spans="1:7" x14ac:dyDescent="0.25">
      <c r="A79" s="1625"/>
      <c r="B79" s="1639"/>
      <c r="C79" s="1626"/>
      <c r="D79" s="1816"/>
      <c r="E79" s="1512">
        <f t="shared" si="4"/>
        <v>0</v>
      </c>
      <c r="F79" s="1903">
        <f t="shared" si="1"/>
        <v>0</v>
      </c>
      <c r="G79" s="1765">
        <f t="shared" si="5"/>
        <v>0</v>
      </c>
    </row>
    <row r="80" spans="1:7" x14ac:dyDescent="0.25">
      <c r="A80" s="1625"/>
      <c r="B80" s="1639"/>
      <c r="C80" s="1626"/>
      <c r="D80" s="1816"/>
      <c r="E80" s="1512">
        <f t="shared" si="4"/>
        <v>0</v>
      </c>
      <c r="F80" s="1903">
        <f t="shared" si="1"/>
        <v>0</v>
      </c>
      <c r="G80" s="1765">
        <f t="shared" si="5"/>
        <v>0</v>
      </c>
    </row>
    <row r="81" spans="1:7" x14ac:dyDescent="0.25">
      <c r="A81" s="1625"/>
      <c r="B81" s="1639"/>
      <c r="C81" s="1626"/>
      <c r="D81" s="1816"/>
      <c r="E81" s="1512">
        <f t="shared" si="4"/>
        <v>0</v>
      </c>
      <c r="F81" s="1903">
        <f t="shared" ref="F81:F140" si="6">IF(OR(B81="10-1000-100",B81="10-1000-200",B81="10-1000-300",B81="10-1000-400",B81="10-1000-600",B81="10-1000-800",B81="50-1000-200",B81="10-2100-100",B81="10-2100-200",B81="10-2100-300",B81="10-2100-400",B81="10-2100-600",B81="10-2100-800",B81="20-2100-100",B81="20-2100-200",B81="20-2100-300",B81="20-2100-400",B81="20-2100-600",B81="20-2100-800",B81="40-2100-100",B81="40-2100-200",B81="40-2100-300",B81="40-2100-400",B81="40-2100-600",B81="40-2100-800",B81="50-2100-200",B81="10-2200-100",B81="10-2200-200",B81="10-2200-300",B81="10-2200-400",B81="10-2200-600",B81="10-2200-800",B81="50-2200-200",B81="10-2300-100",B81="10-2300-200",B81="10-2300-300",B81="10-2300-400",B81="10-2300-600",B81="10-2300-800",B81="50-2300-200",B81="80-2300-100",B81="80-2300-200",B81="80-2300-300",B81="80-2300-400",B81="80-2300-600",B81="80-2300-800",B81="10-2400-100",B81="10-2400-200",B81="10-2400-300",B81="10-2400-400",B81="10-2400-600",B81="10-2400-800",B81="50-2400-200",B81="10-2510-100",B81="10-2510-200",B81="10-2510-300",B81="10-2510-400",B81="10-2510-600",B81="10-2510-800",B81="20-2510-100",B81="20-2510-200",B81="20-2510-300",B81="20-2510-400",B81="20-2510-600",B81="20-2510-800",B81="50-2510-200",B81="10-2520-100",B81="10-2520-200",B81="10-2520-300",B81="10-2520-400",B81="10-2520-600",B81="10-2520-800",B81="50-2520-200",B81="10-2540-100",B81="10-2540-200",B81="10-2540-300",B81="10-2540-400",B81="10-2540-600",B81="10-2540-800",B81="20-2540-100",B81="20-2540-200",B81="20-2540-300",B81="20-2540-400",B81="20-2540-600",B81="20-2540-800",B81="50-2540-200",B81="10-2550-100",B81="10-2550-200",B81="10-2550-300",B81="10-2550-400",B81="10-2550-600",B81="10-2550-800",B81="20-2550-100",B81="20-2550-200",B81="20-2550-300",B81="20-2550-400",B81="20-2550-600",B81="20-2550-800",B81="40-2550-100",B81="40-2550-200",B81="40-2550-300",B81="40-2550-400",B81="40-2550-600",B81="40-2550-800",B81="50-2550-200",B81="10-2560-100",B81="10-2560-200",B81="10-2560-300",B81="10-2560-400",B81="10-2560-600",B81="10-2560-800",B81="50-2560-200",B81="10-2570-100",B81="10-2570-200",B81="10-2570-300",B81="10-2570-400",B81="10-2570-600",B81="10-2570-800",B81="50-2570-200",B81="10-2610-100",B81="10-2610-200",B81="10-2610-300",B81="10-2610-400",B81="10-2610-600",B81="10-2610-800",B81="50-2610-200",B81="10-2620-100",B81="10-2620-200",B81="10-2620-300",B81="10-2620-400",B81="10-2620-600",B81="10-2620-800",B81="50-2620-200",B81="10-2630-100",B81="10-2630-200",B81="10-2630-300",B81="10-2630-400",B81="10-2630-600",B81="10-2630-800",B81="50-2630-200",B81="10-2640-100",B81="10-2640-200",B81="10-2640-300",B81="10-2640-400",B81="10-2640-600",B81="10-2640-800",B81="50-2640-200",B81="10-2660-100",B81="10-2660-200",B81="10-2660-300",B81="10-2660-400",B81="10-2660-600",B81="10-2660-800",B81="50-2660-200",B81="10-2900-100",B81="10-2900-200",B81="10-2900-300",B81="10-2900-400",B81="10-2900-600",B81="10-2900-800",B81="20-2900-100",B81="20-2900-200",B81="20-2900-300",B81="20-2900-400",B81="20-2900-600",B81="20-2900-800",B81="40-2900-100",B81="40-2900-200",B81="40-2900-300",B81="40-2900-400",B81="40-2900-600",B81="40-2900-800",B81="50-2900-200",B81="10-3000-100",B81="10-3000-200",B81="10-3000-300",B81="10-3000-400",B81="10-3000-600",B81="10-3000-800",B81="20-3000-100",B81="20-3000-200",B81="20-3000-300",B81="20-3000-400",B81="20-3000-600",B81="20-3000-800",B81="40-3000-100",B81="40-3000-200",B81="40-3000-300",B81="40-3000-400",B81="40-3000-600",B81="40-3000-800",B81="50-3000-200"),E81,0)</f>
        <v>0</v>
      </c>
      <c r="G81" s="1765">
        <f t="shared" si="5"/>
        <v>0</v>
      </c>
    </row>
    <row r="82" spans="1:7" x14ac:dyDescent="0.25">
      <c r="A82" s="1625"/>
      <c r="B82" s="1639"/>
      <c r="C82" s="1626"/>
      <c r="D82" s="1816"/>
      <c r="E82" s="1512">
        <f t="shared" si="4"/>
        <v>0</v>
      </c>
      <c r="F82" s="1903">
        <f t="shared" si="6"/>
        <v>0</v>
      </c>
      <c r="G82" s="1765">
        <f t="shared" si="5"/>
        <v>0</v>
      </c>
    </row>
    <row r="83" spans="1:7" x14ac:dyDescent="0.25">
      <c r="A83" s="1625"/>
      <c r="B83" s="1639"/>
      <c r="C83" s="1626"/>
      <c r="D83" s="1816"/>
      <c r="E83" s="1512">
        <f t="shared" si="4"/>
        <v>0</v>
      </c>
      <c r="F83" s="1903">
        <f t="shared" si="6"/>
        <v>0</v>
      </c>
      <c r="G83" s="1765">
        <f t="shared" si="5"/>
        <v>0</v>
      </c>
    </row>
    <row r="84" spans="1:7" x14ac:dyDescent="0.25">
      <c r="A84" s="1625"/>
      <c r="B84" s="1639"/>
      <c r="C84" s="1626"/>
      <c r="D84" s="1816"/>
      <c r="E84" s="1512">
        <f t="shared" si="4"/>
        <v>0</v>
      </c>
      <c r="F84" s="1903">
        <f t="shared" si="6"/>
        <v>0</v>
      </c>
      <c r="G84" s="1765">
        <f t="shared" si="5"/>
        <v>0</v>
      </c>
    </row>
    <row r="85" spans="1:7" x14ac:dyDescent="0.25">
      <c r="A85" s="1625"/>
      <c r="B85" s="1639"/>
      <c r="C85" s="1626"/>
      <c r="D85" s="1816"/>
      <c r="E85" s="1512">
        <f t="shared" si="2"/>
        <v>0</v>
      </c>
      <c r="F85" s="1903">
        <f t="shared" si="6"/>
        <v>0</v>
      </c>
      <c r="G85" s="1765">
        <f t="shared" si="3"/>
        <v>0</v>
      </c>
    </row>
    <row r="86" spans="1:7" x14ac:dyDescent="0.25">
      <c r="A86" s="1625"/>
      <c r="B86" s="1639"/>
      <c r="C86" s="1626"/>
      <c r="D86" s="1816"/>
      <c r="E86" s="1512">
        <f t="shared" si="2"/>
        <v>0</v>
      </c>
      <c r="F86" s="1903">
        <f t="shared" si="6"/>
        <v>0</v>
      </c>
      <c r="G86" s="1765">
        <f t="shared" si="3"/>
        <v>0</v>
      </c>
    </row>
    <row r="87" spans="1:7" x14ac:dyDescent="0.25">
      <c r="A87" s="1625"/>
      <c r="B87" s="1639"/>
      <c r="C87" s="1626"/>
      <c r="D87" s="1816"/>
      <c r="E87" s="1512">
        <f t="shared" si="2"/>
        <v>0</v>
      </c>
      <c r="F87" s="1903">
        <f t="shared" si="6"/>
        <v>0</v>
      </c>
      <c r="G87" s="1765">
        <f t="shared" si="3"/>
        <v>0</v>
      </c>
    </row>
    <row r="88" spans="1:7" x14ac:dyDescent="0.25">
      <c r="A88" s="1625"/>
      <c r="B88" s="1639"/>
      <c r="C88" s="1626"/>
      <c r="D88" s="1816"/>
      <c r="E88" s="1512">
        <f t="shared" si="2"/>
        <v>0</v>
      </c>
      <c r="F88" s="1903">
        <f t="shared" si="6"/>
        <v>0</v>
      </c>
      <c r="G88" s="1765">
        <f t="shared" si="3"/>
        <v>0</v>
      </c>
    </row>
    <row r="89" spans="1:7" x14ac:dyDescent="0.25">
      <c r="A89" s="1625"/>
      <c r="B89" s="1639"/>
      <c r="C89" s="1626"/>
      <c r="D89" s="1816"/>
      <c r="E89" s="1512">
        <f t="shared" si="2"/>
        <v>0</v>
      </c>
      <c r="F89" s="1903">
        <f t="shared" si="6"/>
        <v>0</v>
      </c>
      <c r="G89" s="1765">
        <f t="shared" si="3"/>
        <v>0</v>
      </c>
    </row>
    <row r="90" spans="1:7" x14ac:dyDescent="0.25">
      <c r="A90" s="1625"/>
      <c r="B90" s="1639"/>
      <c r="C90" s="1626"/>
      <c r="D90" s="1816"/>
      <c r="E90" s="1512">
        <f t="shared" si="2"/>
        <v>0</v>
      </c>
      <c r="F90" s="1903">
        <f t="shared" si="6"/>
        <v>0</v>
      </c>
      <c r="G90" s="1765">
        <f t="shared" si="3"/>
        <v>0</v>
      </c>
    </row>
    <row r="91" spans="1:7" x14ac:dyDescent="0.25">
      <c r="A91" s="1625"/>
      <c r="B91" s="1639"/>
      <c r="C91" s="1626"/>
      <c r="D91" s="1816"/>
      <c r="E91" s="1512">
        <f t="shared" si="2"/>
        <v>0</v>
      </c>
      <c r="F91" s="1903">
        <f t="shared" si="6"/>
        <v>0</v>
      </c>
      <c r="G91" s="1765">
        <f t="shared" si="3"/>
        <v>0</v>
      </c>
    </row>
    <row r="92" spans="1:7" x14ac:dyDescent="0.25">
      <c r="A92" s="1625"/>
      <c r="B92" s="1639"/>
      <c r="C92" s="1626"/>
      <c r="D92" s="1816"/>
      <c r="E92" s="1512">
        <f t="shared" si="2"/>
        <v>0</v>
      </c>
      <c r="F92" s="1903">
        <f t="shared" si="6"/>
        <v>0</v>
      </c>
      <c r="G92" s="1765">
        <f t="shared" si="3"/>
        <v>0</v>
      </c>
    </row>
    <row r="93" spans="1:7" x14ac:dyDescent="0.25">
      <c r="A93" s="1625"/>
      <c r="B93" s="1639"/>
      <c r="C93" s="1626"/>
      <c r="D93" s="1816"/>
      <c r="E93" s="1512">
        <f t="shared" ref="E93" si="7">IF(D93&lt;=25000,D93,IF(D93&gt;25000,25000,0))</f>
        <v>0</v>
      </c>
      <c r="F93" s="1903">
        <f t="shared" si="6"/>
        <v>0</v>
      </c>
      <c r="G93" s="1765">
        <f t="shared" ref="G93" si="8">IF(F93=0,0,D93-F93)</f>
        <v>0</v>
      </c>
    </row>
    <row r="94" spans="1:7" x14ac:dyDescent="0.25">
      <c r="A94" s="1625"/>
      <c r="B94" s="1639"/>
      <c r="C94" s="1626"/>
      <c r="D94" s="1816"/>
      <c r="E94" s="1512">
        <f t="shared" si="2"/>
        <v>0</v>
      </c>
      <c r="F94" s="1903">
        <f t="shared" si="6"/>
        <v>0</v>
      </c>
      <c r="G94" s="1765">
        <f t="shared" si="3"/>
        <v>0</v>
      </c>
    </row>
    <row r="95" spans="1:7" x14ac:dyDescent="0.25">
      <c r="A95" s="1625"/>
      <c r="B95" s="1639"/>
      <c r="C95" s="1626"/>
      <c r="D95" s="1816"/>
      <c r="E95" s="1512">
        <f t="shared" ref="E95:E98" si="9">IF(D95&lt;=25000,D95,IF(D95&gt;25000,25000,0))</f>
        <v>0</v>
      </c>
      <c r="F95" s="1903">
        <f t="shared" si="6"/>
        <v>0</v>
      </c>
      <c r="G95" s="1765">
        <f t="shared" ref="G95:G98" si="10">IF(F95=0,0,D95-F95)</f>
        <v>0</v>
      </c>
    </row>
    <row r="96" spans="1:7" x14ac:dyDescent="0.25">
      <c r="A96" s="1625"/>
      <c r="B96" s="1639"/>
      <c r="C96" s="1626"/>
      <c r="D96" s="1816"/>
      <c r="E96" s="1512">
        <f t="shared" si="9"/>
        <v>0</v>
      </c>
      <c r="F96" s="1903">
        <f t="shared" si="6"/>
        <v>0</v>
      </c>
      <c r="G96" s="1765">
        <f t="shared" si="10"/>
        <v>0</v>
      </c>
    </row>
    <row r="97" spans="1:7" x14ac:dyDescent="0.25">
      <c r="A97" s="1625"/>
      <c r="B97" s="1639"/>
      <c r="C97" s="1626"/>
      <c r="D97" s="1816"/>
      <c r="E97" s="1512">
        <f t="shared" si="9"/>
        <v>0</v>
      </c>
      <c r="F97" s="1903">
        <f t="shared" si="6"/>
        <v>0</v>
      </c>
      <c r="G97" s="1765">
        <f t="shared" si="10"/>
        <v>0</v>
      </c>
    </row>
    <row r="98" spans="1:7" x14ac:dyDescent="0.25">
      <c r="A98" s="1625"/>
      <c r="B98" s="1639"/>
      <c r="C98" s="1626"/>
      <c r="D98" s="1816"/>
      <c r="E98" s="1512">
        <f t="shared" si="9"/>
        <v>0</v>
      </c>
      <c r="F98" s="1903">
        <f t="shared" si="6"/>
        <v>0</v>
      </c>
      <c r="G98" s="1765">
        <f t="shared" si="10"/>
        <v>0</v>
      </c>
    </row>
    <row r="99" spans="1:7" x14ac:dyDescent="0.25">
      <c r="A99" s="1625"/>
      <c r="B99" s="1639"/>
      <c r="C99" s="1626"/>
      <c r="D99" s="1816"/>
      <c r="E99" s="1512">
        <f t="shared" ref="E99" si="11">IF(D99&lt;=25000,D99,IF(D99&gt;25000,25000,0))</f>
        <v>0</v>
      </c>
      <c r="F99" s="1903">
        <f t="shared" si="6"/>
        <v>0</v>
      </c>
      <c r="G99" s="1765">
        <f t="shared" ref="G99" si="12">IF(F99=0,0,D99-F99)</f>
        <v>0</v>
      </c>
    </row>
    <row r="100" spans="1:7" x14ac:dyDescent="0.25">
      <c r="A100" s="1625"/>
      <c r="B100" s="1639"/>
      <c r="C100" s="1626"/>
      <c r="D100" s="1816"/>
      <c r="E100" s="1512">
        <f t="shared" ref="E100:E112" si="13">IF(D100&lt;=25000,D100,IF(D100&gt;25000,25000,0))</f>
        <v>0</v>
      </c>
      <c r="F100" s="1903">
        <f t="shared" si="6"/>
        <v>0</v>
      </c>
      <c r="G100" s="1765">
        <f t="shared" ref="G100:G112" si="14">IF(F100=0,0,D100-F100)</f>
        <v>0</v>
      </c>
    </row>
    <row r="101" spans="1:7" x14ac:dyDescent="0.25">
      <c r="A101" s="1625"/>
      <c r="B101" s="1639"/>
      <c r="C101" s="1626"/>
      <c r="D101" s="1816"/>
      <c r="E101" s="1512">
        <f t="shared" si="13"/>
        <v>0</v>
      </c>
      <c r="F101" s="1903">
        <f t="shared" si="6"/>
        <v>0</v>
      </c>
      <c r="G101" s="1765">
        <f t="shared" si="14"/>
        <v>0</v>
      </c>
    </row>
    <row r="102" spans="1:7" x14ac:dyDescent="0.25">
      <c r="A102" s="1625"/>
      <c r="B102" s="1639"/>
      <c r="C102" s="1626"/>
      <c r="D102" s="1816"/>
      <c r="E102" s="1512">
        <f t="shared" si="13"/>
        <v>0</v>
      </c>
      <c r="F102" s="1903">
        <f t="shared" si="6"/>
        <v>0</v>
      </c>
      <c r="G102" s="1765">
        <f t="shared" si="14"/>
        <v>0</v>
      </c>
    </row>
    <row r="103" spans="1:7" x14ac:dyDescent="0.25">
      <c r="A103" s="1625"/>
      <c r="B103" s="1639"/>
      <c r="C103" s="1626"/>
      <c r="D103" s="1816"/>
      <c r="E103" s="1512">
        <f t="shared" si="13"/>
        <v>0</v>
      </c>
      <c r="F103" s="1903">
        <f t="shared" si="6"/>
        <v>0</v>
      </c>
      <c r="G103" s="1765">
        <f t="shared" si="14"/>
        <v>0</v>
      </c>
    </row>
    <row r="104" spans="1:7" x14ac:dyDescent="0.25">
      <c r="A104" s="1625"/>
      <c r="B104" s="1639"/>
      <c r="C104" s="1626"/>
      <c r="D104" s="1816"/>
      <c r="E104" s="1512">
        <f t="shared" si="13"/>
        <v>0</v>
      </c>
      <c r="F104" s="1903">
        <f t="shared" si="6"/>
        <v>0</v>
      </c>
      <c r="G104" s="1765">
        <f t="shared" si="14"/>
        <v>0</v>
      </c>
    </row>
    <row r="105" spans="1:7" x14ac:dyDescent="0.25">
      <c r="A105" s="1625"/>
      <c r="B105" s="1639"/>
      <c r="C105" s="1626"/>
      <c r="D105" s="1816"/>
      <c r="E105" s="1512">
        <f t="shared" si="13"/>
        <v>0</v>
      </c>
      <c r="F105" s="1903">
        <f t="shared" si="6"/>
        <v>0</v>
      </c>
      <c r="G105" s="1765">
        <f t="shared" si="14"/>
        <v>0</v>
      </c>
    </row>
    <row r="106" spans="1:7" x14ac:dyDescent="0.25">
      <c r="A106" s="1625"/>
      <c r="B106" s="1639"/>
      <c r="C106" s="1626"/>
      <c r="D106" s="1816"/>
      <c r="E106" s="1512">
        <f t="shared" si="13"/>
        <v>0</v>
      </c>
      <c r="F106" s="1903">
        <f t="shared" si="6"/>
        <v>0</v>
      </c>
      <c r="G106" s="1765">
        <f t="shared" si="14"/>
        <v>0</v>
      </c>
    </row>
    <row r="107" spans="1:7" x14ac:dyDescent="0.25">
      <c r="A107" s="1625"/>
      <c r="B107" s="1639"/>
      <c r="C107" s="1626"/>
      <c r="D107" s="1816"/>
      <c r="E107" s="1512">
        <f t="shared" si="13"/>
        <v>0</v>
      </c>
      <c r="F107" s="1903">
        <f t="shared" si="6"/>
        <v>0</v>
      </c>
      <c r="G107" s="1765">
        <f t="shared" si="14"/>
        <v>0</v>
      </c>
    </row>
    <row r="108" spans="1:7" x14ac:dyDescent="0.25">
      <c r="A108" s="1625"/>
      <c r="B108" s="1639"/>
      <c r="C108" s="1626"/>
      <c r="D108" s="1816"/>
      <c r="E108" s="1512">
        <f t="shared" si="13"/>
        <v>0</v>
      </c>
      <c r="F108" s="1903">
        <f t="shared" si="6"/>
        <v>0</v>
      </c>
      <c r="G108" s="1765">
        <f t="shared" si="14"/>
        <v>0</v>
      </c>
    </row>
    <row r="109" spans="1:7" x14ac:dyDescent="0.25">
      <c r="A109" s="1625"/>
      <c r="B109" s="1639"/>
      <c r="C109" s="1626"/>
      <c r="D109" s="1816"/>
      <c r="E109" s="1512">
        <f t="shared" si="13"/>
        <v>0</v>
      </c>
      <c r="F109" s="1903">
        <f t="shared" si="6"/>
        <v>0</v>
      </c>
      <c r="G109" s="1765">
        <f t="shared" si="14"/>
        <v>0</v>
      </c>
    </row>
    <row r="110" spans="1:7" x14ac:dyDescent="0.25">
      <c r="A110" s="1625"/>
      <c r="B110" s="1639"/>
      <c r="C110" s="1626"/>
      <c r="D110" s="1816"/>
      <c r="E110" s="1512">
        <f t="shared" si="13"/>
        <v>0</v>
      </c>
      <c r="F110" s="1903">
        <f t="shared" si="6"/>
        <v>0</v>
      </c>
      <c r="G110" s="1765">
        <f t="shared" si="14"/>
        <v>0</v>
      </c>
    </row>
    <row r="111" spans="1:7" x14ac:dyDescent="0.25">
      <c r="A111" s="1625"/>
      <c r="B111" s="1639"/>
      <c r="C111" s="1626"/>
      <c r="D111" s="1816"/>
      <c r="E111" s="1512">
        <f t="shared" si="13"/>
        <v>0</v>
      </c>
      <c r="F111" s="1903">
        <f t="shared" si="6"/>
        <v>0</v>
      </c>
      <c r="G111" s="1765">
        <f t="shared" si="14"/>
        <v>0</v>
      </c>
    </row>
    <row r="112" spans="1:7" x14ac:dyDescent="0.25">
      <c r="A112" s="1625"/>
      <c r="B112" s="1639"/>
      <c r="C112" s="1626"/>
      <c r="D112" s="1816"/>
      <c r="E112" s="1512">
        <f t="shared" si="13"/>
        <v>0</v>
      </c>
      <c r="F112" s="1903">
        <f t="shared" si="6"/>
        <v>0</v>
      </c>
      <c r="G112" s="1765">
        <f t="shared" si="14"/>
        <v>0</v>
      </c>
    </row>
    <row r="113" spans="1:7" x14ac:dyDescent="0.25">
      <c r="A113" s="1625"/>
      <c r="B113" s="1639"/>
      <c r="C113" s="1626"/>
      <c r="D113" s="1816"/>
      <c r="E113" s="1512">
        <f t="shared" ref="E113:E125" si="15">IF(D113&lt;=25000,D113,IF(D113&gt;25000,25000,0))</f>
        <v>0</v>
      </c>
      <c r="F113" s="1903">
        <f t="shared" si="6"/>
        <v>0</v>
      </c>
      <c r="G113" s="1765">
        <f t="shared" ref="G113:G125" si="16">IF(F113=0,0,D113-F113)</f>
        <v>0</v>
      </c>
    </row>
    <row r="114" spans="1:7" x14ac:dyDescent="0.25">
      <c r="A114" s="1625"/>
      <c r="B114" s="1639"/>
      <c r="C114" s="1626"/>
      <c r="D114" s="1816"/>
      <c r="E114" s="1512">
        <f t="shared" si="15"/>
        <v>0</v>
      </c>
      <c r="F114" s="1903">
        <f t="shared" si="6"/>
        <v>0</v>
      </c>
      <c r="G114" s="1765">
        <f t="shared" si="16"/>
        <v>0</v>
      </c>
    </row>
    <row r="115" spans="1:7" x14ac:dyDescent="0.25">
      <c r="A115" s="1625"/>
      <c r="B115" s="1639"/>
      <c r="C115" s="1626"/>
      <c r="D115" s="1816"/>
      <c r="E115" s="1512">
        <f t="shared" si="15"/>
        <v>0</v>
      </c>
      <c r="F115" s="1903">
        <f t="shared" si="6"/>
        <v>0</v>
      </c>
      <c r="G115" s="1765">
        <f t="shared" si="16"/>
        <v>0</v>
      </c>
    </row>
    <row r="116" spans="1:7" x14ac:dyDescent="0.25">
      <c r="A116" s="1625"/>
      <c r="B116" s="1639"/>
      <c r="C116" s="1626"/>
      <c r="D116" s="1816"/>
      <c r="E116" s="1512">
        <f t="shared" si="15"/>
        <v>0</v>
      </c>
      <c r="F116" s="1903">
        <f t="shared" si="6"/>
        <v>0</v>
      </c>
      <c r="G116" s="1765">
        <f t="shared" si="16"/>
        <v>0</v>
      </c>
    </row>
    <row r="117" spans="1:7" x14ac:dyDescent="0.25">
      <c r="A117" s="1625"/>
      <c r="B117" s="1639"/>
      <c r="C117" s="1626"/>
      <c r="D117" s="1816"/>
      <c r="E117" s="1512">
        <f t="shared" si="15"/>
        <v>0</v>
      </c>
      <c r="F117" s="1903">
        <f t="shared" si="6"/>
        <v>0</v>
      </c>
      <c r="G117" s="1765">
        <f t="shared" si="16"/>
        <v>0</v>
      </c>
    </row>
    <row r="118" spans="1:7" x14ac:dyDescent="0.25">
      <c r="A118" s="1625"/>
      <c r="B118" s="1639"/>
      <c r="C118" s="1626"/>
      <c r="D118" s="1816"/>
      <c r="E118" s="1512">
        <f t="shared" si="15"/>
        <v>0</v>
      </c>
      <c r="F118" s="1903">
        <f t="shared" si="6"/>
        <v>0</v>
      </c>
      <c r="G118" s="1765">
        <f t="shared" si="16"/>
        <v>0</v>
      </c>
    </row>
    <row r="119" spans="1:7" x14ac:dyDescent="0.25">
      <c r="A119" s="1625"/>
      <c r="B119" s="1639"/>
      <c r="C119" s="1626"/>
      <c r="D119" s="1816"/>
      <c r="E119" s="1512">
        <f t="shared" si="15"/>
        <v>0</v>
      </c>
      <c r="F119" s="1903">
        <f t="shared" si="6"/>
        <v>0</v>
      </c>
      <c r="G119" s="1765">
        <f t="shared" si="16"/>
        <v>0</v>
      </c>
    </row>
    <row r="120" spans="1:7" x14ac:dyDescent="0.25">
      <c r="A120" s="1625"/>
      <c r="B120" s="1639"/>
      <c r="C120" s="1626"/>
      <c r="D120" s="1816"/>
      <c r="E120" s="1512">
        <f t="shared" si="15"/>
        <v>0</v>
      </c>
      <c r="F120" s="1903">
        <f t="shared" si="6"/>
        <v>0</v>
      </c>
      <c r="G120" s="1765">
        <f t="shared" si="16"/>
        <v>0</v>
      </c>
    </row>
    <row r="121" spans="1:7" x14ac:dyDescent="0.25">
      <c r="A121" s="1625"/>
      <c r="B121" s="1639"/>
      <c r="C121" s="1626"/>
      <c r="D121" s="1816"/>
      <c r="E121" s="1512">
        <f t="shared" si="15"/>
        <v>0</v>
      </c>
      <c r="F121" s="1903">
        <f t="shared" si="6"/>
        <v>0</v>
      </c>
      <c r="G121" s="1765">
        <f t="shared" si="16"/>
        <v>0</v>
      </c>
    </row>
    <row r="122" spans="1:7" x14ac:dyDescent="0.25">
      <c r="A122" s="1625"/>
      <c r="B122" s="1639"/>
      <c r="C122" s="1626"/>
      <c r="D122" s="1816"/>
      <c r="E122" s="1512">
        <f t="shared" si="15"/>
        <v>0</v>
      </c>
      <c r="F122" s="1903">
        <f t="shared" si="6"/>
        <v>0</v>
      </c>
      <c r="G122" s="1765">
        <f t="shared" si="16"/>
        <v>0</v>
      </c>
    </row>
    <row r="123" spans="1:7" x14ac:dyDescent="0.25">
      <c r="A123" s="1625"/>
      <c r="B123" s="1639"/>
      <c r="C123" s="1626"/>
      <c r="D123" s="1816"/>
      <c r="E123" s="1512">
        <f t="shared" si="15"/>
        <v>0</v>
      </c>
      <c r="F123" s="1903">
        <f t="shared" si="6"/>
        <v>0</v>
      </c>
      <c r="G123" s="1765">
        <f t="shared" si="16"/>
        <v>0</v>
      </c>
    </row>
    <row r="124" spans="1:7" x14ac:dyDescent="0.25">
      <c r="A124" s="1625"/>
      <c r="B124" s="1639"/>
      <c r="C124" s="1626"/>
      <c r="D124" s="1816"/>
      <c r="E124" s="1512">
        <f t="shared" si="15"/>
        <v>0</v>
      </c>
      <c r="F124" s="1903">
        <f t="shared" si="6"/>
        <v>0</v>
      </c>
      <c r="G124" s="1765">
        <f t="shared" si="16"/>
        <v>0</v>
      </c>
    </row>
    <row r="125" spans="1:7" x14ac:dyDescent="0.25">
      <c r="A125" s="1625"/>
      <c r="B125" s="1639"/>
      <c r="C125" s="1626"/>
      <c r="D125" s="1816"/>
      <c r="E125" s="1512">
        <f t="shared" si="15"/>
        <v>0</v>
      </c>
      <c r="F125" s="1903">
        <f t="shared" si="6"/>
        <v>0</v>
      </c>
      <c r="G125" s="1765">
        <f t="shared" si="16"/>
        <v>0</v>
      </c>
    </row>
    <row r="126" spans="1:7" x14ac:dyDescent="0.25">
      <c r="A126" s="1625"/>
      <c r="B126" s="1639"/>
      <c r="C126" s="1626"/>
      <c r="D126" s="1816"/>
      <c r="E126" s="1512">
        <f t="shared" ref="E126:E134" si="17">IF(D126&lt;=25000,D126,IF(D126&gt;25000,25000,0))</f>
        <v>0</v>
      </c>
      <c r="F126" s="1903">
        <f t="shared" si="6"/>
        <v>0</v>
      </c>
      <c r="G126" s="1765">
        <f t="shared" ref="G126:G134" si="18">IF(F126=0,0,D126-F126)</f>
        <v>0</v>
      </c>
    </row>
    <row r="127" spans="1:7" x14ac:dyDescent="0.25">
      <c r="A127" s="1625"/>
      <c r="B127" s="1639"/>
      <c r="C127" s="1626"/>
      <c r="D127" s="1816"/>
      <c r="E127" s="1512">
        <f t="shared" si="17"/>
        <v>0</v>
      </c>
      <c r="F127" s="1903">
        <f t="shared" si="6"/>
        <v>0</v>
      </c>
      <c r="G127" s="1765">
        <f t="shared" si="18"/>
        <v>0</v>
      </c>
    </row>
    <row r="128" spans="1:7" x14ac:dyDescent="0.25">
      <c r="A128" s="1625"/>
      <c r="B128" s="1639"/>
      <c r="C128" s="1626"/>
      <c r="D128" s="1816"/>
      <c r="E128" s="1512">
        <f t="shared" si="17"/>
        <v>0</v>
      </c>
      <c r="F128" s="1903">
        <f t="shared" si="6"/>
        <v>0</v>
      </c>
      <c r="G128" s="1765">
        <f t="shared" si="18"/>
        <v>0</v>
      </c>
    </row>
    <row r="129" spans="1:7" x14ac:dyDescent="0.25">
      <c r="A129" s="1625"/>
      <c r="B129" s="1639"/>
      <c r="C129" s="1626"/>
      <c r="D129" s="1816"/>
      <c r="E129" s="1512">
        <f t="shared" si="17"/>
        <v>0</v>
      </c>
      <c r="F129" s="1903">
        <f t="shared" si="6"/>
        <v>0</v>
      </c>
      <c r="G129" s="1765">
        <f t="shared" si="18"/>
        <v>0</v>
      </c>
    </row>
    <row r="130" spans="1:7" x14ac:dyDescent="0.25">
      <c r="A130" s="1625"/>
      <c r="B130" s="1639"/>
      <c r="C130" s="1626"/>
      <c r="D130" s="1816"/>
      <c r="E130" s="1512">
        <f t="shared" si="17"/>
        <v>0</v>
      </c>
      <c r="F130" s="1903">
        <f t="shared" si="6"/>
        <v>0</v>
      </c>
      <c r="G130" s="1765">
        <f t="shared" si="18"/>
        <v>0</v>
      </c>
    </row>
    <row r="131" spans="1:7" x14ac:dyDescent="0.25">
      <c r="A131" s="1625"/>
      <c r="B131" s="1809"/>
      <c r="C131" s="1626"/>
      <c r="D131" s="1816"/>
      <c r="E131" s="1512">
        <f t="shared" si="17"/>
        <v>0</v>
      </c>
      <c r="F131" s="1903">
        <f t="shared" si="6"/>
        <v>0</v>
      </c>
      <c r="G131" s="1765">
        <f t="shared" si="18"/>
        <v>0</v>
      </c>
    </row>
    <row r="132" spans="1:7" x14ac:dyDescent="0.25">
      <c r="A132" s="1625"/>
      <c r="B132" s="1809"/>
      <c r="C132" s="1626"/>
      <c r="D132" s="1816"/>
      <c r="E132" s="1512">
        <f t="shared" si="17"/>
        <v>0</v>
      </c>
      <c r="F132" s="1903">
        <f t="shared" si="6"/>
        <v>0</v>
      </c>
      <c r="G132" s="1765">
        <f t="shared" si="18"/>
        <v>0</v>
      </c>
    </row>
    <row r="133" spans="1:7" x14ac:dyDescent="0.25">
      <c r="A133" s="1625"/>
      <c r="B133" s="1639"/>
      <c r="C133" s="1626"/>
      <c r="D133" s="1816"/>
      <c r="E133" s="1512">
        <f t="shared" si="17"/>
        <v>0</v>
      </c>
      <c r="F133" s="1903">
        <f t="shared" si="6"/>
        <v>0</v>
      </c>
      <c r="G133" s="1765">
        <f t="shared" si="18"/>
        <v>0</v>
      </c>
    </row>
    <row r="134" spans="1:7" x14ac:dyDescent="0.25">
      <c r="A134" s="1625"/>
      <c r="B134" s="1639"/>
      <c r="C134" s="1626"/>
      <c r="D134" s="1816"/>
      <c r="E134" s="1512">
        <f t="shared" si="17"/>
        <v>0</v>
      </c>
      <c r="F134" s="1903">
        <f t="shared" si="6"/>
        <v>0</v>
      </c>
      <c r="G134" s="1765">
        <f t="shared" si="18"/>
        <v>0</v>
      </c>
    </row>
    <row r="135" spans="1:7" x14ac:dyDescent="0.25">
      <c r="A135" s="1625"/>
      <c r="B135" s="1639"/>
      <c r="C135" s="1626"/>
      <c r="D135" s="1816"/>
      <c r="E135" s="1512">
        <f t="shared" ref="E135:E139" si="19">IF(D135&lt;=25000,D135,IF(D135&gt;25000,25000,0))</f>
        <v>0</v>
      </c>
      <c r="F135" s="1903">
        <f t="shared" si="6"/>
        <v>0</v>
      </c>
      <c r="G135" s="1765">
        <f t="shared" ref="G135:G139" si="20">IF(F135=0,0,D135-F135)</f>
        <v>0</v>
      </c>
    </row>
    <row r="136" spans="1:7" x14ac:dyDescent="0.25">
      <c r="A136" s="1625"/>
      <c r="B136" s="1639"/>
      <c r="C136" s="1626"/>
      <c r="D136" s="1816"/>
      <c r="E136" s="1512">
        <f t="shared" si="19"/>
        <v>0</v>
      </c>
      <c r="F136" s="1903">
        <f t="shared" si="6"/>
        <v>0</v>
      </c>
      <c r="G136" s="1765">
        <f t="shared" si="20"/>
        <v>0</v>
      </c>
    </row>
    <row r="137" spans="1:7" x14ac:dyDescent="0.25">
      <c r="A137" s="1625"/>
      <c r="B137" s="1639"/>
      <c r="C137" s="1626"/>
      <c r="D137" s="1816"/>
      <c r="E137" s="1512">
        <f t="shared" si="19"/>
        <v>0</v>
      </c>
      <c r="F137" s="1903">
        <f t="shared" si="6"/>
        <v>0</v>
      </c>
      <c r="G137" s="1765">
        <f t="shared" si="20"/>
        <v>0</v>
      </c>
    </row>
    <row r="138" spans="1:7" x14ac:dyDescent="0.25">
      <c r="A138" s="1625"/>
      <c r="B138" s="1639"/>
      <c r="C138" s="1626"/>
      <c r="D138" s="1816"/>
      <c r="E138" s="1512">
        <f t="shared" si="19"/>
        <v>0</v>
      </c>
      <c r="F138" s="1903">
        <f t="shared" si="6"/>
        <v>0</v>
      </c>
      <c r="G138" s="1765">
        <f t="shared" si="20"/>
        <v>0</v>
      </c>
    </row>
    <row r="139" spans="1:7" x14ac:dyDescent="0.25">
      <c r="A139" s="1625"/>
      <c r="B139" s="1639"/>
      <c r="C139" s="1626"/>
      <c r="D139" s="1816"/>
      <c r="E139" s="1512">
        <f t="shared" si="19"/>
        <v>0</v>
      </c>
      <c r="F139" s="1903">
        <f t="shared" si="6"/>
        <v>0</v>
      </c>
      <c r="G139" s="1765">
        <f t="shared" si="20"/>
        <v>0</v>
      </c>
    </row>
    <row r="140" spans="1:7" x14ac:dyDescent="0.25">
      <c r="A140" s="1625"/>
      <c r="B140" s="1638"/>
      <c r="C140" s="1626"/>
      <c r="D140" s="1816"/>
      <c r="E140" s="1512">
        <f t="shared" si="2"/>
        <v>0</v>
      </c>
      <c r="F140" s="1903">
        <f t="shared" si="6"/>
        <v>0</v>
      </c>
      <c r="G140" s="1765">
        <f t="shared" si="3"/>
        <v>0</v>
      </c>
    </row>
    <row r="141" spans="1:7" x14ac:dyDescent="0.25">
      <c r="A141" s="1768" t="s">
        <v>156</v>
      </c>
      <c r="B141" s="1769"/>
      <c r="C141" s="1770"/>
      <c r="D141" s="1766">
        <f>SUM(D17:D140)</f>
        <v>431985</v>
      </c>
      <c r="E141" s="1513">
        <f t="shared" si="0"/>
        <v>25000</v>
      </c>
      <c r="F141" s="1904">
        <f>SUM(F17:F140)</f>
        <v>196709</v>
      </c>
      <c r="G141" s="1767">
        <f>SUM(G17:G140)</f>
        <v>235276</v>
      </c>
    </row>
  </sheetData>
  <sheetProtection password="F60E" sheet="1"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headerFooter>
    <oddHeader>&amp;RPage 29</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I46"/>
  <sheetViews>
    <sheetView showGridLines="0" defaultGridColor="0" topLeftCell="A19" colorId="8" zoomScale="110" zoomScaleNormal="110" workbookViewId="0">
      <selection activeCell="E11" sqref="E11"/>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06" t="s">
        <v>1114</v>
      </c>
      <c r="B1" s="1607"/>
      <c r="C1" s="1608"/>
    </row>
    <row r="2" spans="1:9" x14ac:dyDescent="0.2">
      <c r="A2" s="924" t="s">
        <v>1115</v>
      </c>
      <c r="B2" s="925"/>
      <c r="C2" s="925"/>
      <c r="D2" s="925"/>
      <c r="E2" s="926"/>
      <c r="F2" s="926"/>
      <c r="G2" s="927"/>
    </row>
    <row r="3" spans="1:9" ht="12" customHeight="1" x14ac:dyDescent="0.2">
      <c r="A3" s="928" t="s">
        <v>1355</v>
      </c>
      <c r="B3" s="929"/>
      <c r="C3" s="929"/>
      <c r="D3" s="929"/>
      <c r="E3" s="930"/>
      <c r="F3" s="930"/>
      <c r="G3" s="931"/>
    </row>
    <row r="4" spans="1:9" x14ac:dyDescent="0.2">
      <c r="A4" s="932" t="s">
        <v>754</v>
      </c>
      <c r="B4" s="933"/>
      <c r="C4" s="933"/>
      <c r="D4" s="933"/>
      <c r="E4" s="934"/>
      <c r="F4" s="935"/>
      <c r="G4" s="936"/>
      <c r="H4" s="252"/>
      <c r="I4" s="252"/>
    </row>
    <row r="5" spans="1:9" s="343" customFormat="1" ht="57" customHeight="1" x14ac:dyDescent="0.2">
      <c r="A5" s="2317" t="s">
        <v>1678</v>
      </c>
      <c r="B5" s="2318"/>
      <c r="C5" s="2318"/>
      <c r="D5" s="2318"/>
      <c r="E5" s="2318"/>
      <c r="F5" s="2318"/>
      <c r="G5" s="2319"/>
      <c r="H5" s="252"/>
      <c r="I5" s="587"/>
    </row>
    <row r="6" spans="1:9" s="643" customFormat="1" x14ac:dyDescent="0.2">
      <c r="A6" s="1609" t="s">
        <v>205</v>
      </c>
      <c r="B6" s="938"/>
      <c r="C6" s="938"/>
      <c r="D6" s="939"/>
      <c r="E6" s="939"/>
      <c r="F6" s="940"/>
      <c r="G6" s="941"/>
      <c r="H6" s="162"/>
      <c r="I6" s="162"/>
    </row>
    <row r="7" spans="1:9" s="643" customFormat="1" ht="12" customHeight="1" x14ac:dyDescent="0.2">
      <c r="A7" s="942" t="s">
        <v>907</v>
      </c>
      <c r="B7" s="943"/>
      <c r="C7" s="943"/>
      <c r="D7" s="944"/>
      <c r="E7" s="945"/>
      <c r="F7" s="946"/>
      <c r="G7" s="947"/>
      <c r="H7" s="162"/>
      <c r="I7" s="162"/>
    </row>
    <row r="8" spans="1:9" s="643" customFormat="1" ht="12" customHeight="1" x14ac:dyDescent="0.2">
      <c r="A8" s="942" t="s">
        <v>129</v>
      </c>
      <c r="B8" s="943"/>
      <c r="C8" s="943"/>
      <c r="D8" s="944"/>
      <c r="E8" s="945"/>
      <c r="F8" s="946"/>
      <c r="G8" s="947"/>
      <c r="H8" s="162"/>
      <c r="I8" s="162"/>
    </row>
    <row r="9" spans="1:9" s="643" customFormat="1" ht="12" customHeight="1" x14ac:dyDescent="0.2">
      <c r="A9" s="942" t="s">
        <v>130</v>
      </c>
      <c r="B9" s="943"/>
      <c r="C9" s="943"/>
      <c r="D9" s="944"/>
      <c r="E9" s="945"/>
      <c r="F9" s="946"/>
      <c r="G9" s="947"/>
      <c r="H9" s="162"/>
      <c r="I9" s="162"/>
    </row>
    <row r="10" spans="1:9" s="643" customFormat="1" ht="12" customHeight="1" x14ac:dyDescent="0.2">
      <c r="A10" s="942" t="s">
        <v>1932</v>
      </c>
      <c r="B10" s="943"/>
      <c r="C10" s="948"/>
      <c r="D10" s="944"/>
      <c r="E10" s="945">
        <v>142972</v>
      </c>
      <c r="F10" s="946"/>
      <c r="G10" s="947"/>
      <c r="H10" s="162"/>
      <c r="I10" s="162"/>
    </row>
    <row r="11" spans="1:9" s="643" customFormat="1" ht="22.5" customHeight="1" x14ac:dyDescent="0.2">
      <c r="A11" s="2322" t="s">
        <v>1976</v>
      </c>
      <c r="B11" s="2323"/>
      <c r="C11" s="2323"/>
      <c r="D11" s="2324"/>
      <c r="E11" s="949"/>
      <c r="F11" s="946"/>
      <c r="G11" s="950"/>
      <c r="H11" s="162"/>
      <c r="I11" s="162"/>
    </row>
    <row r="12" spans="1:9" s="643" customFormat="1" ht="12" customHeight="1" x14ac:dyDescent="0.2">
      <c r="A12" s="942" t="s">
        <v>131</v>
      </c>
      <c r="B12" s="943"/>
      <c r="C12" s="943"/>
      <c r="D12" s="944"/>
      <c r="E12" s="945"/>
      <c r="F12" s="946"/>
      <c r="G12" s="947"/>
      <c r="H12" s="162"/>
      <c r="I12" s="162"/>
    </row>
    <row r="13" spans="1:9" s="643" customFormat="1" ht="12" customHeight="1" x14ac:dyDescent="0.2">
      <c r="A13" s="942" t="s">
        <v>203</v>
      </c>
      <c r="B13" s="943"/>
      <c r="C13" s="943"/>
      <c r="D13" s="944"/>
      <c r="E13" s="945"/>
      <c r="F13" s="946"/>
      <c r="G13" s="947"/>
      <c r="H13" s="162"/>
      <c r="I13" s="162"/>
    </row>
    <row r="14" spans="1:9" s="643" customFormat="1" ht="12" customHeight="1" x14ac:dyDescent="0.2">
      <c r="A14" s="942" t="s">
        <v>204</v>
      </c>
      <c r="B14" s="943"/>
      <c r="C14" s="943"/>
      <c r="D14" s="944"/>
      <c r="E14" s="945"/>
      <c r="F14" s="951"/>
      <c r="G14" s="952"/>
      <c r="H14" s="162"/>
      <c r="I14" s="162"/>
    </row>
    <row r="15" spans="1:9" s="643" customFormat="1" ht="12" customHeight="1" x14ac:dyDescent="0.2">
      <c r="A15" s="937" t="s">
        <v>370</v>
      </c>
      <c r="B15" s="939"/>
      <c r="C15" s="939"/>
      <c r="D15" s="939"/>
      <c r="E15" s="939"/>
      <c r="F15" s="939"/>
      <c r="G15" s="953"/>
      <c r="H15" s="162"/>
      <c r="I15" s="162"/>
    </row>
    <row r="16" spans="1:9" s="643" customFormat="1" x14ac:dyDescent="0.2">
      <c r="A16" s="954" t="s">
        <v>1375</v>
      </c>
      <c r="B16" s="955"/>
      <c r="C16" s="956"/>
      <c r="D16" s="935"/>
      <c r="E16" s="930"/>
      <c r="F16" s="930"/>
      <c r="G16" s="931"/>
      <c r="H16" s="162"/>
      <c r="I16" s="162"/>
    </row>
    <row r="17" spans="1:9" s="643" customFormat="1" ht="12" customHeight="1" x14ac:dyDescent="0.2">
      <c r="A17" s="957"/>
      <c r="B17" s="958"/>
      <c r="C17" s="329"/>
      <c r="D17" s="1610" t="s">
        <v>531</v>
      </c>
      <c r="E17" s="1611"/>
      <c r="F17" s="1610" t="s">
        <v>432</v>
      </c>
      <c r="G17" s="1612"/>
      <c r="H17" s="162"/>
      <c r="I17" s="162"/>
    </row>
    <row r="18" spans="1:9" s="259" customFormat="1" ht="11.25" x14ac:dyDescent="0.2">
      <c r="A18" s="960"/>
      <c r="C18" s="961" t="s">
        <v>433</v>
      </c>
      <c r="D18" s="1613" t="s">
        <v>434</v>
      </c>
      <c r="E18" s="1613" t="s">
        <v>53</v>
      </c>
      <c r="F18" s="1613" t="s">
        <v>434</v>
      </c>
      <c r="G18" s="1613" t="s">
        <v>53</v>
      </c>
      <c r="H18" s="178"/>
      <c r="I18" s="178"/>
    </row>
    <row r="19" spans="1:9" s="643" customFormat="1" ht="12" customHeight="1" x14ac:dyDescent="0.2">
      <c r="A19" s="962" t="s">
        <v>455</v>
      </c>
      <c r="B19" s="963"/>
      <c r="C19" s="964" t="s">
        <v>569</v>
      </c>
      <c r="D19" s="1771"/>
      <c r="E19" s="1772">
        <f>'Expenditures 15-22'!K33-SUM('Expenditures 15-22'!G33,'Expenditures 15-22'!I33)+'Expenditures 15-22'!D229</f>
        <v>3730990</v>
      </c>
      <c r="F19" s="1771"/>
      <c r="G19" s="1773">
        <f>'Expenditures 15-22'!K33-SUM('Expenditures 15-22'!G33,'Expenditures 15-22'!I33)+'Expenditures 15-22'!D229</f>
        <v>3730990</v>
      </c>
      <c r="H19" s="959"/>
      <c r="I19" s="162"/>
    </row>
    <row r="20" spans="1:9" s="643" customFormat="1" ht="12" customHeight="1" x14ac:dyDescent="0.2">
      <c r="A20" s="962" t="s">
        <v>54</v>
      </c>
      <c r="B20" s="963"/>
      <c r="C20" s="965"/>
      <c r="D20" s="1774"/>
      <c r="E20" s="1774"/>
      <c r="F20" s="1774"/>
      <c r="G20" s="1775"/>
      <c r="H20" s="959"/>
      <c r="I20" s="162"/>
    </row>
    <row r="21" spans="1:9" s="643" customFormat="1" ht="12" customHeight="1" x14ac:dyDescent="0.2">
      <c r="A21" s="966" t="s">
        <v>400</v>
      </c>
      <c r="B21" s="967"/>
      <c r="C21" s="965">
        <v>2100</v>
      </c>
      <c r="D21" s="1774"/>
      <c r="E21" s="1776">
        <f>'Expenditures 15-22'!K42-SUM('Expenditures 15-22'!G42,'Expenditures 15-22'!I42)+'Expenditures 15-22'!K120-SUM('Expenditures 15-22'!G120,'Expenditures 15-22'!I120)+'Expenditures 15-22'!K180-SUM('Expenditures 15-22'!G180,'Expenditures 15-22'!I180)+'Expenditures 15-22'!D238</f>
        <v>195164</v>
      </c>
      <c r="F21" s="1774"/>
      <c r="G21" s="1777">
        <f>'Expenditures 15-22'!K42-SUM('Expenditures 15-22'!G42,'Expenditures 15-22'!I42)+'Expenditures 15-22'!K120-SUM('Expenditures 15-22'!G120,'Expenditures 15-22'!I120)+'Expenditures 15-22'!K180-SUM('Expenditures 15-22'!G180,'Expenditures 15-22'!I180)+'Expenditures 15-22'!D238</f>
        <v>195164</v>
      </c>
      <c r="H21" s="959"/>
      <c r="I21" s="162"/>
    </row>
    <row r="22" spans="1:9" s="643" customFormat="1" ht="12" customHeight="1" x14ac:dyDescent="0.2">
      <c r="A22" s="966" t="s">
        <v>563</v>
      </c>
      <c r="B22" s="967"/>
      <c r="C22" s="965">
        <v>2200</v>
      </c>
      <c r="D22" s="1774"/>
      <c r="E22" s="1776">
        <f>'Expenditures 15-22'!K47-SUM('Expenditures 15-22'!G47,'Expenditures 15-22'!I47)+'Expenditures 15-22'!D243</f>
        <v>422511</v>
      </c>
      <c r="F22" s="1774"/>
      <c r="G22" s="1777">
        <f>'Expenditures 15-22'!K47-SUM('Expenditures 15-22'!G47,'Expenditures 15-22'!I47)+'Expenditures 15-22'!D243</f>
        <v>422511</v>
      </c>
      <c r="H22" s="959"/>
      <c r="I22" s="162"/>
    </row>
    <row r="23" spans="1:9" s="643" customFormat="1" ht="12" customHeight="1" x14ac:dyDescent="0.2">
      <c r="A23" s="966" t="s">
        <v>564</v>
      </c>
      <c r="B23" s="967"/>
      <c r="C23" s="965">
        <v>2300</v>
      </c>
      <c r="D23" s="1774"/>
      <c r="E23" s="1776">
        <f>'Expenditures 15-22'!K53-SUM('Expenditures 15-22'!G53,'Expenditures 15-22'!I53)+'Expenditures 15-22'!D257+'Expenditures 15-22'!K330-SUM('Expenditures 15-22'!G330,'Expenditures 15-22'!I330)</f>
        <v>548629</v>
      </c>
      <c r="F23" s="1774"/>
      <c r="G23" s="1776">
        <f>'Expenditures 15-22'!K53-SUM('Expenditures 15-22'!G53,'Expenditures 15-22'!I53)+'Expenditures 15-22'!D257+'Expenditures 15-22'!K330-SUM('Expenditures 15-22'!G330,'Expenditures 15-22'!I330)</f>
        <v>548629</v>
      </c>
      <c r="H23" s="959"/>
      <c r="I23" s="162"/>
    </row>
    <row r="24" spans="1:9" s="643" customFormat="1" ht="12" customHeight="1" x14ac:dyDescent="0.2">
      <c r="A24" s="966" t="s">
        <v>565</v>
      </c>
      <c r="B24" s="967"/>
      <c r="C24" s="965">
        <v>2400</v>
      </c>
      <c r="D24" s="1774"/>
      <c r="E24" s="1776">
        <f>'Expenditures 15-22'!K57-SUM('Expenditures 15-22'!G57,'Expenditures 15-22'!I57)+'Expenditures 15-22'!D261</f>
        <v>392841</v>
      </c>
      <c r="F24" s="1774"/>
      <c r="G24" s="1777">
        <f>'Expenditures 15-22'!K57-SUM('Expenditures 15-22'!G57,'Expenditures 15-22'!I57)+'Expenditures 15-22'!D261</f>
        <v>392841</v>
      </c>
      <c r="H24" s="959"/>
      <c r="I24" s="162"/>
    </row>
    <row r="25" spans="1:9" s="643" customFormat="1" ht="12" customHeight="1" x14ac:dyDescent="0.2">
      <c r="A25" s="962" t="s">
        <v>566</v>
      </c>
      <c r="B25" s="968"/>
      <c r="C25" s="965"/>
      <c r="D25" s="1774"/>
      <c r="E25" s="1776"/>
      <c r="F25" s="1774"/>
      <c r="G25" s="1777"/>
      <c r="H25" s="959"/>
      <c r="I25" s="162"/>
    </row>
    <row r="26" spans="1:9" s="643" customFormat="1" ht="12" customHeight="1" x14ac:dyDescent="0.2">
      <c r="A26" s="966" t="s">
        <v>514</v>
      </c>
      <c r="B26" s="969"/>
      <c r="C26" s="965">
        <v>2510</v>
      </c>
      <c r="D26" s="1776">
        <f>'Expenditures 15-22'!K59-SUM('Expenditures 15-22'!G59,'Expenditures 15-22'!I59)+'Expenditures 15-22'!D263-E7</f>
        <v>0</v>
      </c>
      <c r="E26" s="1776">
        <f>'Expenditures 15-22'!K122-SUM('Expenditures 15-22'!G122,'Expenditures 15-22'!I122)+E7</f>
        <v>0</v>
      </c>
      <c r="F26" s="1776">
        <f>'Expenditures 15-22'!K59-SUM('Expenditures 15-22'!G59,'Expenditures 15-22'!I59)+'Expenditures 15-22'!D263-E7</f>
        <v>0</v>
      </c>
      <c r="G26" s="1777">
        <f>'Expenditures 15-22'!K122-SUM('Expenditures 15-22'!G122,'Expenditures 15-22'!I122)+E7</f>
        <v>0</v>
      </c>
      <c r="H26" s="959"/>
      <c r="I26" s="162"/>
    </row>
    <row r="27" spans="1:9" s="643" customFormat="1" ht="12" customHeight="1" x14ac:dyDescent="0.2">
      <c r="A27" s="966" t="s">
        <v>462</v>
      </c>
      <c r="B27" s="969"/>
      <c r="C27" s="965">
        <v>2520</v>
      </c>
      <c r="D27" s="1776">
        <f>'Expenditures 15-22'!K60-SUM('Expenditures 15-22'!G60,'Expenditures 15-22'!I60)+'Expenditures 15-22'!D264-E8</f>
        <v>281957</v>
      </c>
      <c r="E27" s="1776">
        <f>E8</f>
        <v>0</v>
      </c>
      <c r="F27" s="1776">
        <f>'Expenditures 15-22'!K60-SUM('Expenditures 15-22'!G60,'Expenditures 15-22'!I60)+'Expenditures 15-22'!D264-E8</f>
        <v>281957</v>
      </c>
      <c r="G27" s="1777">
        <f>E8</f>
        <v>0</v>
      </c>
      <c r="H27" s="959"/>
      <c r="I27" s="162"/>
    </row>
    <row r="28" spans="1:9" s="643" customFormat="1" ht="12" customHeight="1" x14ac:dyDescent="0.2">
      <c r="A28" s="966" t="s">
        <v>515</v>
      </c>
      <c r="B28" s="969"/>
      <c r="C28" s="965">
        <v>2540</v>
      </c>
      <c r="D28" s="1778"/>
      <c r="E28" s="1776">
        <f>'Expenditures 15-22'!K61-SUM('Expenditures 15-22'!G61,'Expenditures 15-22'!I61)+'Expenditures 15-22'!K124-SUM('Expenditures 15-22'!G124,'Expenditures 15-22'!I124)+'Expenditures 15-22'!D266</f>
        <v>703859</v>
      </c>
      <c r="F28" s="1778">
        <f>'Expenditures 15-22'!K61-SUM('Expenditures 15-22'!G61,'Expenditures 15-22'!I61)+'Expenditures 15-22'!K124-SUM('Expenditures 15-22'!G124,'Expenditures 15-22'!I124)+'Expenditures 15-22'!D266-E9</f>
        <v>703859</v>
      </c>
      <c r="G28" s="1777">
        <f>E9</f>
        <v>0</v>
      </c>
      <c r="H28" s="959"/>
      <c r="I28" s="162"/>
    </row>
    <row r="29" spans="1:9" ht="12" customHeight="1" x14ac:dyDescent="0.2">
      <c r="A29" s="966" t="s">
        <v>516</v>
      </c>
      <c r="B29" s="969"/>
      <c r="C29" s="965">
        <v>2550</v>
      </c>
      <c r="D29" s="1774"/>
      <c r="E29" s="1776">
        <f>'Expenditures 15-22'!K62-SUM('Expenditures 15-22'!G62,'Expenditures 15-22'!I62)+'Expenditures 15-22'!K125-SUM('Expenditures 15-22'!G125,'Expenditures 15-22'!I125)+'Expenditures 15-22'!K182-SUM('Expenditures 15-22'!G182,'Expenditures 15-22'!I182)+'Expenditures 15-22'!D267</f>
        <v>371752</v>
      </c>
      <c r="F29" s="1774"/>
      <c r="G29" s="1777">
        <f>'Expenditures 15-22'!K62-SUM('Expenditures 15-22'!G62,'Expenditures 15-22'!I62)+'Expenditures 15-22'!K125-SUM('Expenditures 15-22'!G125,'Expenditures 15-22'!I125)+'Expenditures 15-22'!K182-SUM('Expenditures 15-22'!G182,'Expenditures 15-22'!I182)+'Expenditures 15-22'!D267</f>
        <v>371752</v>
      </c>
      <c r="H29" s="957"/>
    </row>
    <row r="30" spans="1:9" ht="12" customHeight="1" x14ac:dyDescent="0.2">
      <c r="A30" s="966" t="s">
        <v>100</v>
      </c>
      <c r="B30" s="969"/>
      <c r="C30" s="965">
        <v>2560</v>
      </c>
      <c r="D30" s="1774"/>
      <c r="E30" s="1776">
        <f>'Expenditures 15-22'!K63-SUM('Expenditures 15-22'!G63,'Expenditures 15-22'!I63)+'Expenditures 15-22'!D268-E10</f>
        <v>127953</v>
      </c>
      <c r="F30" s="1774"/>
      <c r="G30" s="1776">
        <f>'Expenditures 15-22'!K63-SUM('Expenditures 15-22'!G63,'Expenditures 15-22'!I63)+'Expenditures 15-22'!D268-E10</f>
        <v>127953</v>
      </c>
    </row>
    <row r="31" spans="1:9" ht="12" customHeight="1" x14ac:dyDescent="0.2">
      <c r="A31" s="966" t="s">
        <v>101</v>
      </c>
      <c r="B31" s="969"/>
      <c r="C31" s="965">
        <v>2570</v>
      </c>
      <c r="D31" s="1776">
        <f>'Expenditures 15-22'!K64-SUM('Expenditures 15-22'!G64,'Expenditures 15-22'!I64)+'Expenditures 15-22'!D269-E12</f>
        <v>0</v>
      </c>
      <c r="E31" s="1776">
        <f>E12</f>
        <v>0</v>
      </c>
      <c r="F31" s="1776">
        <f>'Expenditures 15-22'!K64-SUM('Expenditures 15-22'!G64,'Expenditures 15-22'!I64)+'Expenditures 15-22'!D269-E12</f>
        <v>0</v>
      </c>
      <c r="G31" s="1776">
        <f>E12</f>
        <v>0</v>
      </c>
    </row>
    <row r="32" spans="1:9" ht="12" customHeight="1" x14ac:dyDescent="0.2">
      <c r="A32" s="962" t="s">
        <v>517</v>
      </c>
      <c r="B32" s="968"/>
      <c r="C32" s="965"/>
      <c r="D32" s="1774"/>
      <c r="E32" s="1774"/>
      <c r="F32" s="1774"/>
      <c r="G32" s="1774"/>
    </row>
    <row r="33" spans="1:7" ht="12" customHeight="1" x14ac:dyDescent="0.2">
      <c r="A33" s="966" t="s">
        <v>518</v>
      </c>
      <c r="B33" s="969"/>
      <c r="C33" s="965">
        <v>2610</v>
      </c>
      <c r="D33" s="1774"/>
      <c r="E33" s="1776">
        <f>'Expenditures 15-22'!K67-SUM('Expenditures 15-22'!G67,'Expenditures 15-22'!I67)+'Expenditures 15-22'!D272</f>
        <v>0</v>
      </c>
      <c r="F33" s="1774"/>
      <c r="G33" s="1776">
        <f>'Expenditures 15-22'!K67-SUM('Expenditures 15-22'!G67,'Expenditures 15-22'!I67)+'Expenditures 15-22'!D272</f>
        <v>0</v>
      </c>
    </row>
    <row r="34" spans="1:7" ht="12" customHeight="1" x14ac:dyDescent="0.2">
      <c r="A34" s="966" t="s">
        <v>519</v>
      </c>
      <c r="B34" s="969"/>
      <c r="C34" s="965">
        <v>2620</v>
      </c>
      <c r="D34" s="1774"/>
      <c r="E34" s="1776">
        <f>'Expenditures 15-22'!K68-SUM('Expenditures 15-22'!G68,'Expenditures 15-22'!I68)+'Expenditures 15-22'!D273</f>
        <v>9895</v>
      </c>
      <c r="F34" s="1774"/>
      <c r="G34" s="1776">
        <f>'Expenditures 15-22'!K68-SUM('Expenditures 15-22'!G68,'Expenditures 15-22'!I68)+'Expenditures 15-22'!D273</f>
        <v>9895</v>
      </c>
    </row>
    <row r="35" spans="1:7" ht="12" customHeight="1" x14ac:dyDescent="0.2">
      <c r="A35" s="966" t="s">
        <v>1060</v>
      </c>
      <c r="B35" s="969"/>
      <c r="C35" s="965">
        <v>2630</v>
      </c>
      <c r="D35" s="1774"/>
      <c r="E35" s="1776">
        <f>'Expenditures 15-22'!K69-SUM('Expenditures 15-22'!G69,'Expenditures 15-22'!I69)+'Expenditures 15-22'!D274</f>
        <v>0</v>
      </c>
      <c r="F35" s="1774"/>
      <c r="G35" s="1776">
        <f>'Expenditures 15-22'!K69-SUM('Expenditures 15-22'!G69,'Expenditures 15-22'!I69)+'Expenditures 15-22'!D274</f>
        <v>0</v>
      </c>
    </row>
    <row r="36" spans="1:7" ht="12" customHeight="1" x14ac:dyDescent="0.2">
      <c r="A36" s="966" t="s">
        <v>402</v>
      </c>
      <c r="B36" s="969"/>
      <c r="C36" s="965">
        <v>2640</v>
      </c>
      <c r="D36" s="1776">
        <f>'Expenditures 15-22'!K70-SUM('Expenditures 15-22'!G70,'Expenditures 15-22'!I70)+'Expenditures 15-22'!D275-E13</f>
        <v>0</v>
      </c>
      <c r="E36" s="1776">
        <f>E13</f>
        <v>0</v>
      </c>
      <c r="F36" s="1776">
        <f>'Expenditures 15-22'!K70-SUM('Expenditures 15-22'!G70,'Expenditures 15-22'!I70)+'Expenditures 15-22'!D275-E13</f>
        <v>0</v>
      </c>
      <c r="G36" s="1776">
        <f>E13</f>
        <v>0</v>
      </c>
    </row>
    <row r="37" spans="1:7" ht="12" customHeight="1" x14ac:dyDescent="0.2">
      <c r="A37" s="966" t="s">
        <v>403</v>
      </c>
      <c r="B37" s="969"/>
      <c r="C37" s="965">
        <v>2660</v>
      </c>
      <c r="D37" s="1776">
        <f>'Expenditures 15-22'!K71-SUM('Expenditures 15-22'!G71,'Expenditures 15-22'!I71)+'Expenditures 15-22'!D276-E14</f>
        <v>168931</v>
      </c>
      <c r="E37" s="1776">
        <f>E14</f>
        <v>0</v>
      </c>
      <c r="F37" s="1776">
        <f>'Expenditures 15-22'!K71-SUM('Expenditures 15-22'!G71,'Expenditures 15-22'!I71)+'Expenditures 15-22'!D276-E14</f>
        <v>168931</v>
      </c>
      <c r="G37" s="1776">
        <f>E14</f>
        <v>0</v>
      </c>
    </row>
    <row r="38" spans="1:7" ht="12" customHeight="1" x14ac:dyDescent="0.2">
      <c r="A38" s="962" t="s">
        <v>520</v>
      </c>
      <c r="B38" s="963"/>
      <c r="C38" s="965">
        <v>2900</v>
      </c>
      <c r="D38" s="1774"/>
      <c r="E38" s="1776">
        <f>'Expenditures 15-22'!K73-SUM('Expenditures 15-22'!G73,'Expenditures 15-22'!I73)+'Expenditures 15-22'!K128-SUM('Expenditures 15-22'!G128,'Expenditures 15-22'!I128)+'Expenditures 15-22'!K183-SUM('Expenditures 15-22'!G183,'Expenditures 15-22'!I183)+'Expenditures 15-22'!D278</f>
        <v>800</v>
      </c>
      <c r="F38" s="1774"/>
      <c r="G38" s="1776">
        <f>'Expenditures 15-22'!K73-SUM('Expenditures 15-22'!G73,'Expenditures 15-22'!I73)+'Expenditures 15-22'!K128-SUM('Expenditures 15-22'!G128,'Expenditures 15-22'!I128)+'Expenditures 15-22'!K183-SUM('Expenditures 15-22'!G183,'Expenditures 15-22'!I183)+'Expenditures 15-22'!D278</f>
        <v>800</v>
      </c>
    </row>
    <row r="39" spans="1:7" ht="12" customHeight="1" x14ac:dyDescent="0.2">
      <c r="A39" s="962" t="s">
        <v>448</v>
      </c>
      <c r="B39" s="963"/>
      <c r="C39" s="965">
        <v>3000</v>
      </c>
      <c r="D39" s="1774"/>
      <c r="E39" s="1776">
        <f>'Expenditures 15-22'!K75-SUM('Expenditures 15-22'!G75,'Expenditures 15-22'!I75)+'Expenditures 15-22'!K130-SUM('Expenditures 15-22'!G130,'Expenditures 15-22'!I130)+'Expenditures 15-22'!K185-SUM('Expenditures 15-22'!G185,'Expenditures 15-22'!I185)+'Expenditures 15-22'!D280</f>
        <v>28953</v>
      </c>
      <c r="F39" s="1774"/>
      <c r="G39" s="1776">
        <f>'Expenditures 15-22'!K75-SUM('Expenditures 15-22'!G75,'Expenditures 15-22'!I75)+'Expenditures 15-22'!K130-SUM('Expenditures 15-22'!G130,'Expenditures 15-22'!I130)+'Expenditures 15-22'!K185-SUM('Expenditures 15-22'!G185,'Expenditures 15-22'!I185)+'Expenditures 15-22'!D280</f>
        <v>28953</v>
      </c>
    </row>
    <row r="40" spans="1:7" ht="12" customHeight="1" x14ac:dyDescent="0.2">
      <c r="A40" s="962" t="s">
        <v>1822</v>
      </c>
      <c r="B40" s="963"/>
      <c r="C40" s="965"/>
      <c r="D40" s="1774"/>
      <c r="E40" s="1778">
        <f>-'Contracts Paid in CY 29'!G141</f>
        <v>-235276</v>
      </c>
      <c r="F40" s="1774"/>
      <c r="G40" s="1778">
        <f>-'Contracts Paid in CY 29'!G141</f>
        <v>-235276</v>
      </c>
    </row>
    <row r="41" spans="1:7" ht="12" customHeight="1" x14ac:dyDescent="0.2">
      <c r="A41" s="970" t="s">
        <v>156</v>
      </c>
      <c r="B41" s="971"/>
      <c r="C41" s="972"/>
      <c r="D41" s="1778">
        <f>SUM(D19:D39)</f>
        <v>450888</v>
      </c>
      <c r="E41" s="1778">
        <f>SUM(E19:E40)</f>
        <v>6298071</v>
      </c>
      <c r="F41" s="1778">
        <f>SUM(F19:F39)</f>
        <v>1154747</v>
      </c>
      <c r="G41" s="1778">
        <f>SUM(G19:G40)</f>
        <v>5594212</v>
      </c>
    </row>
    <row r="42" spans="1:7" x14ac:dyDescent="0.2">
      <c r="A42" s="959"/>
      <c r="B42" s="162"/>
      <c r="C42" s="973"/>
      <c r="D42" s="2320" t="s">
        <v>521</v>
      </c>
      <c r="E42" s="2321"/>
      <c r="F42" s="974" t="s">
        <v>522</v>
      </c>
      <c r="G42" s="975"/>
    </row>
    <row r="43" spans="1:7" ht="12" customHeight="1" x14ac:dyDescent="0.2">
      <c r="A43" s="959"/>
      <c r="B43" s="162"/>
      <c r="C43" s="973"/>
      <c r="D43" s="1779" t="s">
        <v>472</v>
      </c>
      <c r="E43" s="1780">
        <f>D41</f>
        <v>450888</v>
      </c>
      <c r="F43" s="1779" t="s">
        <v>472</v>
      </c>
      <c r="G43" s="1780">
        <f>F41</f>
        <v>1154747</v>
      </c>
    </row>
    <row r="44" spans="1:7" ht="12" customHeight="1" x14ac:dyDescent="0.2">
      <c r="A44" s="959"/>
      <c r="B44" s="162"/>
      <c r="C44" s="973"/>
      <c r="D44" s="1779" t="s">
        <v>473</v>
      </c>
      <c r="E44" s="1780">
        <f>E41</f>
        <v>6298071</v>
      </c>
      <c r="F44" s="1779" t="s">
        <v>473</v>
      </c>
      <c r="G44" s="1780">
        <f>G41</f>
        <v>5594212</v>
      </c>
    </row>
    <row r="45" spans="1:7" ht="12" customHeight="1" x14ac:dyDescent="0.2">
      <c r="A45" s="959"/>
      <c r="B45" s="162"/>
      <c r="C45" s="162"/>
      <c r="D45" s="1781" t="s">
        <v>1005</v>
      </c>
      <c r="E45" s="1782">
        <f>(E43/E44)</f>
        <v>7.1591444427984374E-2</v>
      </c>
      <c r="F45" s="1781" t="s">
        <v>1005</v>
      </c>
      <c r="G45" s="1782">
        <f>(G43/G44)</f>
        <v>0.20641816935075039</v>
      </c>
    </row>
    <row r="46" spans="1:7" x14ac:dyDescent="0.2">
      <c r="A46" s="976"/>
      <c r="B46" s="977"/>
      <c r="C46" s="977"/>
      <c r="D46" s="978"/>
      <c r="E46" s="979"/>
      <c r="F46" s="978"/>
      <c r="G46" s="979"/>
    </row>
  </sheetData>
  <sheetProtection password="F60E"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pageSetUpPr fitToPage="1"/>
  </sheetPr>
  <dimension ref="A1:M97"/>
  <sheetViews>
    <sheetView showGridLines="0" zoomScale="110" zoomScaleNormal="110" workbookViewId="0">
      <pane ySplit="4" topLeftCell="A5" activePane="bottomLeft" state="frozen"/>
      <selection activeCell="A7" sqref="A7:D7"/>
      <selection pane="bottomLeft" activeCell="K34" sqref="K34"/>
    </sheetView>
  </sheetViews>
  <sheetFormatPr defaultColWidth="9.140625" defaultRowHeight="12.75" x14ac:dyDescent="0.2"/>
  <cols>
    <col min="1" max="1" width="54.5703125" style="1847" customWidth="1"/>
    <col min="2" max="2" width="4.140625" style="1847" customWidth="1"/>
    <col min="3" max="4" width="9.85546875" style="1819" customWidth="1"/>
    <col min="5" max="5" width="12.5703125" style="1848" customWidth="1"/>
    <col min="6" max="6" width="67.5703125" style="1819" customWidth="1"/>
    <col min="7" max="7" width="9.140625" style="1819" customWidth="1"/>
    <col min="8" max="8" width="5.5703125" style="1849" bestFit="1" customWidth="1"/>
    <col min="9" max="10" width="2" style="1849" bestFit="1" customWidth="1"/>
    <col min="11" max="11" width="9" style="1849" customWidth="1"/>
    <col min="12" max="16384" width="9.140625" style="1819"/>
  </cols>
  <sheetData>
    <row r="1" spans="1:13" x14ac:dyDescent="0.2">
      <c r="A1" s="2328" t="s">
        <v>1378</v>
      </c>
      <c r="B1" s="2328"/>
      <c r="C1" s="2328"/>
      <c r="D1" s="2328"/>
      <c r="E1" s="2328"/>
      <c r="F1" s="2328"/>
      <c r="G1" s="1849"/>
      <c r="L1" s="1849"/>
      <c r="M1" s="1849"/>
    </row>
    <row r="2" spans="1:13" x14ac:dyDescent="0.2">
      <c r="A2" s="1858" t="s">
        <v>1911</v>
      </c>
      <c r="B2" s="1820"/>
      <c r="C2" s="1858"/>
      <c r="D2" s="1820"/>
      <c r="E2" s="1820"/>
      <c r="F2" s="1821"/>
      <c r="G2" s="1849"/>
      <c r="L2" s="1849"/>
      <c r="M2" s="1849"/>
    </row>
    <row r="3" spans="1:13" x14ac:dyDescent="0.2">
      <c r="A3" s="1858" t="s">
        <v>1977</v>
      </c>
      <c r="B3" s="1820"/>
      <c r="C3" s="1858"/>
      <c r="D3" s="1820"/>
      <c r="E3" s="1820"/>
      <c r="F3" s="1821"/>
      <c r="G3" s="1849"/>
      <c r="L3" s="1849"/>
      <c r="M3" s="1849"/>
    </row>
    <row r="4" spans="1:13" ht="3.75" customHeight="1" x14ac:dyDescent="0.2">
      <c r="A4" s="1820"/>
      <c r="B4" s="1820"/>
      <c r="C4" s="1820"/>
      <c r="D4" s="1820"/>
      <c r="E4" s="1820"/>
      <c r="F4" s="1821"/>
      <c r="G4" s="1849"/>
      <c r="L4" s="1849"/>
      <c r="M4" s="1849"/>
    </row>
    <row r="5" spans="1:13" ht="15" x14ac:dyDescent="0.25">
      <c r="A5" s="2329" t="s">
        <v>1545</v>
      </c>
      <c r="B5" s="2330"/>
      <c r="C5" s="2331"/>
      <c r="D5" s="2331"/>
      <c r="E5" s="2331"/>
      <c r="F5" s="2331"/>
      <c r="G5" s="1849"/>
      <c r="L5" s="1849"/>
      <c r="M5" s="1849"/>
    </row>
    <row r="6" spans="1:13" ht="12" customHeight="1" x14ac:dyDescent="0.25">
      <c r="A6" s="1822"/>
      <c r="B6" s="1823"/>
      <c r="C6" s="2332" t="str">
        <f>COVER!A17</f>
        <v>Hillside SD 93</v>
      </c>
      <c r="D6" s="2332"/>
      <c r="E6" s="2332"/>
      <c r="F6" s="1824"/>
      <c r="G6" s="1849"/>
      <c r="L6" s="1849"/>
      <c r="M6" s="1849"/>
    </row>
    <row r="7" spans="1:13" ht="11.25" customHeight="1" thickBot="1" x14ac:dyDescent="0.3">
      <c r="A7" s="1822"/>
      <c r="B7" s="1823"/>
      <c r="C7" s="2333">
        <f>COVER!A13</f>
        <v>601093002</v>
      </c>
      <c r="D7" s="2333"/>
      <c r="E7" s="2333"/>
      <c r="F7" s="1824"/>
      <c r="G7" s="1849"/>
      <c r="L7" s="1849"/>
      <c r="M7" s="1849"/>
    </row>
    <row r="8" spans="1:13" ht="25.5" customHeight="1" thickBot="1" x14ac:dyDescent="0.25">
      <c r="A8" s="1864" t="s">
        <v>1907</v>
      </c>
      <c r="B8" s="1825"/>
      <c r="C8" s="1860" t="s">
        <v>1680</v>
      </c>
      <c r="D8" s="1859" t="s">
        <v>1681</v>
      </c>
      <c r="E8" s="1861" t="s">
        <v>1379</v>
      </c>
      <c r="F8" s="1859" t="s">
        <v>1682</v>
      </c>
      <c r="G8" s="1849"/>
      <c r="H8" s="1826" t="b">
        <v>0</v>
      </c>
      <c r="L8" s="1849"/>
      <c r="M8" s="1849"/>
    </row>
    <row r="9" spans="1:13" ht="15.75" customHeight="1" x14ac:dyDescent="0.2">
      <c r="A9" s="1827" t="s">
        <v>1541</v>
      </c>
      <c r="B9" s="1828"/>
      <c r="C9" s="1829"/>
      <c r="D9" s="1829"/>
      <c r="E9" s="1830"/>
      <c r="F9" s="1831"/>
      <c r="G9" s="1849"/>
      <c r="L9" s="1849"/>
      <c r="M9" s="1849"/>
    </row>
    <row r="10" spans="1:13" ht="27.75" customHeight="1" x14ac:dyDescent="0.2">
      <c r="A10" s="1832" t="s">
        <v>1679</v>
      </c>
      <c r="B10" s="1833"/>
      <c r="C10" s="1834"/>
      <c r="D10" s="1834"/>
      <c r="E10" s="1862" t="s">
        <v>1380</v>
      </c>
      <c r="F10" s="1863" t="s">
        <v>1381</v>
      </c>
      <c r="G10" s="1849"/>
      <c r="L10" s="1849"/>
      <c r="M10" s="1849"/>
    </row>
    <row r="11" spans="1:13" ht="12" customHeight="1" x14ac:dyDescent="0.2">
      <c r="A11" s="1835" t="s">
        <v>1382</v>
      </c>
      <c r="B11" s="1836"/>
      <c r="C11" s="1837"/>
      <c r="D11" s="1837"/>
      <c r="E11" s="1838"/>
      <c r="F11" s="1839"/>
      <c r="G11" s="1849"/>
      <c r="H11" s="1849">
        <f>IF(C11="X",5,0)</f>
        <v>0</v>
      </c>
      <c r="I11" s="1849">
        <f>IF(D11="X",5,0)</f>
        <v>0</v>
      </c>
      <c r="J11" s="1849">
        <f>IF(E11="X",5,0)</f>
        <v>0</v>
      </c>
      <c r="L11" s="1849"/>
      <c r="M11" s="1849"/>
    </row>
    <row r="12" spans="1:13" ht="12" customHeight="1" x14ac:dyDescent="0.2">
      <c r="A12" s="1835" t="s">
        <v>1383</v>
      </c>
      <c r="B12" s="1836"/>
      <c r="C12" s="1837"/>
      <c r="D12" s="1837"/>
      <c r="E12" s="1840"/>
      <c r="F12" s="1839"/>
      <c r="G12" s="1849"/>
      <c r="H12" s="1849">
        <f t="shared" ref="H12:H33" si="0">IF(C12="X",5,0)</f>
        <v>0</v>
      </c>
      <c r="I12" s="1849">
        <f t="shared" ref="I12:I33" si="1">IF(D12="X",5,0)</f>
        <v>0</v>
      </c>
      <c r="J12" s="1849">
        <f t="shared" ref="J12:J33" si="2">IF(E12="X",5,0)</f>
        <v>0</v>
      </c>
      <c r="L12" s="1849"/>
      <c r="M12" s="1849"/>
    </row>
    <row r="13" spans="1:13" ht="12" customHeight="1" x14ac:dyDescent="0.2">
      <c r="A13" s="1835" t="s">
        <v>1384</v>
      </c>
      <c r="B13" s="1836"/>
      <c r="C13" s="1837"/>
      <c r="D13" s="1837"/>
      <c r="E13" s="1840"/>
      <c r="F13" s="1839"/>
      <c r="G13" s="1849"/>
      <c r="H13" s="1849">
        <f t="shared" si="0"/>
        <v>0</v>
      </c>
      <c r="I13" s="1849">
        <f t="shared" si="1"/>
        <v>0</v>
      </c>
      <c r="J13" s="1849">
        <f t="shared" si="2"/>
        <v>0</v>
      </c>
      <c r="L13" s="1849"/>
      <c r="M13" s="1849"/>
    </row>
    <row r="14" spans="1:13" ht="12" customHeight="1" x14ac:dyDescent="0.2">
      <c r="A14" s="1835" t="s">
        <v>1385</v>
      </c>
      <c r="B14" s="1836"/>
      <c r="C14" s="1837"/>
      <c r="D14" s="1837"/>
      <c r="E14" s="1840"/>
      <c r="F14" s="1839"/>
      <c r="G14" s="1849"/>
      <c r="H14" s="1849">
        <f t="shared" si="0"/>
        <v>0</v>
      </c>
      <c r="I14" s="1849">
        <f t="shared" si="1"/>
        <v>0</v>
      </c>
      <c r="J14" s="1849">
        <f t="shared" si="2"/>
        <v>0</v>
      </c>
      <c r="L14" s="1849"/>
      <c r="M14" s="1849"/>
    </row>
    <row r="15" spans="1:13" ht="12" customHeight="1" x14ac:dyDescent="0.2">
      <c r="A15" s="1835" t="s">
        <v>1386</v>
      </c>
      <c r="B15" s="1836"/>
      <c r="C15" s="1837"/>
      <c r="D15" s="1837"/>
      <c r="E15" s="1840"/>
      <c r="F15" s="1839"/>
      <c r="G15" s="1849"/>
      <c r="H15" s="1849">
        <f t="shared" si="0"/>
        <v>0</v>
      </c>
      <c r="I15" s="1849">
        <f t="shared" si="1"/>
        <v>0</v>
      </c>
      <c r="J15" s="1849">
        <f t="shared" si="2"/>
        <v>0</v>
      </c>
      <c r="L15" s="1849"/>
      <c r="M15" s="1849"/>
    </row>
    <row r="16" spans="1:13" ht="12" customHeight="1" x14ac:dyDescent="0.2">
      <c r="A16" s="1835" t="s">
        <v>1387</v>
      </c>
      <c r="B16" s="1836"/>
      <c r="C16" s="1837"/>
      <c r="D16" s="1837"/>
      <c r="E16" s="1840"/>
      <c r="F16" s="1839"/>
      <c r="G16" s="1849"/>
      <c r="H16" s="1849">
        <f t="shared" si="0"/>
        <v>0</v>
      </c>
      <c r="I16" s="1849">
        <f t="shared" si="1"/>
        <v>0</v>
      </c>
      <c r="J16" s="1849">
        <f t="shared" si="2"/>
        <v>0</v>
      </c>
      <c r="L16" s="1849"/>
      <c r="M16" s="1849"/>
    </row>
    <row r="17" spans="1:13" ht="12" customHeight="1" x14ac:dyDescent="0.2">
      <c r="A17" s="1835" t="s">
        <v>1388</v>
      </c>
      <c r="B17" s="1836"/>
      <c r="C17" s="1837"/>
      <c r="D17" s="1837"/>
      <c r="E17" s="1840"/>
      <c r="F17" s="1839"/>
      <c r="G17" s="1849"/>
      <c r="H17" s="1849">
        <f t="shared" si="0"/>
        <v>0</v>
      </c>
      <c r="I17" s="1849">
        <f t="shared" si="1"/>
        <v>0</v>
      </c>
      <c r="J17" s="1849">
        <f t="shared" si="2"/>
        <v>0</v>
      </c>
      <c r="L17" s="1849"/>
      <c r="M17" s="1849"/>
    </row>
    <row r="18" spans="1:13" ht="12" customHeight="1" x14ac:dyDescent="0.2">
      <c r="A18" s="1835" t="s">
        <v>1389</v>
      </c>
      <c r="B18" s="1836"/>
      <c r="C18" s="1837"/>
      <c r="D18" s="1837"/>
      <c r="E18" s="1840"/>
      <c r="F18" s="1839"/>
      <c r="G18" s="1849"/>
      <c r="H18" s="1849">
        <f t="shared" si="0"/>
        <v>0</v>
      </c>
      <c r="I18" s="1849">
        <f t="shared" si="1"/>
        <v>0</v>
      </c>
      <c r="J18" s="1849">
        <f t="shared" si="2"/>
        <v>0</v>
      </c>
      <c r="L18" s="1849"/>
      <c r="M18" s="1849"/>
    </row>
    <row r="19" spans="1:13" ht="12" customHeight="1" x14ac:dyDescent="0.2">
      <c r="A19" s="1835" t="s">
        <v>1526</v>
      </c>
      <c r="B19" s="1836"/>
      <c r="C19" s="1837"/>
      <c r="D19" s="1837"/>
      <c r="E19" s="1840"/>
      <c r="F19" s="1839"/>
      <c r="G19" s="1849"/>
      <c r="H19" s="1849">
        <f t="shared" si="0"/>
        <v>0</v>
      </c>
      <c r="I19" s="1849">
        <f t="shared" si="1"/>
        <v>0</v>
      </c>
      <c r="J19" s="1849">
        <f t="shared" si="2"/>
        <v>0</v>
      </c>
      <c r="L19" s="1849"/>
      <c r="M19" s="1849"/>
    </row>
    <row r="20" spans="1:13" ht="12" customHeight="1" x14ac:dyDescent="0.2">
      <c r="A20" s="1835" t="s">
        <v>1527</v>
      </c>
      <c r="B20" s="1836"/>
      <c r="C20" s="1837"/>
      <c r="D20" s="1837"/>
      <c r="E20" s="1840"/>
      <c r="F20" s="1839"/>
      <c r="G20" s="1849"/>
      <c r="H20" s="1849">
        <f t="shared" si="0"/>
        <v>0</v>
      </c>
      <c r="I20" s="1849">
        <f t="shared" si="1"/>
        <v>0</v>
      </c>
      <c r="J20" s="1849">
        <f t="shared" si="2"/>
        <v>0</v>
      </c>
      <c r="L20" s="1849"/>
      <c r="M20" s="1849"/>
    </row>
    <row r="21" spans="1:13" ht="12" customHeight="1" x14ac:dyDescent="0.2">
      <c r="A21" s="1835" t="s">
        <v>1528</v>
      </c>
      <c r="B21" s="1836"/>
      <c r="C21" s="1837"/>
      <c r="D21" s="1837"/>
      <c r="E21" s="1840"/>
      <c r="F21" s="1839"/>
      <c r="G21" s="1849"/>
      <c r="H21" s="1849">
        <f t="shared" si="0"/>
        <v>0</v>
      </c>
      <c r="I21" s="1849">
        <f t="shared" si="1"/>
        <v>0</v>
      </c>
      <c r="J21" s="1849">
        <f t="shared" si="2"/>
        <v>0</v>
      </c>
      <c r="L21" s="1849"/>
      <c r="M21" s="1849"/>
    </row>
    <row r="22" spans="1:13" ht="12" customHeight="1" x14ac:dyDescent="0.2">
      <c r="A22" s="1835" t="s">
        <v>1529</v>
      </c>
      <c r="B22" s="1836"/>
      <c r="C22" s="1837"/>
      <c r="D22" s="1837"/>
      <c r="E22" s="1840"/>
      <c r="F22" s="1839"/>
      <c r="G22" s="1849"/>
      <c r="H22" s="1849">
        <f t="shared" si="0"/>
        <v>0</v>
      </c>
      <c r="I22" s="1849">
        <f t="shared" si="1"/>
        <v>0</v>
      </c>
      <c r="J22" s="1849">
        <f t="shared" si="2"/>
        <v>0</v>
      </c>
      <c r="L22" s="1849"/>
      <c r="M22" s="1849"/>
    </row>
    <row r="23" spans="1:13" ht="12" customHeight="1" x14ac:dyDescent="0.2">
      <c r="A23" s="1835" t="s">
        <v>1530</v>
      </c>
      <c r="B23" s="1836"/>
      <c r="C23" s="1837"/>
      <c r="D23" s="1837"/>
      <c r="E23" s="1840"/>
      <c r="F23" s="1839"/>
      <c r="G23" s="1849"/>
      <c r="H23" s="1849">
        <f t="shared" si="0"/>
        <v>0</v>
      </c>
      <c r="I23" s="1849">
        <f t="shared" si="1"/>
        <v>0</v>
      </c>
      <c r="J23" s="1849">
        <f t="shared" si="2"/>
        <v>0</v>
      </c>
      <c r="L23" s="1849"/>
      <c r="M23" s="1849"/>
    </row>
    <row r="24" spans="1:13" ht="12" customHeight="1" x14ac:dyDescent="0.2">
      <c r="A24" s="1835" t="s">
        <v>1531</v>
      </c>
      <c r="B24" s="1836"/>
      <c r="C24" s="1837"/>
      <c r="D24" s="1837"/>
      <c r="E24" s="1840"/>
      <c r="F24" s="1839"/>
      <c r="G24" s="1849"/>
      <c r="H24" s="1849">
        <f t="shared" si="0"/>
        <v>0</v>
      </c>
      <c r="I24" s="1849">
        <f t="shared" si="1"/>
        <v>0</v>
      </c>
      <c r="J24" s="1849">
        <f t="shared" si="2"/>
        <v>0</v>
      </c>
      <c r="L24" s="1849"/>
      <c r="M24" s="1849"/>
    </row>
    <row r="25" spans="1:13" ht="12" customHeight="1" x14ac:dyDescent="0.2">
      <c r="A25" s="1835" t="s">
        <v>1532</v>
      </c>
      <c r="B25" s="1836"/>
      <c r="C25" s="1837"/>
      <c r="D25" s="1837"/>
      <c r="E25" s="1840"/>
      <c r="F25" s="1839"/>
      <c r="G25" s="1849"/>
      <c r="H25" s="1849">
        <f t="shared" si="0"/>
        <v>0</v>
      </c>
      <c r="I25" s="1849">
        <f t="shared" si="1"/>
        <v>0</v>
      </c>
      <c r="J25" s="1849">
        <f t="shared" si="2"/>
        <v>0</v>
      </c>
      <c r="L25" s="1849"/>
      <c r="M25" s="1849"/>
    </row>
    <row r="26" spans="1:13" ht="12" customHeight="1" x14ac:dyDescent="0.2">
      <c r="A26" s="1835" t="s">
        <v>1533</v>
      </c>
      <c r="B26" s="1836"/>
      <c r="C26" s="1837"/>
      <c r="D26" s="1837"/>
      <c r="E26" s="1840"/>
      <c r="F26" s="1839"/>
      <c r="G26" s="1849"/>
      <c r="H26" s="1849">
        <f t="shared" si="0"/>
        <v>0</v>
      </c>
      <c r="I26" s="1849">
        <f t="shared" si="1"/>
        <v>0</v>
      </c>
      <c r="J26" s="1849">
        <f t="shared" si="2"/>
        <v>0</v>
      </c>
      <c r="L26" s="1849"/>
      <c r="M26" s="1849"/>
    </row>
    <row r="27" spans="1:13" ht="18.75" x14ac:dyDescent="0.2">
      <c r="A27" s="1835" t="s">
        <v>1534</v>
      </c>
      <c r="B27" s="1836"/>
      <c r="C27" s="1837"/>
      <c r="D27" s="1837"/>
      <c r="E27" s="1840"/>
      <c r="F27" s="1839"/>
      <c r="G27" s="1849"/>
      <c r="H27" s="1849">
        <f t="shared" si="0"/>
        <v>0</v>
      </c>
      <c r="I27" s="1849">
        <f t="shared" si="1"/>
        <v>0</v>
      </c>
      <c r="J27" s="1849">
        <f t="shared" si="2"/>
        <v>0</v>
      </c>
      <c r="L27" s="1849"/>
      <c r="M27" s="1849"/>
    </row>
    <row r="28" spans="1:13" ht="12" customHeight="1" x14ac:dyDescent="0.2">
      <c r="A28" s="1835" t="s">
        <v>1535</v>
      </c>
      <c r="B28" s="1836"/>
      <c r="C28" s="1837"/>
      <c r="D28" s="1837"/>
      <c r="E28" s="1840"/>
      <c r="F28" s="1839"/>
      <c r="G28" s="1849"/>
      <c r="H28" s="1849">
        <f t="shared" si="0"/>
        <v>0</v>
      </c>
      <c r="I28" s="1849">
        <f t="shared" si="1"/>
        <v>0</v>
      </c>
      <c r="J28" s="1849">
        <f t="shared" si="2"/>
        <v>0</v>
      </c>
      <c r="L28" s="1849"/>
      <c r="M28" s="1849"/>
    </row>
    <row r="29" spans="1:13" ht="12" customHeight="1" x14ac:dyDescent="0.2">
      <c r="A29" s="1835" t="s">
        <v>1536</v>
      </c>
      <c r="B29" s="1836"/>
      <c r="C29" s="1837"/>
      <c r="D29" s="1837"/>
      <c r="E29" s="1840"/>
      <c r="F29" s="1839"/>
      <c r="G29" s="1849"/>
      <c r="H29" s="1849">
        <f t="shared" si="0"/>
        <v>0</v>
      </c>
      <c r="I29" s="1849">
        <f t="shared" si="1"/>
        <v>0</v>
      </c>
      <c r="J29" s="1849">
        <f t="shared" si="2"/>
        <v>0</v>
      </c>
      <c r="L29" s="1849"/>
      <c r="M29" s="1849"/>
    </row>
    <row r="30" spans="1:13" ht="12" customHeight="1" x14ac:dyDescent="0.2">
      <c r="A30" s="1835" t="s">
        <v>1537</v>
      </c>
      <c r="B30" s="1836"/>
      <c r="C30" s="1837"/>
      <c r="D30" s="1837"/>
      <c r="E30" s="1840"/>
      <c r="F30" s="1839"/>
      <c r="G30" s="1849"/>
      <c r="H30" s="1849">
        <f t="shared" si="0"/>
        <v>0</v>
      </c>
      <c r="I30" s="1849">
        <f t="shared" si="1"/>
        <v>0</v>
      </c>
      <c r="J30" s="1849">
        <f t="shared" si="2"/>
        <v>0</v>
      </c>
      <c r="L30" s="1849"/>
      <c r="M30" s="1849"/>
    </row>
    <row r="31" spans="1:13" ht="12" customHeight="1" x14ac:dyDescent="0.2">
      <c r="A31" s="1835" t="s">
        <v>1538</v>
      </c>
      <c r="B31" s="1836"/>
      <c r="C31" s="1837"/>
      <c r="D31" s="1837"/>
      <c r="E31" s="1840"/>
      <c r="F31" s="1839"/>
      <c r="G31" s="1849"/>
      <c r="H31" s="1849">
        <f t="shared" si="0"/>
        <v>0</v>
      </c>
      <c r="I31" s="1849">
        <f t="shared" si="1"/>
        <v>0</v>
      </c>
      <c r="J31" s="1849">
        <f t="shared" si="2"/>
        <v>0</v>
      </c>
      <c r="L31" s="1970"/>
      <c r="M31" s="1849"/>
    </row>
    <row r="32" spans="1:13" ht="12" customHeight="1" x14ac:dyDescent="0.2">
      <c r="A32" s="1835" t="s">
        <v>1539</v>
      </c>
      <c r="B32" s="1836"/>
      <c r="C32" s="1837"/>
      <c r="D32" s="1837"/>
      <c r="E32" s="1840"/>
      <c r="F32" s="1839"/>
      <c r="G32" s="1849"/>
      <c r="H32" s="1849">
        <f t="shared" si="0"/>
        <v>0</v>
      </c>
      <c r="I32" s="1849">
        <f t="shared" si="1"/>
        <v>0</v>
      </c>
      <c r="J32" s="1849">
        <f t="shared" si="2"/>
        <v>0</v>
      </c>
      <c r="L32" s="1849"/>
      <c r="M32" s="1849"/>
    </row>
    <row r="33" spans="1:13" ht="12" customHeight="1" x14ac:dyDescent="0.2">
      <c r="A33" s="1835" t="s">
        <v>1540</v>
      </c>
      <c r="B33" s="1836"/>
      <c r="C33" s="1837" t="s">
        <v>2071</v>
      </c>
      <c r="D33" s="1837" t="s">
        <v>2071</v>
      </c>
      <c r="E33" s="1840" t="s">
        <v>2071</v>
      </c>
      <c r="F33" s="1839" t="s">
        <v>2086</v>
      </c>
      <c r="G33" s="1849"/>
      <c r="H33" s="1849">
        <f t="shared" si="0"/>
        <v>5</v>
      </c>
      <c r="I33" s="1849">
        <f t="shared" si="1"/>
        <v>5</v>
      </c>
      <c r="J33" s="1849">
        <f t="shared" si="2"/>
        <v>5</v>
      </c>
      <c r="L33" s="1849"/>
      <c r="M33" s="1849"/>
    </row>
    <row r="34" spans="1:13" ht="12" customHeight="1" x14ac:dyDescent="0.25">
      <c r="A34" s="1841"/>
      <c r="B34" s="1841"/>
      <c r="C34" s="1841"/>
      <c r="D34" s="1841"/>
      <c r="E34" s="1841"/>
      <c r="F34" s="1841"/>
      <c r="G34" s="1849"/>
      <c r="H34" s="1849">
        <f>SUM(H11:H33)</f>
        <v>5</v>
      </c>
      <c r="I34" s="1849">
        <f>SUM(I11:I33)</f>
        <v>5</v>
      </c>
      <c r="J34" s="1849">
        <f>SUM(J11:J33)</f>
        <v>5</v>
      </c>
      <c r="K34" s="1849">
        <f>SUM(H34:J34)</f>
        <v>15</v>
      </c>
      <c r="L34" s="1849"/>
      <c r="M34" s="1849"/>
    </row>
    <row r="35" spans="1:13" ht="12" customHeight="1" x14ac:dyDescent="0.2">
      <c r="A35" s="1842" t="s">
        <v>1391</v>
      </c>
      <c r="B35" s="1843"/>
      <c r="C35" s="2334"/>
      <c r="D35" s="2334"/>
      <c r="E35" s="2334"/>
      <c r="F35" s="2335"/>
      <c r="G35" s="1849"/>
      <c r="L35" s="1849"/>
      <c r="M35" s="1849"/>
    </row>
    <row r="36" spans="1:13" ht="12" customHeight="1" x14ac:dyDescent="0.2">
      <c r="A36" s="2325"/>
      <c r="B36" s="2326"/>
      <c r="C36" s="2326"/>
      <c r="D36" s="2326"/>
      <c r="E36" s="2326"/>
      <c r="F36" s="2327"/>
      <c r="G36" s="1968"/>
      <c r="H36" s="1968"/>
      <c r="I36" s="1968"/>
      <c r="J36" s="1968"/>
      <c r="K36" s="1968"/>
      <c r="L36" s="1968"/>
    </row>
    <row r="37" spans="1:13" ht="12" customHeight="1" x14ac:dyDescent="0.2">
      <c r="A37" s="2325"/>
      <c r="B37" s="2326"/>
      <c r="C37" s="2326"/>
      <c r="D37" s="2326"/>
      <c r="E37" s="2326"/>
      <c r="F37" s="2327"/>
      <c r="G37" s="1968"/>
      <c r="H37" s="1968"/>
      <c r="I37" s="1968"/>
      <c r="J37" s="1968"/>
      <c r="K37" s="1968"/>
      <c r="L37" s="1968"/>
    </row>
    <row r="38" spans="1:13" ht="12" customHeight="1" x14ac:dyDescent="0.2">
      <c r="A38" s="2339"/>
      <c r="B38" s="2340"/>
      <c r="C38" s="2340"/>
      <c r="D38" s="2340"/>
      <c r="E38" s="2340"/>
      <c r="F38" s="2341"/>
      <c r="G38" s="1968"/>
      <c r="H38" s="1968"/>
      <c r="I38" s="1968"/>
      <c r="J38" s="1968"/>
      <c r="K38" s="1968"/>
      <c r="L38" s="1968"/>
    </row>
    <row r="39" spans="1:13" ht="4.5" hidden="1" customHeight="1" x14ac:dyDescent="0.2">
      <c r="A39" s="1844"/>
      <c r="B39" s="1844"/>
      <c r="C39" s="1844"/>
      <c r="D39" s="1844"/>
      <c r="E39" s="1844"/>
      <c r="F39" s="1844"/>
      <c r="G39" s="1968"/>
      <c r="H39" s="1968"/>
      <c r="I39" s="1968"/>
      <c r="J39" s="1968"/>
      <c r="K39" s="1968"/>
      <c r="L39" s="1968"/>
    </row>
    <row r="40" spans="1:13" s="1841" customFormat="1" ht="12" customHeight="1" x14ac:dyDescent="0.25">
      <c r="A40" s="1845" t="s">
        <v>1390</v>
      </c>
      <c r="B40" s="1846"/>
      <c r="C40" s="2342"/>
      <c r="D40" s="2342"/>
      <c r="E40" s="2342"/>
      <c r="F40" s="2343"/>
      <c r="G40" s="1969"/>
      <c r="H40" s="1969"/>
      <c r="I40" s="1969"/>
      <c r="J40" s="1969"/>
      <c r="K40" s="1969"/>
      <c r="L40" s="1969"/>
    </row>
    <row r="41" spans="1:13" s="1841" customFormat="1" ht="12" customHeight="1" x14ac:dyDescent="0.25">
      <c r="A41" s="2344"/>
      <c r="B41" s="2345"/>
      <c r="C41" s="2345"/>
      <c r="D41" s="2345"/>
      <c r="E41" s="2345"/>
      <c r="F41" s="2346"/>
      <c r="G41" s="1969"/>
      <c r="H41" s="1969"/>
      <c r="I41" s="1969"/>
      <c r="J41" s="1969"/>
      <c r="K41" s="1969"/>
      <c r="L41" s="1969"/>
    </row>
    <row r="42" spans="1:13" s="1841" customFormat="1" ht="12" customHeight="1" x14ac:dyDescent="0.25">
      <c r="A42" s="2344"/>
      <c r="B42" s="2345"/>
      <c r="C42" s="2345"/>
      <c r="D42" s="2345"/>
      <c r="E42" s="2345"/>
      <c r="F42" s="2346"/>
      <c r="G42" s="1969"/>
      <c r="H42" s="1969"/>
      <c r="I42" s="1969"/>
      <c r="J42" s="1969"/>
      <c r="K42" s="1969"/>
      <c r="L42" s="1969"/>
    </row>
    <row r="43" spans="1:13" s="1841" customFormat="1" ht="15" x14ac:dyDescent="0.25">
      <c r="A43" s="2336"/>
      <c r="B43" s="2337"/>
      <c r="C43" s="2337"/>
      <c r="D43" s="2337"/>
      <c r="E43" s="2337"/>
      <c r="F43" s="2338"/>
      <c r="G43" s="1969"/>
      <c r="H43" s="1969"/>
      <c r="I43" s="1969"/>
      <c r="J43" s="1969"/>
      <c r="K43" s="1969"/>
      <c r="L43" s="1969"/>
    </row>
    <row r="44" spans="1:13" s="1841" customFormat="1" ht="12" hidden="1" customHeight="1" x14ac:dyDescent="0.25">
      <c r="A44" s="2336"/>
      <c r="B44" s="2337"/>
      <c r="C44" s="2337"/>
      <c r="D44" s="2337"/>
      <c r="E44" s="2337"/>
      <c r="F44" s="2338"/>
      <c r="H44" s="1850"/>
      <c r="I44" s="1850"/>
      <c r="J44" s="1850"/>
      <c r="K44" s="1850"/>
    </row>
    <row r="45" spans="1:13" s="1841" customFormat="1" ht="12" customHeight="1" x14ac:dyDescent="0.25">
      <c r="H45" s="1850"/>
      <c r="I45" s="1850"/>
      <c r="J45" s="1850"/>
      <c r="K45" s="1850"/>
    </row>
    <row r="46" spans="1:13" s="1841" customFormat="1" ht="9.75" customHeight="1" x14ac:dyDescent="0.25">
      <c r="H46" s="1850"/>
      <c r="I46" s="1850"/>
      <c r="J46" s="1850"/>
      <c r="K46" s="1850"/>
    </row>
    <row r="47" spans="1:13" s="1841" customFormat="1" ht="13.5" customHeight="1" x14ac:dyDescent="0.25">
      <c r="H47" s="1850"/>
      <c r="I47" s="1850"/>
      <c r="J47" s="1850"/>
      <c r="K47" s="1850"/>
    </row>
    <row r="48" spans="1:13" s="1841" customFormat="1" ht="15" x14ac:dyDescent="0.25">
      <c r="H48" s="1850"/>
      <c r="I48" s="1850"/>
      <c r="J48" s="1850"/>
      <c r="K48" s="1850"/>
    </row>
    <row r="49" spans="1:11" s="1841" customFormat="1" ht="15" hidden="1" x14ac:dyDescent="0.25">
      <c r="A49" s="1841" t="b">
        <v>0</v>
      </c>
      <c r="H49" s="1850"/>
      <c r="I49" s="1850"/>
      <c r="J49" s="1850"/>
      <c r="K49" s="1850"/>
    </row>
    <row r="50" spans="1:11" s="1841" customFormat="1" ht="15" x14ac:dyDescent="0.25">
      <c r="H50" s="1850"/>
      <c r="I50" s="1850"/>
      <c r="J50" s="1850"/>
      <c r="K50" s="1850"/>
    </row>
    <row r="51" spans="1:11" s="1841" customFormat="1" ht="15" x14ac:dyDescent="0.25">
      <c r="H51" s="1850"/>
      <c r="I51" s="1850"/>
      <c r="J51" s="1850"/>
      <c r="K51" s="1850"/>
    </row>
    <row r="52" spans="1:11" s="1841" customFormat="1" ht="15" x14ac:dyDescent="0.25">
      <c r="H52" s="1850"/>
      <c r="I52" s="1850"/>
      <c r="J52" s="1850"/>
      <c r="K52" s="1850"/>
    </row>
    <row r="53" spans="1:11" s="1841" customFormat="1" ht="15" x14ac:dyDescent="0.25">
      <c r="H53" s="1850"/>
      <c r="I53" s="1850"/>
      <c r="J53" s="1850"/>
      <c r="K53" s="1850"/>
    </row>
    <row r="54" spans="1:11" s="1841" customFormat="1" ht="15" x14ac:dyDescent="0.25">
      <c r="H54" s="1850"/>
      <c r="I54" s="1850"/>
      <c r="J54" s="1850"/>
      <c r="K54" s="1850"/>
    </row>
    <row r="55" spans="1:11" s="1841" customFormat="1" ht="15" x14ac:dyDescent="0.25">
      <c r="H55" s="1850"/>
      <c r="I55" s="1850"/>
      <c r="J55" s="1850"/>
      <c r="K55" s="1850"/>
    </row>
    <row r="56" spans="1:11" s="1841" customFormat="1" ht="15" x14ac:dyDescent="0.25">
      <c r="H56" s="1850"/>
      <c r="I56" s="1850"/>
      <c r="J56" s="1850"/>
      <c r="K56" s="1850"/>
    </row>
    <row r="57" spans="1:11" s="1841" customFormat="1" ht="15" x14ac:dyDescent="0.25">
      <c r="H57" s="1850"/>
      <c r="I57" s="1850"/>
      <c r="J57" s="1850"/>
      <c r="K57" s="1850"/>
    </row>
    <row r="58" spans="1:11" s="1841" customFormat="1" ht="15" x14ac:dyDescent="0.25">
      <c r="H58" s="1850"/>
      <c r="I58" s="1850"/>
      <c r="J58" s="1850"/>
      <c r="K58" s="1850"/>
    </row>
    <row r="59" spans="1:11" s="1841" customFormat="1" ht="15" x14ac:dyDescent="0.25">
      <c r="H59" s="1850"/>
      <c r="I59" s="1850"/>
      <c r="J59" s="1850"/>
      <c r="K59" s="1850"/>
    </row>
    <row r="60" spans="1:11" s="1841" customFormat="1" ht="15" x14ac:dyDescent="0.25">
      <c r="H60" s="1850"/>
      <c r="I60" s="1850"/>
      <c r="J60" s="1850"/>
      <c r="K60" s="1850"/>
    </row>
    <row r="61" spans="1:11" s="1841" customFormat="1" ht="15" x14ac:dyDescent="0.25">
      <c r="H61" s="1850"/>
      <c r="I61" s="1850"/>
      <c r="J61" s="1850"/>
      <c r="K61" s="1850"/>
    </row>
    <row r="62" spans="1:11" s="1841" customFormat="1" ht="15" x14ac:dyDescent="0.25">
      <c r="H62" s="1850"/>
      <c r="I62" s="1850"/>
      <c r="J62" s="1850"/>
      <c r="K62" s="1850"/>
    </row>
    <row r="63" spans="1:11" s="1841" customFormat="1" ht="15" x14ac:dyDescent="0.25">
      <c r="H63" s="1850"/>
      <c r="I63" s="1850"/>
      <c r="J63" s="1850"/>
      <c r="K63" s="1850"/>
    </row>
    <row r="64" spans="1:11" s="1841" customFormat="1" ht="15" x14ac:dyDescent="0.25">
      <c r="H64" s="1850"/>
      <c r="I64" s="1850"/>
      <c r="J64" s="1850"/>
      <c r="K64" s="1850"/>
    </row>
    <row r="65" spans="8:11" s="1841" customFormat="1" ht="15" x14ac:dyDescent="0.25">
      <c r="H65" s="1850"/>
      <c r="I65" s="1850"/>
      <c r="J65" s="1850"/>
      <c r="K65" s="1850"/>
    </row>
    <row r="66" spans="8:11" s="1841" customFormat="1" ht="15" x14ac:dyDescent="0.25">
      <c r="H66" s="1850"/>
      <c r="I66" s="1850"/>
      <c r="J66" s="1850"/>
      <c r="K66" s="1850"/>
    </row>
    <row r="67" spans="8:11" s="1841" customFormat="1" ht="15" x14ac:dyDescent="0.25">
      <c r="H67" s="1850"/>
      <c r="I67" s="1850"/>
      <c r="J67" s="1850"/>
      <c r="K67" s="1850"/>
    </row>
    <row r="68" spans="8:11" s="1841" customFormat="1" ht="15" x14ac:dyDescent="0.25">
      <c r="H68" s="1850"/>
      <c r="I68" s="1850"/>
      <c r="J68" s="1850"/>
      <c r="K68" s="1850"/>
    </row>
    <row r="69" spans="8:11" s="1841" customFormat="1" ht="15" x14ac:dyDescent="0.25">
      <c r="H69" s="1850"/>
      <c r="I69" s="1850"/>
      <c r="J69" s="1850"/>
      <c r="K69" s="1850"/>
    </row>
    <row r="70" spans="8:11" s="1841" customFormat="1" ht="15" x14ac:dyDescent="0.25">
      <c r="H70" s="1850"/>
      <c r="I70" s="1850"/>
      <c r="J70" s="1850"/>
      <c r="K70" s="1850"/>
    </row>
    <row r="71" spans="8:11" s="1841" customFormat="1" ht="15" x14ac:dyDescent="0.25">
      <c r="H71" s="1850"/>
      <c r="I71" s="1850"/>
      <c r="J71" s="1850"/>
      <c r="K71" s="1850"/>
    </row>
    <row r="72" spans="8:11" s="1841" customFormat="1" ht="15" x14ac:dyDescent="0.25">
      <c r="H72" s="1850"/>
      <c r="I72" s="1850"/>
      <c r="J72" s="1850"/>
      <c r="K72" s="1850"/>
    </row>
    <row r="73" spans="8:11" s="1841" customFormat="1" ht="15" x14ac:dyDescent="0.25">
      <c r="H73" s="1850"/>
      <c r="I73" s="1850"/>
      <c r="J73" s="1850"/>
      <c r="K73" s="1850"/>
    </row>
    <row r="74" spans="8:11" s="1841" customFormat="1" ht="15" x14ac:dyDescent="0.25">
      <c r="H74" s="1850"/>
      <c r="I74" s="1850"/>
      <c r="J74" s="1850"/>
      <c r="K74" s="1850"/>
    </row>
    <row r="75" spans="8:11" s="1841" customFormat="1" ht="15" x14ac:dyDescent="0.25">
      <c r="H75" s="1850"/>
      <c r="I75" s="1850"/>
      <c r="J75" s="1850"/>
      <c r="K75" s="1850"/>
    </row>
    <row r="76" spans="8:11" s="1841" customFormat="1" ht="15" x14ac:dyDescent="0.25">
      <c r="H76" s="1850"/>
      <c r="I76" s="1850"/>
      <c r="J76" s="1850"/>
      <c r="K76" s="1850"/>
    </row>
    <row r="77" spans="8:11" s="1841" customFormat="1" ht="15" x14ac:dyDescent="0.25">
      <c r="H77" s="1850"/>
      <c r="I77" s="1850"/>
      <c r="J77" s="1850"/>
      <c r="K77" s="1850"/>
    </row>
    <row r="78" spans="8:11" s="1841" customFormat="1" ht="15" x14ac:dyDescent="0.25">
      <c r="H78" s="1850"/>
      <c r="I78" s="1850"/>
      <c r="J78" s="1850"/>
      <c r="K78" s="1850"/>
    </row>
    <row r="79" spans="8:11" s="1841" customFormat="1" ht="15" x14ac:dyDescent="0.25">
      <c r="H79" s="1850"/>
      <c r="I79" s="1850"/>
      <c r="J79" s="1850"/>
      <c r="K79" s="1850"/>
    </row>
    <row r="80" spans="8:11" s="1841" customFormat="1" ht="15" x14ac:dyDescent="0.25">
      <c r="H80" s="1850"/>
      <c r="I80" s="1850"/>
      <c r="J80" s="1850"/>
      <c r="K80" s="1850"/>
    </row>
    <row r="81" spans="8:11" s="1841" customFormat="1" ht="15" x14ac:dyDescent="0.25">
      <c r="H81" s="1850"/>
      <c r="I81" s="1850"/>
      <c r="J81" s="1850"/>
      <c r="K81" s="1850"/>
    </row>
    <row r="82" spans="8:11" s="1841" customFormat="1" ht="15" x14ac:dyDescent="0.25">
      <c r="H82" s="1850"/>
      <c r="I82" s="1850"/>
      <c r="J82" s="1850"/>
      <c r="K82" s="1850"/>
    </row>
    <row r="83" spans="8:11" s="1841" customFormat="1" ht="15" x14ac:dyDescent="0.25">
      <c r="H83" s="1850"/>
      <c r="I83" s="1850"/>
      <c r="J83" s="1850"/>
      <c r="K83" s="1850"/>
    </row>
    <row r="84" spans="8:11" s="1841" customFormat="1" ht="15" x14ac:dyDescent="0.25">
      <c r="H84" s="1850"/>
      <c r="I84" s="1850"/>
      <c r="J84" s="1850"/>
      <c r="K84" s="1850"/>
    </row>
    <row r="85" spans="8:11" s="1841" customFormat="1" ht="15" x14ac:dyDescent="0.25">
      <c r="H85" s="1850"/>
      <c r="I85" s="1850"/>
      <c r="J85" s="1850"/>
      <c r="K85" s="1850"/>
    </row>
    <row r="86" spans="8:11" s="1841" customFormat="1" ht="15" x14ac:dyDescent="0.25">
      <c r="H86" s="1850"/>
      <c r="I86" s="1850"/>
      <c r="J86" s="1850"/>
      <c r="K86" s="1850"/>
    </row>
    <row r="87" spans="8:11" s="1841" customFormat="1" ht="15" x14ac:dyDescent="0.25">
      <c r="H87" s="1850"/>
      <c r="I87" s="1850"/>
      <c r="J87" s="1850"/>
      <c r="K87" s="1850"/>
    </row>
    <row r="88" spans="8:11" s="1841" customFormat="1" ht="15" x14ac:dyDescent="0.25">
      <c r="H88" s="1850"/>
      <c r="I88" s="1850"/>
      <c r="J88" s="1850"/>
      <c r="K88" s="1850"/>
    </row>
    <row r="89" spans="8:11" s="1841" customFormat="1" ht="15" x14ac:dyDescent="0.25">
      <c r="H89" s="1850"/>
      <c r="I89" s="1850"/>
      <c r="J89" s="1850"/>
      <c r="K89" s="1850"/>
    </row>
    <row r="90" spans="8:11" s="1841" customFormat="1" ht="15" x14ac:dyDescent="0.25">
      <c r="H90" s="1850"/>
      <c r="I90" s="1850"/>
      <c r="J90" s="1850"/>
      <c r="K90" s="1850"/>
    </row>
    <row r="91" spans="8:11" s="1841" customFormat="1" ht="15" x14ac:dyDescent="0.25">
      <c r="H91" s="1850"/>
      <c r="I91" s="1850"/>
      <c r="J91" s="1850"/>
      <c r="K91" s="1850"/>
    </row>
    <row r="92" spans="8:11" s="1841" customFormat="1" ht="15" x14ac:dyDescent="0.25">
      <c r="H92" s="1850"/>
      <c r="I92" s="1850"/>
      <c r="J92" s="1850"/>
      <c r="K92" s="1850"/>
    </row>
    <row r="93" spans="8:11" s="1841" customFormat="1" ht="15" x14ac:dyDescent="0.25">
      <c r="H93" s="1850"/>
      <c r="I93" s="1850"/>
      <c r="J93" s="1850"/>
      <c r="K93" s="1850"/>
    </row>
    <row r="94" spans="8:11" s="1841" customFormat="1" ht="15" x14ac:dyDescent="0.25">
      <c r="H94" s="1850"/>
      <c r="I94" s="1850"/>
      <c r="J94" s="1850"/>
      <c r="K94" s="1850"/>
    </row>
    <row r="95" spans="8:11" s="1841" customFormat="1" ht="15" x14ac:dyDescent="0.25">
      <c r="H95" s="1850"/>
      <c r="I95" s="1850"/>
      <c r="J95" s="1850"/>
      <c r="K95" s="1850"/>
    </row>
    <row r="96" spans="8:11" s="1841" customFormat="1" ht="15" x14ac:dyDescent="0.25">
      <c r="H96" s="1850"/>
      <c r="I96" s="1850"/>
      <c r="J96" s="1850"/>
      <c r="K96" s="1850"/>
    </row>
    <row r="97" spans="8:11" s="1841" customFormat="1" ht="15" x14ac:dyDescent="0.25">
      <c r="H97" s="1850"/>
      <c r="I97" s="1850"/>
      <c r="J97" s="1850"/>
      <c r="K97" s="1850"/>
    </row>
  </sheetData>
  <sheetProtection algorithmName="SHA-512" hashValue="YFjPQgZDToqpmAhNRfeOwEB0eP8aMgb+rVi41lpFxDz9qUY/7pN74Eu+fsP6K3OqaTF+jTQMWXy6tJQda3b5TQ==" saltValue="ee7L7t1UFIWEzJFvv00mNw==" spinCount="100000"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3" right="0.2" top="0.68" bottom="0.37" header="0.17" footer="0.17"/>
  <pageSetup scale="71" orientation="landscape" r:id="rId1"/>
  <headerFooter>
    <oddFooter>&amp;C&amp;8Page 31</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0"/>
  <dimension ref="A1:Q40"/>
  <sheetViews>
    <sheetView showGridLines="0" defaultGridColor="0" colorId="8" zoomScale="110" zoomScaleNormal="110" workbookViewId="0">
      <selection activeCell="H13" sqref="H13:H17"/>
    </sheetView>
  </sheetViews>
  <sheetFormatPr defaultColWidth="9.140625" defaultRowHeight="12.75" x14ac:dyDescent="0.2"/>
  <cols>
    <col min="1" max="1" width="3" style="982" customWidth="1"/>
    <col min="2" max="2" width="2.7109375" style="982" customWidth="1"/>
    <col min="3" max="3" width="38.5703125" style="982" customWidth="1"/>
    <col min="4" max="4" width="6.42578125" style="982" customWidth="1"/>
    <col min="5" max="10" width="15.7109375" style="982" customWidth="1"/>
    <col min="11" max="14" width="4.7109375" style="982" customWidth="1"/>
    <col min="15" max="16384" width="9.140625" style="982"/>
  </cols>
  <sheetData>
    <row r="1" spans="1:17" ht="11.85" customHeight="1" x14ac:dyDescent="0.2">
      <c r="A1" s="980"/>
      <c r="B1" s="981"/>
      <c r="E1" s="983"/>
      <c r="F1" s="984" t="s">
        <v>404</v>
      </c>
      <c r="G1" s="985"/>
    </row>
    <row r="2" spans="1:17" ht="11.85" customHeight="1" x14ac:dyDescent="0.2">
      <c r="A2" s="980"/>
      <c r="B2" s="981"/>
      <c r="E2" s="983"/>
      <c r="F2" s="986" t="s">
        <v>289</v>
      </c>
      <c r="G2" s="985"/>
    </row>
    <row r="3" spans="1:17" ht="11.85" customHeight="1" x14ac:dyDescent="0.2">
      <c r="E3" s="983"/>
      <c r="F3" s="986" t="s">
        <v>405</v>
      </c>
      <c r="G3" s="983"/>
    </row>
    <row r="4" spans="1:17" ht="11.85" customHeight="1" x14ac:dyDescent="0.2">
      <c r="E4" s="983"/>
      <c r="F4" s="986" t="s">
        <v>867</v>
      </c>
      <c r="G4" s="983"/>
    </row>
    <row r="5" spans="1:17" ht="12.2" customHeight="1" x14ac:dyDescent="0.2">
      <c r="F5" s="986"/>
    </row>
    <row r="6" spans="1:17" x14ac:dyDescent="0.2">
      <c r="A6" s="1865" t="s">
        <v>671</v>
      </c>
      <c r="B6" s="1614"/>
      <c r="C6" s="1614"/>
      <c r="D6" s="1614"/>
      <c r="E6" s="1615"/>
      <c r="F6" s="987"/>
      <c r="G6" s="981"/>
      <c r="H6" s="988" t="s">
        <v>1027</v>
      </c>
      <c r="I6" s="2352" t="str">
        <f>COVER!A17</f>
        <v>Hillside SD 93</v>
      </c>
      <c r="J6" s="2353"/>
      <c r="Q6" s="1636"/>
    </row>
    <row r="7" spans="1:17" x14ac:dyDescent="0.2">
      <c r="A7" s="2354" t="s">
        <v>868</v>
      </c>
      <c r="B7" s="2355"/>
      <c r="C7" s="2355"/>
      <c r="D7" s="2355"/>
      <c r="E7" s="2356"/>
      <c r="F7" s="989"/>
      <c r="G7" s="981"/>
      <c r="H7" s="988" t="s">
        <v>371</v>
      </c>
      <c r="I7" s="2357">
        <f>COVER!A13</f>
        <v>601093002</v>
      </c>
      <c r="J7" s="2357"/>
    </row>
    <row r="8" spans="1:17" ht="8.25" customHeight="1" x14ac:dyDescent="0.2">
      <c r="A8" s="1616"/>
      <c r="B8" s="1617"/>
      <c r="C8" s="1617"/>
      <c r="D8" s="1617"/>
      <c r="E8" s="1618"/>
      <c r="F8" s="990"/>
      <c r="G8" s="991"/>
      <c r="H8" s="991"/>
      <c r="I8" s="991"/>
      <c r="J8" s="991"/>
    </row>
    <row r="9" spans="1:17" ht="13.5" customHeight="1" x14ac:dyDescent="0.2">
      <c r="A9" s="992"/>
      <c r="B9" s="993"/>
      <c r="C9" s="993"/>
      <c r="D9" s="994"/>
      <c r="E9" s="1866" t="s">
        <v>1978</v>
      </c>
      <c r="F9" s="995"/>
      <c r="G9" s="995"/>
      <c r="H9" s="1867" t="s">
        <v>1979</v>
      </c>
      <c r="I9" s="995"/>
      <c r="J9" s="996"/>
    </row>
    <row r="10" spans="1:17" s="1004" customFormat="1" ht="13.5" customHeight="1" x14ac:dyDescent="0.2">
      <c r="A10" s="997"/>
      <c r="B10" s="998"/>
      <c r="C10" s="999"/>
      <c r="D10" s="1000"/>
      <c r="E10" s="1001" t="s">
        <v>424</v>
      </c>
      <c r="F10" s="1002" t="s">
        <v>425</v>
      </c>
      <c r="G10" s="1003"/>
      <c r="H10" s="1002" t="s">
        <v>424</v>
      </c>
      <c r="I10" s="1002" t="s">
        <v>425</v>
      </c>
      <c r="J10" s="1002"/>
    </row>
    <row r="11" spans="1:17" s="1004" customFormat="1" ht="22.5" x14ac:dyDescent="0.2">
      <c r="A11" s="2358" t="s">
        <v>480</v>
      </c>
      <c r="B11" s="2359"/>
      <c r="C11" s="2360"/>
      <c r="D11" s="1005" t="s">
        <v>870</v>
      </c>
      <c r="E11" s="1005" t="s">
        <v>64</v>
      </c>
      <c r="F11" s="1005" t="s">
        <v>6</v>
      </c>
      <c r="G11" s="1006" t="s">
        <v>156</v>
      </c>
      <c r="H11" s="1006" t="s">
        <v>64</v>
      </c>
      <c r="I11" s="1005" t="s">
        <v>6</v>
      </c>
      <c r="J11" s="1006" t="s">
        <v>156</v>
      </c>
    </row>
    <row r="12" spans="1:17" ht="15" customHeight="1" x14ac:dyDescent="0.2">
      <c r="A12" s="1007">
        <v>1</v>
      </c>
      <c r="B12" s="1008" t="s">
        <v>817</v>
      </c>
      <c r="C12" s="1009"/>
      <c r="D12" s="1010">
        <v>2320</v>
      </c>
      <c r="E12" s="1783">
        <f>'Expenditures 15-22'!K50</f>
        <v>250282</v>
      </c>
      <c r="F12" s="1011"/>
      <c r="G12" s="1783">
        <f t="shared" ref="G12:G18" si="0">SUM(E12:F12)</f>
        <v>250282</v>
      </c>
      <c r="H12" s="1012">
        <v>263060</v>
      </c>
      <c r="I12" s="1011"/>
      <c r="J12" s="1783">
        <f t="shared" ref="J12:J18" si="1">SUM(H12:I12)</f>
        <v>263060</v>
      </c>
    </row>
    <row r="13" spans="1:17" ht="15" customHeight="1" x14ac:dyDescent="0.2">
      <c r="A13" s="1007">
        <v>2</v>
      </c>
      <c r="B13" s="1008" t="s">
        <v>42</v>
      </c>
      <c r="C13" s="1009"/>
      <c r="D13" s="1010">
        <v>2330</v>
      </c>
      <c r="E13" s="1783">
        <f>'Expenditures 15-22'!K51</f>
        <v>0</v>
      </c>
      <c r="F13" s="1011"/>
      <c r="G13" s="1783">
        <f t="shared" si="0"/>
        <v>0</v>
      </c>
      <c r="H13" s="1012"/>
      <c r="I13" s="1011"/>
      <c r="J13" s="1783">
        <f t="shared" si="1"/>
        <v>0</v>
      </c>
    </row>
    <row r="14" spans="1:17" ht="15" customHeight="1" x14ac:dyDescent="0.2">
      <c r="A14" s="1007">
        <v>3</v>
      </c>
      <c r="B14" s="1008" t="s">
        <v>43</v>
      </c>
      <c r="C14" s="1009"/>
      <c r="D14" s="1013">
        <v>2490</v>
      </c>
      <c r="E14" s="1783">
        <f>'Expenditures 15-22'!K56</f>
        <v>0</v>
      </c>
      <c r="F14" s="1011"/>
      <c r="G14" s="1783">
        <f t="shared" si="0"/>
        <v>0</v>
      </c>
      <c r="H14" s="1012"/>
      <c r="I14" s="1011"/>
      <c r="J14" s="1783">
        <f t="shared" si="1"/>
        <v>0</v>
      </c>
    </row>
    <row r="15" spans="1:17" ht="15" customHeight="1" x14ac:dyDescent="0.2">
      <c r="A15" s="1007">
        <v>4</v>
      </c>
      <c r="B15" s="1008" t="s">
        <v>1067</v>
      </c>
      <c r="C15" s="1009"/>
      <c r="D15" s="1010">
        <v>2510</v>
      </c>
      <c r="E15" s="1783">
        <f>'Expenditures 15-22'!K59</f>
        <v>0</v>
      </c>
      <c r="F15" s="1783">
        <f>'Expenditures 15-22'!K122</f>
        <v>0</v>
      </c>
      <c r="G15" s="1783">
        <f t="shared" si="0"/>
        <v>0</v>
      </c>
      <c r="H15" s="1012"/>
      <c r="I15" s="1012"/>
      <c r="J15" s="1783">
        <f t="shared" si="1"/>
        <v>0</v>
      </c>
    </row>
    <row r="16" spans="1:17" ht="15" customHeight="1" x14ac:dyDescent="0.2">
      <c r="A16" s="1007">
        <v>5</v>
      </c>
      <c r="B16" s="1008" t="s">
        <v>101</v>
      </c>
      <c r="C16" s="1009"/>
      <c r="D16" s="1010">
        <v>2570</v>
      </c>
      <c r="E16" s="1783">
        <f>'Expenditures 15-22'!K64</f>
        <v>0</v>
      </c>
      <c r="F16" s="1011"/>
      <c r="G16" s="1783">
        <f t="shared" si="0"/>
        <v>0</v>
      </c>
      <c r="H16" s="1012"/>
      <c r="I16" s="1011"/>
      <c r="J16" s="1783">
        <f t="shared" si="1"/>
        <v>0</v>
      </c>
    </row>
    <row r="17" spans="1:10" ht="15" customHeight="1" x14ac:dyDescent="0.2">
      <c r="A17" s="1007">
        <v>6</v>
      </c>
      <c r="B17" s="1008" t="s">
        <v>1059</v>
      </c>
      <c r="C17" s="1009"/>
      <c r="D17" s="1010">
        <v>2610</v>
      </c>
      <c r="E17" s="1783">
        <f>'Expenditures 15-22'!K67</f>
        <v>0</v>
      </c>
      <c r="F17" s="1011"/>
      <c r="G17" s="1783">
        <f t="shared" si="0"/>
        <v>0</v>
      </c>
      <c r="H17" s="1012"/>
      <c r="I17" s="1011"/>
      <c r="J17" s="1783">
        <f t="shared" si="1"/>
        <v>0</v>
      </c>
    </row>
    <row r="18" spans="1:10" ht="22.5" customHeight="1" x14ac:dyDescent="0.2">
      <c r="A18" s="1014">
        <v>7</v>
      </c>
      <c r="B18" s="2361" t="s">
        <v>7</v>
      </c>
      <c r="C18" s="2362"/>
      <c r="D18" s="2363"/>
      <c r="E18" s="1015"/>
      <c r="F18" s="1015"/>
      <c r="G18" s="1784">
        <f t="shared" si="0"/>
        <v>0</v>
      </c>
      <c r="H18" s="1012"/>
      <c r="I18" s="1012"/>
      <c r="J18" s="1783">
        <f t="shared" si="1"/>
        <v>0</v>
      </c>
    </row>
    <row r="19" spans="1:10" ht="12.75" customHeight="1" thickBot="1" x14ac:dyDescent="0.25">
      <c r="A19" s="1007">
        <v>8</v>
      </c>
      <c r="B19" s="1016" t="s">
        <v>1160</v>
      </c>
      <c r="D19" s="1017"/>
      <c r="E19" s="1785">
        <f t="shared" ref="E19:J19" si="2">SUM(E12:E17)-E18</f>
        <v>250282</v>
      </c>
      <c r="F19" s="1785">
        <f t="shared" si="2"/>
        <v>0</v>
      </c>
      <c r="G19" s="1785">
        <f t="shared" si="2"/>
        <v>250282</v>
      </c>
      <c r="H19" s="1785">
        <f t="shared" si="2"/>
        <v>263060</v>
      </c>
      <c r="I19" s="1785">
        <f t="shared" si="2"/>
        <v>0</v>
      </c>
      <c r="J19" s="1785">
        <f t="shared" si="2"/>
        <v>263060</v>
      </c>
    </row>
    <row r="20" spans="1:10" ht="13.5" thickTop="1" x14ac:dyDescent="0.2">
      <c r="A20" s="1007">
        <v>9</v>
      </c>
      <c r="B20" s="2364" t="s">
        <v>1980</v>
      </c>
      <c r="C20" s="2364"/>
      <c r="D20" s="2365"/>
      <c r="E20" s="1018"/>
      <c r="F20" s="1018"/>
      <c r="G20" s="1018"/>
      <c r="H20" s="1018"/>
      <c r="I20" s="1018"/>
      <c r="J20" s="1786">
        <f>IF(AND(G19&gt;0,J19&gt;0),(((J19-G19)/G19)),"Enter Budget Data")</f>
        <v>5.1054410624815208E-2</v>
      </c>
    </row>
    <row r="21" spans="1:10" ht="9" customHeight="1" x14ac:dyDescent="0.2">
      <c r="B21" s="1019"/>
    </row>
    <row r="22" spans="1:10" x14ac:dyDescent="0.2">
      <c r="A22" s="1020" t="s">
        <v>133</v>
      </c>
      <c r="B22" s="1019"/>
    </row>
    <row r="23" spans="1:10" x14ac:dyDescent="0.2">
      <c r="A23" s="983" t="s">
        <v>1981</v>
      </c>
      <c r="B23" s="1019"/>
    </row>
    <row r="24" spans="1:10" x14ac:dyDescent="0.2">
      <c r="A24" s="983" t="s">
        <v>1994</v>
      </c>
      <c r="B24" s="1019"/>
    </row>
    <row r="25" spans="1:10" x14ac:dyDescent="0.2">
      <c r="A25" s="1021"/>
      <c r="B25" s="1019"/>
    </row>
    <row r="26" spans="1:10" ht="20.100000000000001" customHeight="1" x14ac:dyDescent="0.2">
      <c r="B26" s="1019"/>
      <c r="C26" s="2370"/>
      <c r="D26" s="2370"/>
      <c r="E26" s="1022"/>
      <c r="F26" s="2369"/>
      <c r="G26" s="2369"/>
    </row>
    <row r="27" spans="1:10" x14ac:dyDescent="0.2">
      <c r="B27" s="1019"/>
      <c r="C27" s="1023" t="s">
        <v>1032</v>
      </c>
      <c r="D27" s="1024"/>
      <c r="E27" s="1025"/>
      <c r="F27" s="2366" t="s">
        <v>1508</v>
      </c>
      <c r="G27" s="2366"/>
    </row>
    <row r="28" spans="1:10" ht="28.5" customHeight="1" x14ac:dyDescent="0.2">
      <c r="B28" s="1019"/>
      <c r="C28" s="2368"/>
      <c r="D28" s="2368"/>
      <c r="E28" s="1026"/>
      <c r="F28" s="2368"/>
      <c r="G28" s="2368"/>
    </row>
    <row r="29" spans="1:10" x14ac:dyDescent="0.2">
      <c r="B29" s="1019"/>
      <c r="C29" s="1027" t="s">
        <v>1560</v>
      </c>
      <c r="E29" s="1028"/>
      <c r="F29" s="2367" t="s">
        <v>1509</v>
      </c>
      <c r="G29" s="2367"/>
    </row>
    <row r="30" spans="1:10" ht="9" customHeight="1" x14ac:dyDescent="0.2">
      <c r="B30" s="1019"/>
      <c r="C30" s="1029"/>
      <c r="E30" s="1030"/>
      <c r="F30" s="1031"/>
      <c r="G30" s="1031"/>
    </row>
    <row r="31" spans="1:10" ht="15" customHeight="1" x14ac:dyDescent="0.2">
      <c r="A31" s="983"/>
      <c r="B31" s="1032" t="s">
        <v>1033</v>
      </c>
    </row>
    <row r="32" spans="1:10" ht="9" customHeight="1" x14ac:dyDescent="0.2">
      <c r="A32" s="983"/>
      <c r="B32" s="1020"/>
    </row>
    <row r="33" spans="1:10" ht="12.75" customHeight="1" x14ac:dyDescent="0.2">
      <c r="A33" s="983"/>
      <c r="B33" s="1033"/>
      <c r="C33" s="2349" t="s">
        <v>132</v>
      </c>
      <c r="D33" s="2350"/>
      <c r="E33" s="2350"/>
      <c r="F33" s="2350"/>
      <c r="G33" s="2350"/>
      <c r="H33" s="2350"/>
      <c r="I33" s="2350"/>
    </row>
    <row r="34" spans="1:10" ht="10.35" customHeight="1" x14ac:dyDescent="0.2">
      <c r="C34" s="2350"/>
      <c r="D34" s="2350"/>
      <c r="E34" s="2350"/>
      <c r="F34" s="2350"/>
      <c r="G34" s="2350"/>
      <c r="H34" s="2350"/>
      <c r="I34" s="2350"/>
    </row>
    <row r="35" spans="1:10" ht="7.5" customHeight="1" x14ac:dyDescent="0.2">
      <c r="C35" s="1034"/>
    </row>
    <row r="36" spans="1:10" ht="13.5" customHeight="1" x14ac:dyDescent="0.2">
      <c r="B36" s="1033"/>
      <c r="C36" s="2351" t="s">
        <v>1982</v>
      </c>
      <c r="D36" s="2350"/>
      <c r="E36" s="2350"/>
      <c r="F36" s="2350"/>
      <c r="G36" s="2350"/>
      <c r="H36" s="2350"/>
      <c r="I36" s="2350"/>
      <c r="J36" s="1035"/>
    </row>
    <row r="37" spans="1:10" ht="22.5" customHeight="1" x14ac:dyDescent="0.2">
      <c r="C37" s="2350"/>
      <c r="D37" s="2350"/>
      <c r="E37" s="2350"/>
      <c r="F37" s="2350"/>
      <c r="G37" s="2350"/>
      <c r="H37" s="2350"/>
      <c r="I37" s="2350"/>
      <c r="J37" s="1035"/>
    </row>
    <row r="38" spans="1:10" ht="7.5" customHeight="1" x14ac:dyDescent="0.2">
      <c r="C38" s="1034"/>
      <c r="D38" s="1036"/>
      <c r="E38" s="1037"/>
      <c r="F38" s="1038"/>
      <c r="G38" s="1037"/>
    </row>
    <row r="39" spans="1:10" ht="13.5" customHeight="1" x14ac:dyDescent="0.2">
      <c r="B39" s="1033"/>
      <c r="C39" s="2347" t="s">
        <v>881</v>
      </c>
      <c r="D39" s="2348"/>
      <c r="E39" s="2348"/>
      <c r="F39" s="2348"/>
      <c r="G39" s="2348"/>
      <c r="H39" s="2348"/>
      <c r="I39" s="2348"/>
    </row>
    <row r="40" spans="1:10" ht="13.35" customHeight="1" x14ac:dyDescent="0.2">
      <c r="A40" s="983"/>
      <c r="C40" s="1039"/>
      <c r="D40" s="1039"/>
      <c r="E40" s="1039"/>
      <c r="F40" s="1039"/>
      <c r="G40" s="1039"/>
      <c r="H40" s="1039"/>
      <c r="I40" s="1039"/>
    </row>
  </sheetData>
  <sheetProtection algorithmName="SHA-512" hashValue="xQeBxLA/ndPuMKj1wlv+dVYRtqkwZg9GbMTHb2iMiRatOm2IqN9V5XzZxNP5N95Lx8+osc1Jq2AqJViVRIfEIw==" saltValue="mcMY/pIQg8aRrLtDsFT8Sg=="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B48"/>
  <sheetViews>
    <sheetView showGridLines="0" tabSelected="1" zoomScale="85" zoomScaleNormal="85" workbookViewId="0">
      <selection activeCell="A13" sqref="A13:H13"/>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1991</v>
      </c>
      <c r="B1" s="45"/>
      <c r="C1" s="45"/>
      <c r="D1" s="46"/>
      <c r="I1" s="2043" t="s">
        <v>404</v>
      </c>
      <c r="J1" s="2044"/>
      <c r="K1" s="2044"/>
      <c r="L1" s="2044"/>
      <c r="M1" s="2044"/>
      <c r="N1" s="2044"/>
      <c r="O1" s="2044"/>
      <c r="P1" s="2044"/>
      <c r="Q1" s="2044"/>
      <c r="R1" s="2044"/>
      <c r="S1" s="2044"/>
    </row>
    <row r="2" spans="1:28" ht="12" customHeight="1" x14ac:dyDescent="0.2">
      <c r="A2" s="47" t="s">
        <v>1992</v>
      </c>
      <c r="D2" s="48"/>
      <c r="I2" s="2045" t="s">
        <v>978</v>
      </c>
      <c r="J2" s="2044"/>
      <c r="K2" s="2044"/>
      <c r="L2" s="2044"/>
      <c r="M2" s="2044"/>
      <c r="N2" s="2044"/>
      <c r="O2" s="2044"/>
      <c r="P2" s="2044"/>
      <c r="Q2" s="2044"/>
      <c r="R2" s="2044"/>
      <c r="S2" s="2044"/>
    </row>
    <row r="3" spans="1:28" ht="12" customHeight="1" x14ac:dyDescent="0.2">
      <c r="A3" s="155" t="s">
        <v>1944</v>
      </c>
      <c r="B3" s="156"/>
      <c r="C3" s="156"/>
      <c r="D3" s="157"/>
      <c r="I3" s="2045" t="s">
        <v>52</v>
      </c>
      <c r="J3" s="2044"/>
      <c r="K3" s="2044"/>
      <c r="L3" s="2044"/>
      <c r="M3" s="2044"/>
      <c r="N3" s="2044"/>
      <c r="O3" s="2044"/>
      <c r="P3" s="2044"/>
      <c r="Q3" s="2044"/>
      <c r="R3" s="2044"/>
      <c r="S3" s="2044"/>
    </row>
    <row r="4" spans="1:28" ht="12" customHeight="1" x14ac:dyDescent="0.2">
      <c r="A4" s="37"/>
      <c r="I4" s="2045" t="s">
        <v>523</v>
      </c>
      <c r="J4" s="2044"/>
      <c r="K4" s="2044"/>
      <c r="L4" s="2044"/>
      <c r="M4" s="2044"/>
      <c r="N4" s="2044"/>
      <c r="O4" s="2044"/>
      <c r="P4" s="2044"/>
      <c r="Q4" s="2044"/>
      <c r="R4" s="2044"/>
      <c r="S4" s="2044"/>
    </row>
    <row r="5" spans="1:28" ht="14.1" customHeight="1" x14ac:dyDescent="0.2">
      <c r="B5" s="104" t="s">
        <v>2106</v>
      </c>
      <c r="C5" s="26" t="s">
        <v>909</v>
      </c>
      <c r="D5" s="84"/>
      <c r="E5" s="84"/>
      <c r="H5" s="38"/>
      <c r="I5" s="2052" t="s">
        <v>679</v>
      </c>
      <c r="J5" s="1975"/>
      <c r="K5" s="1975"/>
      <c r="L5" s="1975"/>
      <c r="M5" s="1975"/>
      <c r="N5" s="1975"/>
      <c r="O5" s="1975"/>
      <c r="P5" s="1975"/>
      <c r="Q5" s="1975"/>
      <c r="R5" s="1975"/>
      <c r="S5" s="1975"/>
    </row>
    <row r="6" spans="1:28" ht="14.1" customHeight="1" x14ac:dyDescent="0.2">
      <c r="B6" s="104"/>
      <c r="C6" s="26" t="s">
        <v>910</v>
      </c>
      <c r="D6" s="84"/>
      <c r="E6" s="84"/>
      <c r="I6" s="2051" t="s">
        <v>882</v>
      </c>
      <c r="J6" s="1975"/>
      <c r="K6" s="1975"/>
      <c r="L6" s="1975"/>
      <c r="M6" s="1975"/>
      <c r="N6" s="1975"/>
      <c r="O6" s="1975"/>
      <c r="P6" s="1975"/>
      <c r="Q6" s="1975"/>
      <c r="R6" s="1975"/>
      <c r="S6" s="1975"/>
    </row>
    <row r="7" spans="1:28" ht="12.2" customHeight="1" x14ac:dyDescent="0.2">
      <c r="I7" s="2046">
        <v>43646</v>
      </c>
      <c r="J7" s="2047"/>
      <c r="K7" s="2047"/>
      <c r="L7" s="2047"/>
      <c r="M7" s="2047"/>
      <c r="N7" s="2047"/>
      <c r="O7" s="2047"/>
      <c r="P7" s="2047"/>
      <c r="Q7" s="2047"/>
      <c r="R7" s="2047"/>
      <c r="S7" s="2047"/>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48" t="s">
        <v>673</v>
      </c>
      <c r="J9" s="2049"/>
      <c r="K9" s="2049"/>
      <c r="L9" s="2049"/>
      <c r="M9" s="2049"/>
      <c r="N9" s="2049"/>
      <c r="O9" s="2049"/>
      <c r="P9" s="2049"/>
      <c r="Q9" s="2049"/>
      <c r="R9" s="2049"/>
      <c r="S9" s="2050"/>
      <c r="T9" s="2011" t="s">
        <v>532</v>
      </c>
      <c r="U9" s="2012"/>
      <c r="V9" s="2012"/>
      <c r="W9" s="2012"/>
      <c r="X9" s="2012"/>
      <c r="Y9" s="2012"/>
      <c r="Z9" s="2012"/>
      <c r="AA9" s="2013"/>
    </row>
    <row r="10" spans="1:28" ht="13.5" customHeight="1" x14ac:dyDescent="0.2">
      <c r="A10" s="2018" t="s">
        <v>674</v>
      </c>
      <c r="B10" s="2019"/>
      <c r="C10" s="2019"/>
      <c r="D10" s="2019"/>
      <c r="E10" s="2019"/>
      <c r="F10" s="2019"/>
      <c r="G10" s="2019"/>
      <c r="H10" s="2020"/>
      <c r="I10" s="29"/>
      <c r="J10" s="30"/>
      <c r="K10" s="28"/>
      <c r="R10" s="30"/>
      <c r="S10" s="30"/>
      <c r="T10" s="2014"/>
      <c r="U10" s="1975"/>
      <c r="V10" s="1975"/>
      <c r="W10" s="1975"/>
      <c r="X10" s="1975"/>
      <c r="Y10" s="1975"/>
      <c r="Z10" s="1975"/>
      <c r="AA10" s="1976"/>
    </row>
    <row r="11" spans="1:28" ht="14.25" customHeight="1" x14ac:dyDescent="0.2">
      <c r="A11" s="2021" t="s">
        <v>954</v>
      </c>
      <c r="B11" s="2022"/>
      <c r="C11" s="2022"/>
      <c r="D11" s="2022"/>
      <c r="E11" s="2022"/>
      <c r="F11" s="2022"/>
      <c r="G11" s="2022"/>
      <c r="H11" s="2023"/>
      <c r="I11" s="27"/>
      <c r="J11" s="74"/>
      <c r="K11" s="27"/>
      <c r="O11" s="148"/>
      <c r="P11" s="100" t="s">
        <v>201</v>
      </c>
      <c r="Q11" s="30"/>
      <c r="R11" s="28"/>
      <c r="S11" s="27"/>
      <c r="T11" s="2015"/>
      <c r="U11" s="2016"/>
      <c r="V11" s="2016"/>
      <c r="W11" s="2016"/>
      <c r="X11" s="2016"/>
      <c r="Y11" s="2016"/>
      <c r="Z11" s="2016"/>
      <c r="AA11" s="2017"/>
    </row>
    <row r="12" spans="1:28" ht="13.5" customHeight="1" x14ac:dyDescent="0.2">
      <c r="A12" s="85" t="s">
        <v>924</v>
      </c>
      <c r="B12" s="76"/>
      <c r="C12" s="76"/>
      <c r="D12" s="76"/>
      <c r="E12" s="76"/>
      <c r="F12" s="76"/>
      <c r="G12" s="76"/>
      <c r="H12" s="53"/>
      <c r="I12" s="29"/>
      <c r="J12" s="30"/>
      <c r="K12" s="28"/>
      <c r="O12" s="149" t="s">
        <v>2071</v>
      </c>
      <c r="P12" s="100" t="s">
        <v>202</v>
      </c>
      <c r="Q12" s="74"/>
      <c r="R12" s="30"/>
      <c r="S12" s="30"/>
      <c r="T12" s="85" t="s">
        <v>264</v>
      </c>
      <c r="U12" s="51"/>
      <c r="V12" s="51"/>
      <c r="W12" s="51"/>
      <c r="X12" s="51"/>
      <c r="Y12" s="45"/>
      <c r="Z12" s="45"/>
      <c r="AA12" s="46"/>
    </row>
    <row r="13" spans="1:28" ht="13.5" customHeight="1" x14ac:dyDescent="0.2">
      <c r="A13" s="2028">
        <v>601093002</v>
      </c>
      <c r="B13" s="2029"/>
      <c r="C13" s="2029"/>
      <c r="D13" s="2029"/>
      <c r="E13" s="2029"/>
      <c r="F13" s="2029"/>
      <c r="G13" s="2029"/>
      <c r="H13" s="2030"/>
      <c r="I13" s="31"/>
      <c r="J13" s="30"/>
      <c r="K13" s="28"/>
      <c r="L13" s="30"/>
      <c r="M13" s="30"/>
      <c r="N13" s="30"/>
      <c r="O13" s="30"/>
      <c r="P13" s="30"/>
      <c r="Q13" s="30"/>
      <c r="R13" s="30"/>
      <c r="S13" s="30"/>
      <c r="T13" s="2031" t="s">
        <v>2063</v>
      </c>
      <c r="U13" s="2032"/>
      <c r="V13" s="2032"/>
      <c r="W13" s="2032"/>
      <c r="X13" s="2032"/>
      <c r="Y13" s="2033"/>
      <c r="Z13" s="2033"/>
      <c r="AA13" s="2034"/>
    </row>
    <row r="14" spans="1:28" ht="14.1" customHeight="1" x14ac:dyDescent="0.2">
      <c r="A14" s="85" t="s">
        <v>712</v>
      </c>
      <c r="B14" s="76"/>
      <c r="C14" s="76"/>
      <c r="D14" s="76"/>
      <c r="E14" s="76"/>
      <c r="F14" s="76"/>
      <c r="G14" s="76"/>
      <c r="H14" s="53"/>
      <c r="I14" s="116"/>
      <c r="S14" s="48"/>
      <c r="T14" s="85" t="s">
        <v>1328</v>
      </c>
      <c r="U14" s="51"/>
      <c r="V14" s="51"/>
      <c r="W14" s="51"/>
      <c r="X14" s="51"/>
      <c r="Y14" s="45"/>
      <c r="Z14" s="45"/>
      <c r="AA14" s="46"/>
    </row>
    <row r="15" spans="1:28" ht="13.5" customHeight="1" x14ac:dyDescent="0.2">
      <c r="A15" s="2028" t="s">
        <v>2142</v>
      </c>
      <c r="B15" s="2029"/>
      <c r="C15" s="2029"/>
      <c r="D15" s="2029"/>
      <c r="E15" s="2029"/>
      <c r="F15" s="2029"/>
      <c r="G15" s="2029"/>
      <c r="H15" s="2030"/>
      <c r="T15" s="2035" t="s">
        <v>2072</v>
      </c>
      <c r="U15" s="1995"/>
      <c r="V15" s="1995"/>
      <c r="W15" s="1995"/>
      <c r="X15" s="1995"/>
      <c r="Y15" s="2036"/>
      <c r="Z15" s="2036"/>
      <c r="AA15" s="2037"/>
    </row>
    <row r="16" spans="1:28" ht="13.5" customHeight="1" x14ac:dyDescent="0.2">
      <c r="A16" s="85" t="s">
        <v>711</v>
      </c>
      <c r="B16" s="76"/>
      <c r="C16" s="76"/>
      <c r="D16" s="72"/>
      <c r="E16" s="72"/>
      <c r="F16" s="72"/>
      <c r="G16" s="72"/>
      <c r="H16" s="56"/>
      <c r="I16" s="68"/>
      <c r="J16" s="45"/>
      <c r="K16" s="45"/>
      <c r="L16" s="45"/>
      <c r="M16" s="45"/>
      <c r="N16" s="45"/>
      <c r="O16" s="45"/>
      <c r="P16" s="45"/>
      <c r="Q16" s="45"/>
      <c r="R16" s="45"/>
      <c r="S16" s="46"/>
      <c r="T16" s="85" t="s">
        <v>529</v>
      </c>
      <c r="U16" s="51"/>
      <c r="V16" s="51"/>
      <c r="W16" s="51"/>
      <c r="X16" s="51"/>
      <c r="Y16" s="45"/>
      <c r="Z16" s="73"/>
      <c r="AA16" s="46"/>
    </row>
    <row r="17" spans="1:27" ht="13.5" customHeight="1" x14ac:dyDescent="0.2">
      <c r="A17" s="2024" t="s">
        <v>5908</v>
      </c>
      <c r="B17" s="2003"/>
      <c r="C17" s="2003"/>
      <c r="D17" s="2003"/>
      <c r="E17" s="2003"/>
      <c r="F17" s="2003"/>
      <c r="G17" s="2003"/>
      <c r="H17" s="2004"/>
      <c r="T17" s="2040" t="s">
        <v>2064</v>
      </c>
      <c r="U17" s="2041"/>
      <c r="V17" s="2041"/>
      <c r="W17" s="2041"/>
      <c r="X17" s="2041"/>
      <c r="Y17" s="2041"/>
      <c r="Z17" s="2041"/>
      <c r="AA17" s="2042"/>
    </row>
    <row r="18" spans="1:27" ht="13.5" customHeight="1" x14ac:dyDescent="0.2">
      <c r="A18" s="85" t="s">
        <v>529</v>
      </c>
      <c r="B18" s="76"/>
      <c r="C18" s="72"/>
      <c r="D18" s="76"/>
      <c r="E18" s="76"/>
      <c r="F18" s="76"/>
      <c r="G18" s="76"/>
      <c r="H18" s="56"/>
      <c r="I18" s="1980" t="s">
        <v>675</v>
      </c>
      <c r="J18" s="1981"/>
      <c r="K18" s="1981"/>
      <c r="L18" s="1981"/>
      <c r="M18" s="1981"/>
      <c r="N18" s="1981"/>
      <c r="O18" s="1981"/>
      <c r="P18" s="1981"/>
      <c r="Q18" s="1981"/>
      <c r="R18" s="1981"/>
      <c r="S18" s="1982"/>
      <c r="T18" s="85" t="s">
        <v>710</v>
      </c>
      <c r="U18" s="51"/>
      <c r="V18" s="72"/>
      <c r="W18" s="50"/>
      <c r="X18" s="85" t="s">
        <v>265</v>
      </c>
      <c r="Y18" s="81"/>
      <c r="Z18" s="159" t="s">
        <v>676</v>
      </c>
      <c r="AA18" s="46"/>
    </row>
    <row r="19" spans="1:27" ht="13.5" customHeight="1" x14ac:dyDescent="0.2">
      <c r="A19" s="1986" t="s">
        <v>2144</v>
      </c>
      <c r="B19" s="2026"/>
      <c r="C19" s="2026"/>
      <c r="D19" s="2026"/>
      <c r="E19" s="2026"/>
      <c r="F19" s="2026"/>
      <c r="G19" s="2026"/>
      <c r="H19" s="2027"/>
      <c r="I19" s="30"/>
      <c r="J19" s="99"/>
      <c r="K19" s="40"/>
      <c r="L19" s="38"/>
      <c r="M19" s="112" t="s">
        <v>314</v>
      </c>
      <c r="P19" s="27"/>
      <c r="Q19" s="27"/>
      <c r="R19" s="27"/>
      <c r="S19" s="31"/>
      <c r="T19" s="2024" t="s">
        <v>2065</v>
      </c>
      <c r="U19" s="1984"/>
      <c r="V19" s="1984"/>
      <c r="W19" s="1985"/>
      <c r="X19" s="2039" t="s">
        <v>2066</v>
      </c>
      <c r="Y19" s="1984"/>
      <c r="Z19" s="2038">
        <v>60523</v>
      </c>
      <c r="AA19" s="1985"/>
    </row>
    <row r="20" spans="1:27" ht="13.5" customHeight="1" x14ac:dyDescent="0.2">
      <c r="A20" s="86" t="s">
        <v>710</v>
      </c>
      <c r="B20" s="58"/>
      <c r="C20" s="58"/>
      <c r="D20" s="58"/>
      <c r="E20" s="58"/>
      <c r="F20" s="58"/>
      <c r="G20" s="58"/>
      <c r="H20" s="62"/>
      <c r="M20" s="111"/>
      <c r="N20" s="28"/>
      <c r="P20" s="28"/>
      <c r="Q20" s="28"/>
      <c r="R20" s="28"/>
      <c r="T20" s="85" t="s">
        <v>266</v>
      </c>
      <c r="U20" s="51"/>
      <c r="V20" s="72"/>
      <c r="W20" s="51"/>
      <c r="X20" s="160" t="s">
        <v>926</v>
      </c>
      <c r="Z20" s="45"/>
      <c r="AA20" s="46"/>
    </row>
    <row r="21" spans="1:27" ht="13.5" customHeight="1" x14ac:dyDescent="0.2">
      <c r="A21" s="2024" t="s">
        <v>2145</v>
      </c>
      <c r="B21" s="2025"/>
      <c r="C21" s="2025"/>
      <c r="D21" s="2025"/>
      <c r="E21" s="2025"/>
      <c r="F21" s="2025"/>
      <c r="G21" s="2025"/>
      <c r="H21" s="1985"/>
      <c r="I21" s="1974" t="s">
        <v>677</v>
      </c>
      <c r="J21" s="1975"/>
      <c r="K21" s="1975"/>
      <c r="L21" s="1975"/>
      <c r="M21" s="1975"/>
      <c r="N21" s="1975"/>
      <c r="O21" s="1975"/>
      <c r="P21" s="1975"/>
      <c r="Q21" s="1975"/>
      <c r="R21" s="1975"/>
      <c r="S21" s="1976"/>
      <c r="T21" s="1991" t="s">
        <v>2067</v>
      </c>
      <c r="U21" s="1992"/>
      <c r="V21" s="1992"/>
      <c r="W21" s="1992"/>
      <c r="X21" s="2005" t="s">
        <v>2068</v>
      </c>
      <c r="Y21" s="2006"/>
      <c r="Z21" s="2006"/>
      <c r="AA21" s="2007"/>
    </row>
    <row r="22" spans="1:27" ht="13.5" customHeight="1" x14ac:dyDescent="0.2">
      <c r="A22" s="87" t="s">
        <v>530</v>
      </c>
      <c r="B22" s="59"/>
      <c r="C22" s="59"/>
      <c r="D22" s="59"/>
      <c r="E22" s="59"/>
      <c r="F22" s="59"/>
      <c r="G22" s="59"/>
      <c r="H22" s="60"/>
      <c r="I22" s="1977" t="s">
        <v>1428</v>
      </c>
      <c r="J22" s="1978"/>
      <c r="K22" s="1978"/>
      <c r="L22" s="1978"/>
      <c r="M22" s="1978"/>
      <c r="N22" s="1978"/>
      <c r="O22" s="1978"/>
      <c r="P22" s="1978"/>
      <c r="Q22" s="1978"/>
      <c r="R22" s="1978"/>
      <c r="S22" s="1979"/>
      <c r="T22" s="85" t="s">
        <v>1515</v>
      </c>
      <c r="U22" s="51"/>
      <c r="V22" s="72"/>
      <c r="W22" s="51"/>
      <c r="X22" s="160" t="s">
        <v>1317</v>
      </c>
      <c r="Z22" s="45"/>
      <c r="AA22" s="46"/>
    </row>
    <row r="23" spans="1:27" ht="13.5" customHeight="1" x14ac:dyDescent="0.2">
      <c r="A23" s="1971"/>
      <c r="B23" s="1972"/>
      <c r="C23" s="1972"/>
      <c r="D23" s="1972"/>
      <c r="E23" s="1972"/>
      <c r="F23" s="1972"/>
      <c r="G23" s="1972"/>
      <c r="H23" s="1973"/>
      <c r="T23" s="1986" t="s">
        <v>2069</v>
      </c>
      <c r="U23" s="1987"/>
      <c r="V23" s="1987"/>
      <c r="W23" s="1987"/>
      <c r="X23" s="2002"/>
      <c r="Y23" s="2003"/>
      <c r="Z23" s="2003"/>
      <c r="AA23" s="2004"/>
    </row>
    <row r="24" spans="1:27" ht="14.1" customHeight="1" x14ac:dyDescent="0.2">
      <c r="A24" s="88" t="s">
        <v>676</v>
      </c>
      <c r="B24" s="49"/>
      <c r="C24" s="49"/>
      <c r="D24" s="49"/>
      <c r="E24" s="49"/>
      <c r="F24" s="49"/>
      <c r="G24" s="49"/>
      <c r="H24" s="61"/>
      <c r="J24" s="2076">
        <f>IF(B5="x",IF(AUDITCHECK!D29="AFR form Incomplete.","",IF(AUDITCHECK!D29="Deficit reduction plan is required.","School District must complete a deficit reduction plan in the 2019-2020 Budget",)),"")</f>
        <v>0</v>
      </c>
      <c r="K24" s="2076"/>
      <c r="L24" s="2076"/>
      <c r="M24" s="2076"/>
      <c r="N24" s="2076"/>
      <c r="O24" s="2076"/>
      <c r="P24" s="2076"/>
      <c r="Q24" s="2076"/>
      <c r="R24" s="2076"/>
      <c r="S24" s="2077"/>
      <c r="T24" s="105" t="s">
        <v>530</v>
      </c>
      <c r="U24" s="106"/>
      <c r="V24" s="106"/>
      <c r="W24" s="106"/>
      <c r="X24" s="107"/>
      <c r="Y24" s="107"/>
      <c r="Z24" s="107"/>
      <c r="AA24" s="108"/>
    </row>
    <row r="25" spans="1:27" ht="14.1" customHeight="1" x14ac:dyDescent="0.2">
      <c r="A25" s="1983">
        <v>60162</v>
      </c>
      <c r="B25" s="1984"/>
      <c r="C25" s="1984"/>
      <c r="D25" s="1984"/>
      <c r="E25" s="1984"/>
      <c r="F25" s="1984"/>
      <c r="G25" s="1984"/>
      <c r="H25" s="1985"/>
      <c r="I25" s="113"/>
      <c r="J25" s="2078"/>
      <c r="K25" s="2078"/>
      <c r="L25" s="2078"/>
      <c r="M25" s="2078"/>
      <c r="N25" s="2078"/>
      <c r="O25" s="2078"/>
      <c r="P25" s="2078"/>
      <c r="Q25" s="2078"/>
      <c r="R25" s="2078"/>
      <c r="S25" s="2079"/>
      <c r="T25" s="2008" t="s">
        <v>2078</v>
      </c>
      <c r="U25" s="2009"/>
      <c r="V25" s="2009"/>
      <c r="W25" s="2009"/>
      <c r="X25" s="2009"/>
      <c r="Y25" s="2009"/>
      <c r="Z25" s="2009"/>
      <c r="AA25" s="2010"/>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1161</v>
      </c>
      <c r="D27" s="119"/>
      <c r="E27" s="119"/>
      <c r="I27" s="2073" t="s">
        <v>1510</v>
      </c>
      <c r="J27" s="1981"/>
      <c r="K27" s="1981"/>
      <c r="L27" s="1981"/>
      <c r="M27" s="1981"/>
      <c r="N27" s="1981"/>
      <c r="O27" s="1981"/>
      <c r="P27" s="1981"/>
      <c r="Q27" s="1981"/>
      <c r="R27" s="1981"/>
      <c r="S27" s="1982"/>
      <c r="T27" s="130"/>
      <c r="U27" s="131"/>
      <c r="V27" s="131"/>
      <c r="W27" s="131"/>
      <c r="X27" s="131"/>
      <c r="Y27" s="131"/>
      <c r="Z27" s="131"/>
      <c r="AA27" s="132"/>
    </row>
    <row r="28" spans="1:27" ht="14.1" customHeight="1" x14ac:dyDescent="0.2">
      <c r="A28" s="152"/>
      <c r="B28" s="114"/>
      <c r="C28" s="118" t="s">
        <v>1162</v>
      </c>
      <c r="D28" s="114"/>
      <c r="E28" s="114"/>
      <c r="F28" s="114"/>
      <c r="G28" s="114"/>
      <c r="I28" s="116"/>
      <c r="S28" s="48"/>
      <c r="T28" s="130"/>
      <c r="U28" s="131"/>
      <c r="V28" s="131"/>
      <c r="W28" s="133" t="s">
        <v>1047</v>
      </c>
      <c r="X28" s="131"/>
      <c r="Y28" s="131"/>
      <c r="Z28" s="131"/>
      <c r="AA28" s="132"/>
    </row>
    <row r="29" spans="1:27" ht="14.1" customHeight="1" x14ac:dyDescent="0.2">
      <c r="A29" s="152"/>
      <c r="B29" s="136"/>
      <c r="C29" s="124" t="s">
        <v>819</v>
      </c>
      <c r="D29" s="114"/>
      <c r="E29" s="136" t="s">
        <v>2071</v>
      </c>
      <c r="F29" s="141" t="s">
        <v>1315</v>
      </c>
      <c r="G29" s="114"/>
      <c r="I29" s="54"/>
      <c r="J29" s="102"/>
      <c r="K29" s="28" t="s">
        <v>575</v>
      </c>
      <c r="L29" s="148" t="s">
        <v>2071</v>
      </c>
      <c r="M29" s="40" t="s">
        <v>99</v>
      </c>
      <c r="N29" s="32" t="s">
        <v>1522</v>
      </c>
      <c r="O29" s="32"/>
      <c r="P29" s="32"/>
      <c r="Q29" s="32"/>
      <c r="R29" s="32"/>
      <c r="S29" s="123"/>
      <c r="T29" s="6"/>
      <c r="U29" s="6"/>
      <c r="V29" s="6"/>
      <c r="W29" s="6"/>
      <c r="X29" s="6"/>
      <c r="Y29" s="6"/>
      <c r="Z29" s="6"/>
      <c r="AA29" s="132"/>
    </row>
    <row r="30" spans="1:27" ht="13.5" customHeight="1" x14ac:dyDescent="0.2">
      <c r="A30" s="153"/>
      <c r="B30" s="136"/>
      <c r="C30" s="124" t="s">
        <v>1163</v>
      </c>
      <c r="D30" s="28"/>
      <c r="E30" s="28"/>
      <c r="F30" s="140"/>
      <c r="G30" s="114"/>
      <c r="H30" s="114"/>
      <c r="I30" s="54"/>
      <c r="J30" s="102"/>
      <c r="K30" s="28" t="s">
        <v>575</v>
      </c>
      <c r="L30" s="148" t="s">
        <v>2071</v>
      </c>
      <c r="M30" s="40" t="s">
        <v>99</v>
      </c>
      <c r="N30" s="32" t="s">
        <v>1511</v>
      </c>
      <c r="O30" s="32"/>
      <c r="P30" s="32"/>
      <c r="Q30" s="32"/>
      <c r="R30" s="32"/>
      <c r="S30" s="55"/>
      <c r="T30" s="6"/>
      <c r="U30" s="6"/>
      <c r="V30" s="6"/>
      <c r="W30" s="6"/>
      <c r="X30" s="6"/>
      <c r="Y30" s="6"/>
      <c r="Z30" s="6"/>
      <c r="AA30" s="48"/>
    </row>
    <row r="31" spans="1:27" ht="13.5" customHeight="1" x14ac:dyDescent="0.2">
      <c r="A31" s="153"/>
      <c r="B31" s="136"/>
      <c r="C31" s="124" t="s">
        <v>1164</v>
      </c>
      <c r="D31" s="28"/>
      <c r="E31" s="28"/>
      <c r="F31" s="28"/>
      <c r="G31" s="28"/>
      <c r="H31" s="28"/>
      <c r="I31" s="54"/>
      <c r="J31" s="148" t="s">
        <v>2071</v>
      </c>
      <c r="K31" s="40" t="s">
        <v>884</v>
      </c>
      <c r="L31" s="102"/>
      <c r="M31" s="40" t="s">
        <v>99</v>
      </c>
      <c r="N31" s="32" t="s">
        <v>1599</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02"/>
      <c r="C34" s="32" t="s">
        <v>541</v>
      </c>
      <c r="D34" s="31"/>
      <c r="E34" s="31"/>
      <c r="F34" s="31"/>
      <c r="G34" s="31"/>
      <c r="H34" s="31"/>
      <c r="I34" s="54"/>
      <c r="J34" s="83"/>
      <c r="L34" s="101"/>
      <c r="M34" s="93" t="s">
        <v>706</v>
      </c>
      <c r="N34" s="30"/>
      <c r="O34" s="30"/>
      <c r="P34" s="30"/>
      <c r="Q34" s="30"/>
      <c r="R34" s="30"/>
      <c r="S34" s="55"/>
      <c r="T34" s="30"/>
      <c r="U34" s="102"/>
      <c r="V34" s="32" t="s">
        <v>415</v>
      </c>
      <c r="W34" s="30"/>
      <c r="X34" s="30"/>
      <c r="AA34" s="48"/>
    </row>
    <row r="35" spans="1:27" ht="13.5" customHeight="1" x14ac:dyDescent="0.2">
      <c r="A35" s="54"/>
      <c r="B35" s="30"/>
      <c r="C35" s="30"/>
      <c r="D35" s="34"/>
      <c r="E35" s="34"/>
      <c r="F35" s="34"/>
      <c r="G35" s="34"/>
      <c r="H35" s="34"/>
      <c r="I35" s="54"/>
      <c r="J35" s="33"/>
      <c r="L35" s="32" t="s">
        <v>707</v>
      </c>
      <c r="N35" s="33"/>
      <c r="O35" s="33"/>
      <c r="P35" s="2074"/>
      <c r="Q35" s="2075"/>
      <c r="R35" s="2075"/>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702</v>
      </c>
      <c r="B37" s="76"/>
      <c r="C37" s="76"/>
      <c r="D37" s="76"/>
      <c r="E37" s="76"/>
      <c r="F37" s="78"/>
      <c r="G37" s="76"/>
      <c r="H37" s="56"/>
      <c r="I37" s="85" t="s">
        <v>477</v>
      </c>
      <c r="J37" s="126"/>
      <c r="K37" s="126"/>
      <c r="L37" s="126"/>
      <c r="M37" s="126"/>
      <c r="N37" s="126"/>
      <c r="O37" s="126"/>
      <c r="P37" s="75"/>
      <c r="Q37" s="79"/>
      <c r="R37" s="67"/>
      <c r="S37" s="56"/>
      <c r="T37" s="91" t="s">
        <v>414</v>
      </c>
      <c r="U37" s="92"/>
      <c r="V37" s="92"/>
      <c r="W37" s="92"/>
      <c r="X37" s="78"/>
      <c r="Y37" s="77"/>
      <c r="Z37" s="45"/>
      <c r="AA37" s="46"/>
    </row>
    <row r="38" spans="1:27" ht="13.5" customHeight="1" x14ac:dyDescent="0.2">
      <c r="A38" s="1986" t="s">
        <v>2074</v>
      </c>
      <c r="B38" s="2026"/>
      <c r="C38" s="2026"/>
      <c r="D38" s="2026"/>
      <c r="E38" s="2026"/>
      <c r="F38" s="1984"/>
      <c r="G38" s="1984"/>
      <c r="H38" s="1985"/>
      <c r="I38" s="2057" t="s">
        <v>2073</v>
      </c>
      <c r="J38" s="1995"/>
      <c r="K38" s="1995"/>
      <c r="L38" s="1995"/>
      <c r="M38" s="1995"/>
      <c r="N38" s="1995"/>
      <c r="O38" s="1995"/>
      <c r="P38" s="1996"/>
      <c r="Q38" s="1996"/>
      <c r="R38" s="1996"/>
      <c r="S38" s="1997"/>
      <c r="T38" s="1994"/>
      <c r="U38" s="1995"/>
      <c r="V38" s="1995"/>
      <c r="W38" s="1995"/>
      <c r="X38" s="1996"/>
      <c r="Y38" s="1996"/>
      <c r="Z38" s="1996"/>
      <c r="AA38" s="1997"/>
    </row>
    <row r="39" spans="1:27" ht="12" customHeight="1" x14ac:dyDescent="0.2">
      <c r="A39" s="2061" t="s">
        <v>530</v>
      </c>
      <c r="B39" s="2062"/>
      <c r="C39" s="72"/>
      <c r="D39" s="69"/>
      <c r="E39" s="69"/>
      <c r="F39" s="79"/>
      <c r="G39" s="69"/>
      <c r="H39" s="56"/>
      <c r="I39" s="2061" t="s">
        <v>530</v>
      </c>
      <c r="J39" s="2062"/>
      <c r="K39" s="2062"/>
      <c r="L39" s="2062"/>
      <c r="M39" s="2062"/>
      <c r="N39" s="67"/>
      <c r="O39" s="72"/>
      <c r="P39" s="72"/>
      <c r="Q39" s="78"/>
      <c r="R39" s="72"/>
      <c r="S39" s="56"/>
      <c r="T39" s="72" t="s">
        <v>530</v>
      </c>
      <c r="U39" s="51"/>
      <c r="V39" s="72"/>
      <c r="W39" s="50"/>
      <c r="X39" s="78"/>
      <c r="Y39" s="45"/>
      <c r="Z39" s="45"/>
      <c r="AA39" s="46"/>
    </row>
    <row r="40" spans="1:27" ht="13.5" customHeight="1" x14ac:dyDescent="0.2">
      <c r="A40" s="2080" t="s">
        <v>2075</v>
      </c>
      <c r="B40" s="2081"/>
      <c r="C40" s="2082"/>
      <c r="D40" s="2082"/>
      <c r="E40" s="2082"/>
      <c r="F40" s="2083"/>
      <c r="G40" s="2083"/>
      <c r="H40" s="2084"/>
      <c r="I40" s="2057" t="s">
        <v>2079</v>
      </c>
      <c r="J40" s="2066"/>
      <c r="K40" s="2066"/>
      <c r="L40" s="2066"/>
      <c r="M40" s="2066"/>
      <c r="N40" s="2066"/>
      <c r="O40" s="2066"/>
      <c r="P40" s="2067"/>
      <c r="Q40" s="2067"/>
      <c r="R40" s="2067"/>
      <c r="S40" s="2068"/>
      <c r="T40" s="1998"/>
      <c r="U40" s="1999"/>
      <c r="V40" s="2000"/>
      <c r="W40" s="2000"/>
      <c r="X40" s="2000"/>
      <c r="Y40" s="2000"/>
      <c r="Z40" s="2000"/>
      <c r="AA40" s="2001"/>
    </row>
    <row r="41" spans="1:27" ht="11.45" customHeight="1" x14ac:dyDescent="0.2">
      <c r="A41" s="89" t="s">
        <v>925</v>
      </c>
      <c r="B41" s="76"/>
      <c r="C41" s="76"/>
      <c r="D41" s="85" t="s">
        <v>926</v>
      </c>
      <c r="E41" s="72"/>
      <c r="F41" s="78"/>
      <c r="G41" s="76"/>
      <c r="H41" s="71"/>
      <c r="I41" s="90" t="s">
        <v>925</v>
      </c>
      <c r="J41" s="32"/>
      <c r="K41" s="31"/>
      <c r="L41" s="31"/>
      <c r="M41" s="31"/>
      <c r="N41" s="31"/>
      <c r="O41" s="31"/>
      <c r="P41" s="85" t="s">
        <v>926</v>
      </c>
      <c r="Q41" s="32"/>
      <c r="R41" s="31"/>
      <c r="S41" s="70"/>
      <c r="T41" s="72" t="s">
        <v>925</v>
      </c>
      <c r="U41" s="76"/>
      <c r="V41" s="76"/>
      <c r="W41" s="76"/>
      <c r="X41" s="85" t="s">
        <v>926</v>
      </c>
      <c r="Y41" s="80"/>
      <c r="Z41" s="81"/>
      <c r="AA41" s="82"/>
    </row>
    <row r="42" spans="1:27" ht="13.5" customHeight="1" x14ac:dyDescent="0.2">
      <c r="A42" s="2005" t="s">
        <v>2076</v>
      </c>
      <c r="B42" s="2063"/>
      <c r="C42" s="2064"/>
      <c r="D42" s="2065" t="s">
        <v>2077</v>
      </c>
      <c r="E42" s="2063"/>
      <c r="F42" s="2063"/>
      <c r="G42" s="2063"/>
      <c r="H42" s="2064"/>
      <c r="I42" s="2072" t="s">
        <v>2080</v>
      </c>
      <c r="J42" s="2070"/>
      <c r="K42" s="2070"/>
      <c r="L42" s="2070"/>
      <c r="M42" s="2070"/>
      <c r="N42" s="2070"/>
      <c r="O42" s="2071"/>
      <c r="P42" s="2069" t="s">
        <v>2081</v>
      </c>
      <c r="Q42" s="2070"/>
      <c r="R42" s="2070"/>
      <c r="S42" s="2071"/>
      <c r="T42" s="1993"/>
      <c r="U42" s="1989"/>
      <c r="V42" s="1989"/>
      <c r="W42" s="1990"/>
      <c r="X42" s="1988"/>
      <c r="Y42" s="1989"/>
      <c r="Z42" s="1989"/>
      <c r="AA42" s="1990"/>
    </row>
    <row r="43" spans="1:27" x14ac:dyDescent="0.2">
      <c r="A43" s="85" t="s">
        <v>927</v>
      </c>
      <c r="B43" s="76"/>
      <c r="C43" s="76"/>
      <c r="D43" s="76"/>
      <c r="E43" s="76"/>
      <c r="F43" s="76"/>
      <c r="G43" s="76"/>
      <c r="H43" s="53"/>
      <c r="I43" s="72" t="s">
        <v>927</v>
      </c>
      <c r="J43" s="76"/>
      <c r="K43" s="76"/>
      <c r="L43" s="76"/>
      <c r="M43" s="76"/>
      <c r="N43" s="76"/>
      <c r="O43" s="76"/>
      <c r="P43" s="76"/>
      <c r="Q43" s="76"/>
      <c r="R43" s="76"/>
      <c r="S43" s="53"/>
      <c r="T43" s="50" t="s">
        <v>927</v>
      </c>
      <c r="U43" s="51"/>
      <c r="V43" s="51"/>
      <c r="W43" s="51"/>
      <c r="X43" s="51"/>
      <c r="Y43" s="45"/>
      <c r="Z43" s="45"/>
      <c r="AA43" s="46"/>
    </row>
    <row r="44" spans="1:27" ht="13.5" customHeight="1" x14ac:dyDescent="0.2">
      <c r="A44" s="2058"/>
      <c r="B44" s="2059"/>
      <c r="C44" s="2059"/>
      <c r="D44" s="2059"/>
      <c r="E44" s="2059"/>
      <c r="F44" s="2059"/>
      <c r="G44" s="2059"/>
      <c r="H44" s="2060"/>
      <c r="I44" s="2053"/>
      <c r="J44" s="2055"/>
      <c r="K44" s="2055"/>
      <c r="L44" s="2055"/>
      <c r="M44" s="2055"/>
      <c r="N44" s="2055"/>
      <c r="O44" s="2055"/>
      <c r="P44" s="2055"/>
      <c r="Q44" s="2055"/>
      <c r="R44" s="2055"/>
      <c r="S44" s="2056"/>
      <c r="T44" s="2053"/>
      <c r="U44" s="2054"/>
      <c r="V44" s="2054"/>
      <c r="W44" s="2054"/>
      <c r="X44" s="2054"/>
      <c r="Y44" s="2054"/>
      <c r="Z44" s="2055"/>
      <c r="AA44" s="2056"/>
    </row>
    <row r="45" spans="1:27" ht="13.5" customHeight="1" x14ac:dyDescent="0.2">
      <c r="A45" s="41" t="s">
        <v>186</v>
      </c>
      <c r="Q45" s="41" t="s">
        <v>1418</v>
      </c>
      <c r="R45" s="41"/>
      <c r="S45" s="41"/>
      <c r="T45" s="147"/>
      <c r="U45" s="41"/>
      <c r="V45" s="41"/>
      <c r="W45" s="41"/>
      <c r="X45" s="41"/>
      <c r="Y45" s="41"/>
      <c r="Z45" s="41"/>
      <c r="AA45" s="41"/>
    </row>
    <row r="46" spans="1:27" ht="10.5" customHeight="1" x14ac:dyDescent="0.2">
      <c r="A46" s="42" t="s">
        <v>1943</v>
      </c>
      <c r="D46" s="41"/>
      <c r="E46" s="41"/>
      <c r="F46" s="41"/>
      <c r="G46" s="41"/>
      <c r="Q46" s="29" t="s">
        <v>1419</v>
      </c>
      <c r="R46" s="41"/>
      <c r="S46" s="41"/>
      <c r="T46" s="41"/>
      <c r="U46" s="41"/>
      <c r="V46" s="41"/>
      <c r="W46" s="41"/>
      <c r="X46" s="41"/>
      <c r="Y46" s="41"/>
      <c r="Z46" s="41"/>
      <c r="AA46" s="41"/>
    </row>
    <row r="47" spans="1:27" x14ac:dyDescent="0.2">
      <c r="A47" s="137"/>
      <c r="Q47" s="41" t="s">
        <v>1925</v>
      </c>
      <c r="R47" s="41"/>
      <c r="S47" s="41"/>
      <c r="T47" s="41"/>
      <c r="U47" s="41"/>
      <c r="V47" s="41"/>
      <c r="W47" s="41"/>
      <c r="X47" s="41"/>
      <c r="Y47" s="41"/>
      <c r="Z47" s="41"/>
      <c r="AA47" s="41"/>
    </row>
    <row r="48" spans="1:27" x14ac:dyDescent="0.2">
      <c r="Q48" s="41" t="s">
        <v>1926</v>
      </c>
      <c r="R48" s="41"/>
      <c r="S48" s="41"/>
      <c r="T48" s="41"/>
      <c r="U48" s="41"/>
      <c r="V48" s="41"/>
      <c r="W48" s="41"/>
      <c r="X48" s="41"/>
      <c r="Y48" s="41"/>
      <c r="Z48" s="41"/>
      <c r="AA48" s="41"/>
    </row>
  </sheetData>
  <sheetProtection password="F60E" sheet="1" objects="1" scenarios="1"/>
  <mergeCells count="52">
    <mergeCell ref="I27:S27"/>
    <mergeCell ref="P35:R35"/>
    <mergeCell ref="J24:S25"/>
    <mergeCell ref="A38:H38"/>
    <mergeCell ref="A40:H40"/>
    <mergeCell ref="T44:AA44"/>
    <mergeCell ref="I38:S38"/>
    <mergeCell ref="A44:H44"/>
    <mergeCell ref="I39:M39"/>
    <mergeCell ref="A39:B39"/>
    <mergeCell ref="I44:S44"/>
    <mergeCell ref="A42:C42"/>
    <mergeCell ref="D42:H42"/>
    <mergeCell ref="I40:S40"/>
    <mergeCell ref="P42:S42"/>
    <mergeCell ref="I42:O42"/>
    <mergeCell ref="I1:S1"/>
    <mergeCell ref="I2:S2"/>
    <mergeCell ref="I7:S7"/>
    <mergeCell ref="I9:S9"/>
    <mergeCell ref="I6:S6"/>
    <mergeCell ref="I3:S3"/>
    <mergeCell ref="I4:S4"/>
    <mergeCell ref="I5:S5"/>
    <mergeCell ref="T9:AA11"/>
    <mergeCell ref="A10:H10"/>
    <mergeCell ref="A11:H11"/>
    <mergeCell ref="A21:H21"/>
    <mergeCell ref="A19:H19"/>
    <mergeCell ref="A13:H13"/>
    <mergeCell ref="A17:H17"/>
    <mergeCell ref="T19:W19"/>
    <mergeCell ref="T13:AA13"/>
    <mergeCell ref="T15:AA15"/>
    <mergeCell ref="Z19:AA19"/>
    <mergeCell ref="X19:Y19"/>
    <mergeCell ref="T17:AA17"/>
    <mergeCell ref="A15:H15"/>
    <mergeCell ref="T23:W23"/>
    <mergeCell ref="X42:AA42"/>
    <mergeCell ref="T21:W21"/>
    <mergeCell ref="T42:W42"/>
    <mergeCell ref="T38:AA38"/>
    <mergeCell ref="T40:AA40"/>
    <mergeCell ref="X23:AA23"/>
    <mergeCell ref="X21:AA21"/>
    <mergeCell ref="T25:AA25"/>
    <mergeCell ref="A23:H23"/>
    <mergeCell ref="I21:S21"/>
    <mergeCell ref="I22:S22"/>
    <mergeCell ref="I18:S18"/>
    <mergeCell ref="A25:H25"/>
  </mergeCells>
  <phoneticPr fontId="14" type="noConversion"/>
  <hyperlinks>
    <hyperlink ref="I22" r:id="rId1" display="www.isbe.net/sfms/afr/afr.htm" xr:uid="{00000000-0004-0000-0100-000000000000}"/>
    <hyperlink ref="I22:S22" r:id="rId2" display="   Send ISBE a File" xr:uid="{00000000-0004-0000-0100-000001000000}"/>
  </hyperlinks>
  <pageMargins left="0.4" right="0.2" top="0.75" bottom="0.52" header="0.19" footer="0.17"/>
  <pageSetup scale="75" orientation="landscape" r:id="rId3"/>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2:C65"/>
  <sheetViews>
    <sheetView showGridLines="0" zoomScale="110" zoomScaleNormal="110" workbookViewId="0">
      <selection activeCell="B5" sqref="B5:G14"/>
    </sheetView>
  </sheetViews>
  <sheetFormatPr defaultColWidth="9.140625" defaultRowHeight="12.75" x14ac:dyDescent="0.2"/>
  <cols>
    <col min="1" max="1" width="3" style="329" customWidth="1"/>
    <col min="2" max="2" width="67.85546875" style="329" customWidth="1"/>
    <col min="3" max="3" width="3.140625" style="329" customWidth="1"/>
    <col min="4" max="16384" width="9.140625" style="329"/>
  </cols>
  <sheetData>
    <row r="2" spans="1:3" x14ac:dyDescent="0.2">
      <c r="A2" s="389" t="s">
        <v>258</v>
      </c>
    </row>
    <row r="3" spans="1:3" x14ac:dyDescent="0.2">
      <c r="A3" s="329" t="s">
        <v>259</v>
      </c>
    </row>
    <row r="5" spans="1:3" x14ac:dyDescent="0.2">
      <c r="A5" s="1040">
        <v>1</v>
      </c>
      <c r="B5" s="1952" t="s">
        <v>2087</v>
      </c>
      <c r="C5" s="1951" t="s">
        <v>2088</v>
      </c>
    </row>
    <row r="6" spans="1:3" x14ac:dyDescent="0.2">
      <c r="A6" s="1040">
        <v>2</v>
      </c>
      <c r="B6" s="1953" t="s">
        <v>2089</v>
      </c>
      <c r="C6" s="1951" t="s">
        <v>2090</v>
      </c>
    </row>
    <row r="7" spans="1:3" x14ac:dyDescent="0.2">
      <c r="A7" s="1040">
        <v>3</v>
      </c>
      <c r="B7" s="1954" t="s">
        <v>2091</v>
      </c>
      <c r="C7" s="1962" t="s">
        <v>2092</v>
      </c>
    </row>
    <row r="8" spans="1:3" x14ac:dyDescent="0.2">
      <c r="A8" s="1040">
        <v>4</v>
      </c>
      <c r="B8" s="1955" t="s">
        <v>2093</v>
      </c>
      <c r="C8" s="1951" t="s">
        <v>2094</v>
      </c>
    </row>
    <row r="9" spans="1:3" x14ac:dyDescent="0.2">
      <c r="A9" s="1040">
        <v>5</v>
      </c>
      <c r="B9" s="1956" t="s">
        <v>2095</v>
      </c>
      <c r="C9" s="1951" t="s">
        <v>2096</v>
      </c>
    </row>
    <row r="10" spans="1:3" x14ac:dyDescent="0.2">
      <c r="A10" s="1040">
        <v>6</v>
      </c>
      <c r="B10" s="1957" t="s">
        <v>2097</v>
      </c>
      <c r="C10" s="1951" t="s">
        <v>2088</v>
      </c>
    </row>
    <row r="11" spans="1:3" x14ac:dyDescent="0.2">
      <c r="A11" s="1040">
        <v>7</v>
      </c>
      <c r="B11" s="1958" t="s">
        <v>2098</v>
      </c>
      <c r="C11" s="1951" t="s">
        <v>2099</v>
      </c>
    </row>
    <row r="12" spans="1:3" x14ac:dyDescent="0.2">
      <c r="A12" s="1040">
        <v>8</v>
      </c>
      <c r="B12" s="1959" t="s">
        <v>2100</v>
      </c>
      <c r="C12" s="1951" t="s">
        <v>2099</v>
      </c>
    </row>
    <row r="13" spans="1:3" x14ac:dyDescent="0.2">
      <c r="A13" s="1040">
        <v>9</v>
      </c>
      <c r="B13" s="1960" t="s">
        <v>2101</v>
      </c>
      <c r="C13" s="1951" t="s">
        <v>2102</v>
      </c>
    </row>
    <row r="14" spans="1:3" x14ac:dyDescent="0.2">
      <c r="A14" s="1040">
        <v>10</v>
      </c>
      <c r="B14" s="1961" t="s">
        <v>2103</v>
      </c>
      <c r="C14" s="1951" t="s">
        <v>2099</v>
      </c>
    </row>
    <row r="15" spans="1:3" x14ac:dyDescent="0.2">
      <c r="A15" s="1963">
        <v>11</v>
      </c>
      <c r="B15" s="1965" t="s">
        <v>2105</v>
      </c>
      <c r="C15" s="1964" t="s">
        <v>2104</v>
      </c>
    </row>
    <row r="16" spans="1:3" x14ac:dyDescent="0.2">
      <c r="A16" s="1041"/>
    </row>
    <row r="17" spans="1:1" x14ac:dyDescent="0.2">
      <c r="A17" s="1041"/>
    </row>
    <row r="18" spans="1:1" x14ac:dyDescent="0.2">
      <c r="A18" s="1041"/>
    </row>
    <row r="19" spans="1:1" x14ac:dyDescent="0.2">
      <c r="A19" s="1041"/>
    </row>
    <row r="20" spans="1:1" x14ac:dyDescent="0.2">
      <c r="A20" s="1041"/>
    </row>
    <row r="21" spans="1:1" x14ac:dyDescent="0.2">
      <c r="A21" s="1041"/>
    </row>
    <row r="22" spans="1:1" x14ac:dyDescent="0.2">
      <c r="A22" s="1041"/>
    </row>
    <row r="23" spans="1:1" x14ac:dyDescent="0.2">
      <c r="A23" s="1041"/>
    </row>
    <row r="24" spans="1:1" x14ac:dyDescent="0.2">
      <c r="A24" s="1041"/>
    </row>
    <row r="25" spans="1:1" x14ac:dyDescent="0.2">
      <c r="A25" s="1041"/>
    </row>
    <row r="26" spans="1:1" x14ac:dyDescent="0.2">
      <c r="A26" s="1041"/>
    </row>
    <row r="27" spans="1:1" x14ac:dyDescent="0.2">
      <c r="A27" s="1041"/>
    </row>
    <row r="28" spans="1:1" x14ac:dyDescent="0.2">
      <c r="A28" s="1041"/>
    </row>
    <row r="29" spans="1:1" x14ac:dyDescent="0.2">
      <c r="A29" s="1041"/>
    </row>
    <row r="30" spans="1:1" x14ac:dyDescent="0.2">
      <c r="A30" s="1041"/>
    </row>
    <row r="31" spans="1:1" x14ac:dyDescent="0.2">
      <c r="A31" s="1041"/>
    </row>
    <row r="32" spans="1:1" x14ac:dyDescent="0.2">
      <c r="A32" s="1041"/>
    </row>
    <row r="33" spans="1:1" x14ac:dyDescent="0.2">
      <c r="A33" s="1041"/>
    </row>
    <row r="34" spans="1:1" x14ac:dyDescent="0.2">
      <c r="A34" s="1041"/>
    </row>
    <row r="35" spans="1:1" x14ac:dyDescent="0.2">
      <c r="A35" s="1041"/>
    </row>
    <row r="36" spans="1:1" x14ac:dyDescent="0.2">
      <c r="A36" s="1041"/>
    </row>
    <row r="37" spans="1:1" x14ac:dyDescent="0.2">
      <c r="A37" s="1041"/>
    </row>
    <row r="38" spans="1:1" x14ac:dyDescent="0.2">
      <c r="A38" s="1041"/>
    </row>
    <row r="39" spans="1:1" x14ac:dyDescent="0.2">
      <c r="A39" s="1041"/>
    </row>
    <row r="40" spans="1:1" x14ac:dyDescent="0.2">
      <c r="A40" s="1041"/>
    </row>
    <row r="41" spans="1:1" x14ac:dyDescent="0.2">
      <c r="A41" s="1041"/>
    </row>
    <row r="42" spans="1:1" x14ac:dyDescent="0.2">
      <c r="A42" s="1041"/>
    </row>
    <row r="43" spans="1:1" x14ac:dyDescent="0.2">
      <c r="A43" s="1041"/>
    </row>
    <row r="44" spans="1:1" x14ac:dyDescent="0.2">
      <c r="A44" s="1041"/>
    </row>
    <row r="45" spans="1:1" x14ac:dyDescent="0.2">
      <c r="A45" s="1041"/>
    </row>
    <row r="46" spans="1:1" x14ac:dyDescent="0.2">
      <c r="A46" s="1041"/>
    </row>
    <row r="47" spans="1:1" x14ac:dyDescent="0.2">
      <c r="A47" s="1041"/>
    </row>
    <row r="48" spans="1:1" x14ac:dyDescent="0.2">
      <c r="A48" s="1041"/>
    </row>
    <row r="49" spans="1:2" x14ac:dyDescent="0.2">
      <c r="A49" s="1041"/>
    </row>
    <row r="50" spans="1:2" x14ac:dyDescent="0.2">
      <c r="A50" s="1041"/>
    </row>
    <row r="51" spans="1:2" x14ac:dyDescent="0.2">
      <c r="A51" s="1041"/>
    </row>
    <row r="52" spans="1:2" x14ac:dyDescent="0.2">
      <c r="A52" s="1041"/>
    </row>
    <row r="53" spans="1:2" x14ac:dyDescent="0.2">
      <c r="A53" s="1041"/>
    </row>
    <row r="54" spans="1:2" x14ac:dyDescent="0.2">
      <c r="A54" s="1041"/>
    </row>
    <row r="55" spans="1:2" x14ac:dyDescent="0.2">
      <c r="A55" s="1041"/>
    </row>
    <row r="56" spans="1:2" x14ac:dyDescent="0.2">
      <c r="A56" s="1041"/>
    </row>
    <row r="57" spans="1:2" x14ac:dyDescent="0.2">
      <c r="A57" s="1041"/>
    </row>
    <row r="58" spans="1:2" x14ac:dyDescent="0.2">
      <c r="A58" s="1041"/>
    </row>
    <row r="59" spans="1:2" x14ac:dyDescent="0.2">
      <c r="A59" s="1041"/>
    </row>
    <row r="60" spans="1:2" x14ac:dyDescent="0.2">
      <c r="A60" s="1041"/>
    </row>
    <row r="61" spans="1:2" x14ac:dyDescent="0.2">
      <c r="A61" s="1041"/>
    </row>
    <row r="62" spans="1:2" x14ac:dyDescent="0.2">
      <c r="A62" s="1041"/>
    </row>
    <row r="63" spans="1:2" x14ac:dyDescent="0.2">
      <c r="A63" s="1041"/>
    </row>
    <row r="64" spans="1:2" x14ac:dyDescent="0.2">
      <c r="A64" s="1041"/>
      <c r="B64" s="258" t="e">
        <f>COVER!#REF!</f>
        <v>#REF!</v>
      </c>
    </row>
    <row r="65" spans="2:2" x14ac:dyDescent="0.2">
      <c r="B65" s="1042">
        <f>COVER!A13</f>
        <v>601093002</v>
      </c>
    </row>
  </sheetData>
  <phoneticPr fontId="14"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
  <dimension ref="A1:D19"/>
  <sheetViews>
    <sheetView showGridLines="0" defaultGridColor="0" colorId="8" zoomScale="110" zoomScaleNormal="110" workbookViewId="0">
      <selection activeCell="A7" sqref="A7:D7"/>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525</v>
      </c>
      <c r="B1" s="22"/>
      <c r="C1" s="21"/>
    </row>
    <row r="3" spans="1:4" x14ac:dyDescent="0.2">
      <c r="B3" s="18">
        <v>1</v>
      </c>
      <c r="C3" s="20" t="s">
        <v>916</v>
      </c>
    </row>
    <row r="4" spans="1:4" ht="22.5" x14ac:dyDescent="0.2">
      <c r="B4" s="18" t="s">
        <v>22</v>
      </c>
      <c r="C4" s="16" t="s">
        <v>274</v>
      </c>
    </row>
    <row r="5" spans="1:4" ht="13.5" customHeight="1" x14ac:dyDescent="0.2">
      <c r="B5" s="18" t="s">
        <v>940</v>
      </c>
      <c r="C5" s="16" t="s">
        <v>893</v>
      </c>
    </row>
    <row r="6" spans="1:4" ht="13.5" customHeight="1" x14ac:dyDescent="0.2">
      <c r="A6" s="23"/>
      <c r="B6" s="25" t="s">
        <v>941</v>
      </c>
      <c r="C6" s="65" t="s">
        <v>1413</v>
      </c>
      <c r="D6" s="24"/>
    </row>
    <row r="7" spans="1:4" ht="13.5" customHeight="1" x14ac:dyDescent="0.2">
      <c r="A7" s="23"/>
      <c r="B7" s="25"/>
      <c r="C7" s="65" t="s">
        <v>1414</v>
      </c>
      <c r="D7" s="24"/>
    </row>
    <row r="8" spans="1:4" ht="13.5" customHeight="1" x14ac:dyDescent="0.2">
      <c r="A8" s="23"/>
      <c r="B8" s="146" t="s">
        <v>942</v>
      </c>
      <c r="C8" s="65" t="s">
        <v>1399</v>
      </c>
      <c r="D8" s="24"/>
    </row>
    <row r="9" spans="1:4" ht="13.5" customHeight="1" x14ac:dyDescent="0.2">
      <c r="A9" s="14"/>
      <c r="B9" s="144" t="s">
        <v>943</v>
      </c>
      <c r="C9" s="142" t="s">
        <v>1318</v>
      </c>
    </row>
    <row r="10" spans="1:4" ht="13.5" customHeight="1" x14ac:dyDescent="0.2">
      <c r="B10" s="18" t="s">
        <v>944</v>
      </c>
      <c r="C10" s="15" t="s">
        <v>908</v>
      </c>
    </row>
    <row r="11" spans="1:4" ht="12.75" customHeight="1" x14ac:dyDescent="0.2">
      <c r="B11" s="18" t="s">
        <v>945</v>
      </c>
      <c r="C11" s="16" t="s">
        <v>858</v>
      </c>
    </row>
    <row r="12" spans="1:4" ht="21.75" customHeight="1" x14ac:dyDescent="0.2">
      <c r="B12" s="18" t="s">
        <v>946</v>
      </c>
      <c r="C12" s="145" t="s">
        <v>1398</v>
      </c>
    </row>
    <row r="13" spans="1:4" s="19" customFormat="1" ht="12.75" customHeight="1" x14ac:dyDescent="0.2">
      <c r="B13" s="18" t="s">
        <v>914</v>
      </c>
      <c r="C13" s="16" t="s">
        <v>1126</v>
      </c>
    </row>
    <row r="14" spans="1:4" ht="21.75" customHeight="1" x14ac:dyDescent="0.2">
      <c r="B14" s="18" t="s">
        <v>915</v>
      </c>
      <c r="C14" s="16" t="s">
        <v>842</v>
      </c>
    </row>
    <row r="15" spans="1:4" ht="12.75" customHeight="1" x14ac:dyDescent="0.2">
      <c r="B15" s="143" t="s">
        <v>1324</v>
      </c>
      <c r="C15" s="142" t="s">
        <v>1325</v>
      </c>
    </row>
    <row r="16" spans="1:4" ht="12.75" customHeight="1" x14ac:dyDescent="0.2">
      <c r="C16" s="142" t="s">
        <v>1326</v>
      </c>
    </row>
    <row r="17" spans="3:3" ht="12.75" customHeight="1" x14ac:dyDescent="0.2">
      <c r="C17" s="66" t="s">
        <v>1327</v>
      </c>
    </row>
    <row r="19" spans="3:3" x14ac:dyDescent="0.2">
      <c r="C19" s="7"/>
    </row>
  </sheetData>
  <sheetProtection password="F60E" sheet="1" objects="1" scenarios="1"/>
  <phoneticPr fontId="14"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6"/>
  <dimension ref="A11:F18"/>
  <sheetViews>
    <sheetView showGridLines="0" zoomScale="110" zoomScaleNormal="110" workbookViewId="0">
      <selection activeCell="B1" sqref="B1"/>
    </sheetView>
  </sheetViews>
  <sheetFormatPr defaultColWidth="9.140625" defaultRowHeight="12.75" x14ac:dyDescent="0.2"/>
  <cols>
    <col min="1" max="1" width="1.85546875" style="329" customWidth="1"/>
    <col min="2" max="2" width="59.7109375" style="329" customWidth="1"/>
    <col min="3" max="16384" width="9.140625" style="329"/>
  </cols>
  <sheetData>
    <row r="11" spans="1:6" x14ac:dyDescent="0.2">
      <c r="B11" s="1043"/>
      <c r="C11" s="1043"/>
      <c r="D11" s="1043"/>
      <c r="E11" s="1043"/>
      <c r="F11" s="1043"/>
    </row>
    <row r="13" spans="1:6" x14ac:dyDescent="0.2">
      <c r="A13" s="1044" t="s">
        <v>1492</v>
      </c>
    </row>
    <row r="15" spans="1:6" x14ac:dyDescent="0.2">
      <c r="A15" s="389" t="s">
        <v>856</v>
      </c>
    </row>
    <row r="16" spans="1:6" s="1043" customFormat="1" ht="45" customHeight="1" x14ac:dyDescent="0.2">
      <c r="A16" s="1045"/>
      <c r="B16" s="1045" t="s">
        <v>1683</v>
      </c>
    </row>
    <row r="17" spans="1:2" ht="6" customHeight="1" x14ac:dyDescent="0.2"/>
    <row r="18" spans="1:2" ht="24.75" customHeight="1" x14ac:dyDescent="0.2">
      <c r="A18" s="2371" t="s">
        <v>1684</v>
      </c>
      <c r="B18" s="2371"/>
    </row>
  </sheetData>
  <sheetProtection selectLockedCells="1"/>
  <mergeCells count="1">
    <mergeCell ref="A18:B18"/>
  </mergeCells>
  <phoneticPr fontId="14"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5841" r:id="rId4">
          <objectPr defaultSize="0" r:id="rId5">
            <anchor moveWithCells="1">
              <from>
                <xdr:col>1</xdr:col>
                <xdr:colOff>0</xdr:colOff>
                <xdr:row>0</xdr:row>
                <xdr:rowOff>0</xdr:rowOff>
              </from>
              <to>
                <xdr:col>1</xdr:col>
                <xdr:colOff>914400</xdr:colOff>
                <xdr:row>4</xdr:row>
                <xdr:rowOff>38100</xdr:rowOff>
              </to>
            </anchor>
          </objectPr>
        </oleObject>
      </mc:Choice>
      <mc:Fallback>
        <oleObject progId="Acrobat Document" dvAspect="DVASPECT_ICON" shapeId="35841" r:id="rId4"/>
      </mc:Fallback>
    </mc:AlternateContent>
    <mc:AlternateContent xmlns:mc="http://schemas.openxmlformats.org/markup-compatibility/2006">
      <mc:Choice Requires="x14">
        <oleObject progId="Acrobat Document" dvAspect="DVASPECT_ICON" shapeId="35842" r:id="rId6">
          <objectPr defaultSize="0" r:id="rId7">
            <anchor moveWithCells="1">
              <from>
                <xdr:col>1</xdr:col>
                <xdr:colOff>1066800</xdr:colOff>
                <xdr:row>0</xdr:row>
                <xdr:rowOff>38100</xdr:rowOff>
              </from>
              <to>
                <xdr:col>1</xdr:col>
                <xdr:colOff>1981200</xdr:colOff>
                <xdr:row>4</xdr:row>
                <xdr:rowOff>76200</xdr:rowOff>
              </to>
            </anchor>
          </objectPr>
        </oleObject>
      </mc:Choice>
      <mc:Fallback>
        <oleObject progId="Acrobat Document" dvAspect="DVASPECT_ICON" shapeId="35842" r:id="rId6"/>
      </mc:Fallback>
    </mc:AlternateContent>
    <mc:AlternateContent xmlns:mc="http://schemas.openxmlformats.org/markup-compatibility/2006">
      <mc:Choice Requires="x14">
        <oleObject progId="Acrobat Document" dvAspect="DVASPECT_ICON" shapeId="35843" r:id="rId8">
          <objectPr defaultSize="0" r:id="rId9">
            <anchor moveWithCells="1">
              <from>
                <xdr:col>1</xdr:col>
                <xdr:colOff>2105025</xdr:colOff>
                <xdr:row>0</xdr:row>
                <xdr:rowOff>47625</xdr:rowOff>
              </from>
              <to>
                <xdr:col>1</xdr:col>
                <xdr:colOff>3019425</xdr:colOff>
                <xdr:row>4</xdr:row>
                <xdr:rowOff>85725</xdr:rowOff>
              </to>
            </anchor>
          </objectPr>
        </oleObject>
      </mc:Choice>
      <mc:Fallback>
        <oleObject progId="Acrobat Document" dvAspect="DVASPECT_ICON" shapeId="35843" r:id="rId8"/>
      </mc:Fallback>
    </mc:AlternateContent>
  </oleObjec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1">
    <pageSetUpPr fitToPage="1"/>
  </sheetPr>
  <dimension ref="A1:H48"/>
  <sheetViews>
    <sheetView showGridLines="0" showZeros="0" topLeftCell="A7" zoomScale="110" zoomScaleNormal="110" workbookViewId="0">
      <selection activeCell="Q7" sqref="Q1:Q1048576"/>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72" t="s">
        <v>1689</v>
      </c>
      <c r="B1" s="2373"/>
      <c r="C1" s="2373"/>
      <c r="D1" s="2373"/>
      <c r="E1" s="2373"/>
      <c r="F1" s="2374"/>
    </row>
    <row r="2" spans="1:8" ht="45" customHeight="1" x14ac:dyDescent="0.2">
      <c r="A2" s="2382" t="s">
        <v>1986</v>
      </c>
      <c r="B2" s="2383"/>
      <c r="C2" s="2383"/>
      <c r="D2" s="2383"/>
      <c r="E2" s="2383"/>
      <c r="F2" s="2384"/>
      <c r="G2" s="1046"/>
      <c r="H2" s="1046"/>
    </row>
    <row r="3" spans="1:8" ht="57" customHeight="1" x14ac:dyDescent="0.2">
      <c r="A3" s="2385" t="s">
        <v>1685</v>
      </c>
      <c r="B3" s="2386"/>
      <c r="C3" s="2386"/>
      <c r="D3" s="2386"/>
      <c r="E3" s="2386"/>
      <c r="F3" s="2387"/>
      <c r="G3" s="1046"/>
      <c r="H3" s="1046"/>
    </row>
    <row r="4" spans="1:8" ht="14.25" customHeight="1" x14ac:dyDescent="0.2">
      <c r="A4" s="2391" t="s">
        <v>1987</v>
      </c>
      <c r="B4" s="2392"/>
      <c r="C4" s="2392"/>
      <c r="D4" s="2392"/>
      <c r="E4" s="2392"/>
      <c r="F4" s="2393"/>
      <c r="G4" s="1046"/>
      <c r="H4" s="1046"/>
    </row>
    <row r="5" spans="1:8" ht="14.25" customHeight="1" x14ac:dyDescent="0.2">
      <c r="A5" s="2394" t="s">
        <v>1983</v>
      </c>
      <c r="B5" s="2395"/>
      <c r="C5" s="2395"/>
      <c r="D5" s="2395"/>
      <c r="E5" s="2395"/>
      <c r="F5" s="2396"/>
      <c r="G5" s="1046"/>
      <c r="H5" s="1046"/>
    </row>
    <row r="6" spans="1:8" s="1047" customFormat="1" ht="41.25" customHeight="1" x14ac:dyDescent="0.2">
      <c r="A6" s="2388" t="s">
        <v>1690</v>
      </c>
      <c r="B6" s="2389"/>
      <c r="C6" s="2389"/>
      <c r="D6" s="2389"/>
      <c r="E6" s="2389"/>
      <c r="F6" s="2390"/>
    </row>
    <row r="7" spans="1:8" ht="42" customHeight="1" x14ac:dyDescent="0.2">
      <c r="A7" s="1048" t="s">
        <v>480</v>
      </c>
      <c r="B7" s="1049" t="s">
        <v>1495</v>
      </c>
      <c r="C7" s="1049" t="s">
        <v>1496</v>
      </c>
      <c r="D7" s="1049" t="s">
        <v>1494</v>
      </c>
      <c r="E7" s="1049" t="s">
        <v>1497</v>
      </c>
      <c r="F7" s="1049" t="s">
        <v>1366</v>
      </c>
    </row>
    <row r="8" spans="1:8" s="1051" customFormat="1" ht="14.25" customHeight="1" x14ac:dyDescent="0.2">
      <c r="A8" s="1050" t="s">
        <v>1367</v>
      </c>
      <c r="B8" s="1787">
        <f>'Acct Summary 7-8'!C8</f>
        <v>6689898</v>
      </c>
      <c r="C8" s="1787">
        <f>'Acct Summary 7-8'!D8</f>
        <v>1115023</v>
      </c>
      <c r="D8" s="1787">
        <f>'Acct Summary 7-8'!F8</f>
        <v>593789</v>
      </c>
      <c r="E8" s="1787">
        <f>'Acct Summary 7-8'!I8</f>
        <v>138922</v>
      </c>
      <c r="F8" s="1787">
        <f>SUM(B8:E8)</f>
        <v>8537632</v>
      </c>
    </row>
    <row r="9" spans="1:8" s="1051" customFormat="1" ht="14.25" customHeight="1" thickBot="1" x14ac:dyDescent="0.25">
      <c r="A9" s="1050" t="s">
        <v>1368</v>
      </c>
      <c r="B9" s="1788">
        <f>'Acct Summary 7-8'!C17</f>
        <v>6653766</v>
      </c>
      <c r="C9" s="1788">
        <f>'Acct Summary 7-8'!D17</f>
        <v>764841</v>
      </c>
      <c r="D9" s="1788">
        <f>'Acct Summary 7-8'!F17</f>
        <v>378450</v>
      </c>
      <c r="E9" s="1787"/>
      <c r="F9" s="1787">
        <f>SUM(B9:E9)</f>
        <v>7797057</v>
      </c>
    </row>
    <row r="10" spans="1:8" s="1051" customFormat="1" ht="14.25" thickTop="1" thickBot="1" x14ac:dyDescent="0.25">
      <c r="A10" s="1052" t="s">
        <v>1369</v>
      </c>
      <c r="B10" s="1789">
        <f>(B8-B9)</f>
        <v>36132</v>
      </c>
      <c r="C10" s="1789">
        <f>(C8-C9)</f>
        <v>350182</v>
      </c>
      <c r="D10" s="1789">
        <f>(D8-D9)</f>
        <v>215339</v>
      </c>
      <c r="E10" s="1788">
        <f>(E8-E9)</f>
        <v>138922</v>
      </c>
      <c r="F10" s="1790">
        <f>SUM(F8-F9)</f>
        <v>740575</v>
      </c>
    </row>
    <row r="11" spans="1:8" s="1051" customFormat="1" ht="14.25" thickTop="1" thickBot="1" x14ac:dyDescent="0.25">
      <c r="A11" s="1053" t="s">
        <v>1984</v>
      </c>
      <c r="B11" s="1791">
        <f>'Acct Summary 7-8'!C81</f>
        <v>6059540</v>
      </c>
      <c r="C11" s="1791">
        <f>'Acct Summary 7-8'!D81</f>
        <v>939054</v>
      </c>
      <c r="D11" s="1791">
        <f>'Acct Summary 7-8'!F81</f>
        <v>387835</v>
      </c>
      <c r="E11" s="1791">
        <f>'Acct Summary 7-8'!I81</f>
        <v>2412013</v>
      </c>
      <c r="F11" s="1792">
        <f>SUM(B11:E11)</f>
        <v>9798442</v>
      </c>
    </row>
    <row r="12" spans="1:8" ht="16.5" customHeight="1" thickTop="1" x14ac:dyDescent="0.2">
      <c r="A12" s="1054"/>
      <c r="B12" s="1055"/>
      <c r="C12" s="2376" t="str">
        <f>IF(AND(F10&lt;0,F11&gt;=0,ABS(F10*3)&gt;ABS(F11)),A16,IF(AND(F10&lt;0,F11&gt;0,ABS(F10*3)&lt;=ABS(F11)),A17,IF(AND(F10&lt;0,F11&lt;0),A16,IF(F11=0,A19,A18))))</f>
        <v>Balanced - no deficit reduction plan is required.</v>
      </c>
      <c r="D12" s="2377"/>
      <c r="E12" s="2377"/>
      <c r="F12" s="2378"/>
    </row>
    <row r="13" spans="1:8" ht="19.5" customHeight="1" x14ac:dyDescent="0.2">
      <c r="A13" s="1056"/>
      <c r="B13" s="1057"/>
      <c r="C13" s="2376"/>
      <c r="D13" s="2377"/>
      <c r="E13" s="2377"/>
      <c r="F13" s="2378"/>
      <c r="H13" s="1046"/>
    </row>
    <row r="14" spans="1:8" ht="19.5" customHeight="1" x14ac:dyDescent="0.2">
      <c r="A14" s="1056"/>
      <c r="B14" s="1057"/>
      <c r="C14" s="2376"/>
      <c r="D14" s="2377"/>
      <c r="E14" s="2377"/>
      <c r="F14" s="2378"/>
      <c r="H14" s="1046"/>
    </row>
    <row r="15" spans="1:8" ht="17.25" customHeight="1" x14ac:dyDescent="0.2">
      <c r="A15" s="1056"/>
      <c r="B15" s="1057"/>
      <c r="C15" s="2379"/>
      <c r="D15" s="2380"/>
      <c r="E15" s="2380"/>
      <c r="F15" s="2381"/>
      <c r="H15" s="1046"/>
    </row>
    <row r="16" spans="1:8" s="310" customFormat="1" ht="51.75" hidden="1" customHeight="1" x14ac:dyDescent="0.2">
      <c r="A16" s="2375" t="s">
        <v>1686</v>
      </c>
      <c r="B16" s="2375"/>
      <c r="C16" s="2375"/>
      <c r="D16" s="2375"/>
      <c r="E16" s="2375"/>
      <c r="F16" s="310" t="s">
        <v>1370</v>
      </c>
    </row>
    <row r="17" spans="1:6" hidden="1" x14ac:dyDescent="0.2">
      <c r="A17" s="316" t="s">
        <v>1687</v>
      </c>
      <c r="F17" s="1058" t="s">
        <v>1371</v>
      </c>
    </row>
    <row r="18" spans="1:6" hidden="1" x14ac:dyDescent="0.2">
      <c r="A18" s="316" t="s">
        <v>1688</v>
      </c>
      <c r="F18" s="316" t="s">
        <v>1409</v>
      </c>
    </row>
    <row r="19" spans="1:6" hidden="1" x14ac:dyDescent="0.2">
      <c r="A19" s="316" t="s">
        <v>1408</v>
      </c>
      <c r="F19" s="316" t="s">
        <v>1373</v>
      </c>
    </row>
    <row r="20" spans="1:6" ht="14.25" customHeight="1" x14ac:dyDescent="0.2"/>
    <row r="21" spans="1:6" x14ac:dyDescent="0.2">
      <c r="B21" s="1059"/>
    </row>
    <row r="48" spans="3:3" x14ac:dyDescent="0.2">
      <c r="C48" s="1058"/>
    </row>
  </sheetData>
  <sheetProtection password="F60E"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0">
    <tabColor indexed="39"/>
  </sheetPr>
  <dimension ref="A1:L82"/>
  <sheetViews>
    <sheetView showGridLines="0" defaultGridColor="0" topLeftCell="A4" colorId="8" zoomScale="110" zoomScaleNormal="110" workbookViewId="0">
      <selection activeCell="D72" sqref="D72"/>
    </sheetView>
  </sheetViews>
  <sheetFormatPr defaultColWidth="9.140625" defaultRowHeight="12" x14ac:dyDescent="0.2"/>
  <cols>
    <col min="1" max="1" width="2.7109375" style="1105" customWidth="1"/>
    <col min="2" max="2" width="3.140625" style="1105" customWidth="1"/>
    <col min="3" max="3" width="96.140625" style="1045" customWidth="1"/>
    <col min="4" max="4" width="42.140625" style="242" customWidth="1"/>
    <col min="5" max="5" width="2.7109375" style="1064" customWidth="1"/>
    <col min="6" max="6" width="1" style="1064" customWidth="1"/>
    <col min="7" max="16384" width="9.140625" style="1064"/>
  </cols>
  <sheetData>
    <row r="1" spans="1:4" ht="4.5" customHeight="1" thickBot="1" x14ac:dyDescent="0.25">
      <c r="A1" s="1060"/>
      <c r="B1" s="1061"/>
      <c r="C1" s="1062"/>
      <c r="D1" s="1063"/>
    </row>
    <row r="2" spans="1:4" ht="7.5" customHeight="1" thickTop="1" x14ac:dyDescent="0.2">
      <c r="A2" s="1868"/>
      <c r="B2" s="1869"/>
      <c r="C2" s="1870"/>
      <c r="D2" s="1871"/>
    </row>
    <row r="3" spans="1:4" ht="36" customHeight="1" x14ac:dyDescent="0.2">
      <c r="A3" s="2397" t="s">
        <v>664</v>
      </c>
      <c r="B3" s="2398"/>
      <c r="C3" s="2398"/>
      <c r="D3" s="2399"/>
    </row>
    <row r="4" spans="1:4" x14ac:dyDescent="0.2">
      <c r="A4" s="1124" t="s">
        <v>1691</v>
      </c>
      <c r="B4" s="1125"/>
      <c r="C4" s="1126"/>
      <c r="D4" s="1127"/>
    </row>
    <row r="5" spans="1:4" ht="21" customHeight="1" x14ac:dyDescent="0.2">
      <c r="A5" s="1120"/>
      <c r="B5" s="1121">
        <v>1</v>
      </c>
      <c r="C5" s="1122" t="s">
        <v>1834</v>
      </c>
      <c r="D5" s="1123"/>
    </row>
    <row r="6" spans="1:4" s="643" customFormat="1" ht="14.25" customHeight="1" x14ac:dyDescent="0.2">
      <c r="A6" s="1110"/>
      <c r="B6" s="1065">
        <f t="shared" ref="B6:B13" si="0">B5+1</f>
        <v>2</v>
      </c>
      <c r="C6" s="1066" t="s">
        <v>863</v>
      </c>
      <c r="D6" s="1067"/>
    </row>
    <row r="7" spans="1:4" s="643" customFormat="1" ht="12.75" x14ac:dyDescent="0.2">
      <c r="A7" s="1110"/>
      <c r="B7" s="1065">
        <f t="shared" si="0"/>
        <v>3</v>
      </c>
      <c r="C7" s="2408" t="s">
        <v>1503</v>
      </c>
      <c r="D7" s="2409"/>
    </row>
    <row r="8" spans="1:4" s="643" customFormat="1" ht="12.75" x14ac:dyDescent="0.2">
      <c r="A8" s="1110"/>
      <c r="B8" s="1065"/>
      <c r="C8" s="1068" t="s">
        <v>1502</v>
      </c>
      <c r="D8" s="1069"/>
    </row>
    <row r="9" spans="1:4" s="643" customFormat="1" ht="14.25" customHeight="1" x14ac:dyDescent="0.2">
      <c r="A9" s="1110"/>
      <c r="B9" s="1065">
        <f>B7+1</f>
        <v>4</v>
      </c>
      <c r="C9" s="1066" t="s">
        <v>1912</v>
      </c>
      <c r="D9" s="1067"/>
    </row>
    <row r="10" spans="1:4" s="643" customFormat="1" ht="14.25" customHeight="1" x14ac:dyDescent="0.2">
      <c r="A10" s="1110"/>
      <c r="B10" s="1065">
        <f t="shared" si="0"/>
        <v>5</v>
      </c>
      <c r="C10" s="1066" t="s">
        <v>638</v>
      </c>
      <c r="D10" s="1067"/>
    </row>
    <row r="11" spans="1:4" s="643" customFormat="1" ht="14.25" customHeight="1" x14ac:dyDescent="0.2">
      <c r="A11" s="1110"/>
      <c r="B11" s="1065">
        <f t="shared" si="0"/>
        <v>6</v>
      </c>
      <c r="C11" s="1066" t="s">
        <v>777</v>
      </c>
      <c r="D11" s="1067"/>
    </row>
    <row r="12" spans="1:4" s="643" customFormat="1" ht="14.25" customHeight="1" x14ac:dyDescent="0.2">
      <c r="A12" s="1110"/>
      <c r="B12" s="1065">
        <f t="shared" si="0"/>
        <v>7</v>
      </c>
      <c r="C12" s="1066" t="s">
        <v>1061</v>
      </c>
      <c r="D12" s="1067"/>
    </row>
    <row r="13" spans="1:4" s="643" customFormat="1" ht="14.25" customHeight="1" x14ac:dyDescent="0.2">
      <c r="A13" s="1110"/>
      <c r="B13" s="1065">
        <f t="shared" si="0"/>
        <v>8</v>
      </c>
      <c r="C13" s="1106" t="s">
        <v>778</v>
      </c>
      <c r="D13" s="1067"/>
    </row>
    <row r="14" spans="1:4" s="643" customFormat="1" ht="14.25" customHeight="1" x14ac:dyDescent="0.2">
      <c r="A14" s="1110"/>
      <c r="B14" s="1107">
        <v>9</v>
      </c>
      <c r="C14" s="1108" t="s">
        <v>1504</v>
      </c>
      <c r="D14" s="1109"/>
    </row>
    <row r="15" spans="1:4" s="643" customFormat="1" ht="21.75" customHeight="1" x14ac:dyDescent="0.2">
      <c r="A15" s="2400" t="s">
        <v>1007</v>
      </c>
      <c r="B15" s="2401"/>
      <c r="C15" s="2401"/>
      <c r="D15" s="2402"/>
    </row>
    <row r="16" spans="1:4" s="643" customFormat="1" ht="24" customHeight="1" x14ac:dyDescent="0.2">
      <c r="A16" s="2403" t="s">
        <v>662</v>
      </c>
      <c r="B16" s="2404"/>
      <c r="C16" s="2404"/>
      <c r="D16" s="2405"/>
    </row>
    <row r="17" spans="1:10" s="643" customFormat="1" ht="12.75" customHeight="1" x14ac:dyDescent="0.2">
      <c r="A17" s="1128" t="s">
        <v>1692</v>
      </c>
      <c r="B17" s="1129"/>
      <c r="C17" s="1130"/>
      <c r="D17" s="1131"/>
    </row>
    <row r="18" spans="1:10" s="643" customFormat="1" ht="12.75" customHeight="1" x14ac:dyDescent="0.2">
      <c r="A18" s="1132" t="s">
        <v>1693</v>
      </c>
      <c r="B18" s="1133"/>
      <c r="C18" s="1134"/>
      <c r="D18" s="1135"/>
    </row>
    <row r="19" spans="1:10" ht="6.75" customHeight="1" thickBot="1" x14ac:dyDescent="0.25">
      <c r="A19" s="1136"/>
      <c r="B19" s="1137"/>
      <c r="C19" s="1138"/>
      <c r="D19" s="1139"/>
    </row>
    <row r="20" spans="1:10" s="1143" customFormat="1" ht="12.75" thickTop="1" x14ac:dyDescent="0.2">
      <c r="A20" s="1140"/>
      <c r="B20" s="1141" t="s">
        <v>1694</v>
      </c>
      <c r="C20" s="1142"/>
      <c r="D20" s="1145" t="s">
        <v>709</v>
      </c>
    </row>
    <row r="21" spans="1:10" x14ac:dyDescent="0.2">
      <c r="A21" s="1070"/>
      <c r="B21" s="1071">
        <v>1</v>
      </c>
      <c r="C21" s="2412" t="s">
        <v>313</v>
      </c>
      <c r="D21" s="2413"/>
    </row>
    <row r="22" spans="1:10" ht="12.75" x14ac:dyDescent="0.2">
      <c r="A22" s="1111"/>
      <c r="B22" s="1112">
        <v>2</v>
      </c>
      <c r="C22" s="2410" t="s">
        <v>1523</v>
      </c>
      <c r="D22" s="2411"/>
    </row>
    <row r="23" spans="1:10" ht="12.2" customHeight="1" x14ac:dyDescent="0.2">
      <c r="A23" s="1111"/>
      <c r="B23" s="1112"/>
      <c r="C23" s="1113" t="s">
        <v>953</v>
      </c>
      <c r="D23" s="1114" t="str">
        <f>IF(COVER!O11="X","CASH",IF(COVER!O12="X","ACCRUAL ","PLEASE CHECK AN ACCOUNTING BASIS."))</f>
        <v xml:space="preserve">ACCRUAL </v>
      </c>
    </row>
    <row r="24" spans="1:10" ht="12.2" customHeight="1" x14ac:dyDescent="0.2">
      <c r="A24" s="1111"/>
      <c r="B24" s="1112"/>
      <c r="C24" s="1113" t="s">
        <v>1331</v>
      </c>
      <c r="D24" s="1114" t="str">
        <f>IF(COVER!O11="X","OK",IF(AND('Aud Quest 2'!J90=0,'Aud Quest 2'!I77&lt;DATE(2017,12,31)),"ENTER ACCOUNTING INFO",IF(AND('Aud Quest 2'!J90&gt;0,'Aud Quest 2'!I77&lt;DATE(2017,12,31)),"OK")))</f>
        <v>OK</v>
      </c>
    </row>
    <row r="25" spans="1:10" x14ac:dyDescent="0.2">
      <c r="A25" s="1072"/>
      <c r="B25" s="1073"/>
      <c r="C25" s="1074" t="s">
        <v>1525</v>
      </c>
      <c r="D25" s="1075" t="str">
        <f>IF(AND(COVER!J29="X",COVER!J30="X",COVER!L30&lt;&gt;"X"),"OK",IF(AND(COVER!J29="X",COVER!J30&lt;&gt;"X",COVER!L30="X"),"OK",IF(AND(COVER!L29="X",COVER!J30&lt;&gt;"X"),"OK","PLEASE CHECK YES or NO.")))</f>
        <v>OK</v>
      </c>
    </row>
    <row r="26" spans="1:10" x14ac:dyDescent="0.2">
      <c r="A26" s="1072"/>
      <c r="B26" s="1115"/>
      <c r="C26" s="1076" t="s">
        <v>1524</v>
      </c>
      <c r="D26" s="1077" t="str">
        <f>IF(AND(COVER!J29="X",COVER!J30="X",COVER!L29&lt;&gt;"X"),"OK",IF(AND(COVER!J29="X",COVER!J30&lt;&gt;"X",COVER!L30="X"),"SENDING AN A-133 SEPERATELY!",IF(AND(COVER!L29="X",COVER!J30&lt;&gt;"X"),"OK","PLEASE CHECK YES or NO.")))</f>
        <v>OK</v>
      </c>
    </row>
    <row r="27" spans="1:10" ht="12" hidden="1" customHeight="1" x14ac:dyDescent="0.2">
      <c r="A27" s="1078"/>
      <c r="B27" s="1115"/>
      <c r="C27" s="1074" t="s">
        <v>974</v>
      </c>
      <c r="D27" s="1077" t="str">
        <f>IF(AND(COVER!J29="X",COVER!J31="X",COVER!L29&lt;&gt;"X"),"OK",IF(AND(COVER!J29="X",COVER!J31&lt;&gt;"X",COVER!L31="X"),"NO FINDINGS WERE ISSUED",IF(AND(COVER!L29="X",COVER!J31&lt;&gt;"X"),"OK","PLEASE CHECK YES or NO.")))</f>
        <v>PLEASE CHECK YES or NO.</v>
      </c>
    </row>
    <row r="28" spans="1:10" ht="24" hidden="1" customHeight="1" x14ac:dyDescent="0.2">
      <c r="A28" s="1078"/>
      <c r="B28" s="1115"/>
      <c r="C28" s="1074" t="s">
        <v>841</v>
      </c>
      <c r="D28" s="1079" t="str">
        <f>IF('Aud Quest 2'!B53="X",IF('Aud Quest 2'!F53&gt;"00/00/00 ","Enter Effective Date","ok"))</f>
        <v>ok</v>
      </c>
    </row>
    <row r="29" spans="1:10" x14ac:dyDescent="0.2">
      <c r="A29" s="1072"/>
      <c r="B29" s="1115"/>
      <c r="C29" s="1076" t="s">
        <v>1372</v>
      </c>
      <c r="D29" s="1077"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70"/>
      <c r="B30" s="1112">
        <f>B22+1</f>
        <v>3</v>
      </c>
      <c r="C30" s="1080" t="s">
        <v>824</v>
      </c>
      <c r="D30" s="1081"/>
    </row>
    <row r="31" spans="1:10" x14ac:dyDescent="0.2">
      <c r="A31" s="1072"/>
      <c r="B31" s="1082"/>
      <c r="C31" s="1116" t="s">
        <v>253</v>
      </c>
      <c r="D31" s="1083" t="str">
        <f>IF(SUM('FP Info 3'!J10:L10)&lt;=0.0999999,"OK","CORRECT THE TAX RATES BY MOVING THE DECIMAL TWO PLACES TO THE LEFT.")</f>
        <v>OK</v>
      </c>
      <c r="E31" s="359"/>
      <c r="F31" s="359"/>
      <c r="G31" s="359"/>
      <c r="H31" s="359"/>
      <c r="I31" s="359"/>
      <c r="J31" s="359"/>
    </row>
    <row r="32" spans="1:10" x14ac:dyDescent="0.2">
      <c r="A32" s="1072"/>
      <c r="B32" s="1117"/>
      <c r="C32" s="1084" t="s">
        <v>977</v>
      </c>
      <c r="D32" s="1075" t="str">
        <f>IF(OR(COVER!B6="x",'FP Info 3'!B31="X",'FP Info 3'!B32="X"),"OK","ENTRY IS REQUIRED!")</f>
        <v>OK</v>
      </c>
    </row>
    <row r="33" spans="1:12" s="1088" customFormat="1" ht="12.75" customHeight="1" x14ac:dyDescent="0.2">
      <c r="A33" s="1085"/>
      <c r="B33" s="1112">
        <f>B30+1</f>
        <v>4</v>
      </c>
      <c r="C33" s="1086" t="s">
        <v>779</v>
      </c>
      <c r="D33" s="1087"/>
    </row>
    <row r="34" spans="1:12" s="1088" customFormat="1" x14ac:dyDescent="0.2">
      <c r="A34" s="1089"/>
      <c r="B34" s="1112"/>
      <c r="C34" s="1090" t="s">
        <v>825</v>
      </c>
      <c r="D34" s="1075" t="str">
        <f>IF('Assets-Liab 5-6'!C4&lt;-0.49, "ERROR!","OK")</f>
        <v>OK</v>
      </c>
    </row>
    <row r="35" spans="1:12" x14ac:dyDescent="0.2">
      <c r="A35" s="1089"/>
      <c r="B35" s="1112"/>
      <c r="C35" s="1090" t="s">
        <v>305</v>
      </c>
      <c r="D35" s="1075" t="str">
        <f>IF('Assets-Liab 5-6'!D4&lt;-0.49, "ERROR!","OK")</f>
        <v>OK</v>
      </c>
      <c r="L35" s="1144"/>
    </row>
    <row r="36" spans="1:12" x14ac:dyDescent="0.2">
      <c r="A36" s="1089"/>
      <c r="B36" s="1112"/>
      <c r="C36" s="1090" t="s">
        <v>780</v>
      </c>
      <c r="D36" s="1075" t="str">
        <f>IF('Assets-Liab 5-6'!E4&lt;-0.49, "ERROR!","OK")</f>
        <v>OK</v>
      </c>
    </row>
    <row r="37" spans="1:12" x14ac:dyDescent="0.2">
      <c r="A37" s="1089"/>
      <c r="B37" s="1112"/>
      <c r="C37" s="1090" t="s">
        <v>306</v>
      </c>
      <c r="D37" s="1075" t="str">
        <f>IF('Assets-Liab 5-6'!F4&lt;-0.49, "ERROR!","OK")</f>
        <v>OK</v>
      </c>
    </row>
    <row r="38" spans="1:12" x14ac:dyDescent="0.2">
      <c r="A38" s="1089"/>
      <c r="B38" s="1112"/>
      <c r="C38" s="1090" t="s">
        <v>307</v>
      </c>
      <c r="D38" s="1075" t="str">
        <f>IF('Assets-Liab 5-6'!G4&lt;-0.49, "ERROR!","OK")</f>
        <v>OK</v>
      </c>
    </row>
    <row r="39" spans="1:12" x14ac:dyDescent="0.2">
      <c r="A39" s="1089"/>
      <c r="B39" s="1112"/>
      <c r="C39" s="1090" t="s">
        <v>781</v>
      </c>
      <c r="D39" s="1075" t="str">
        <f>IF('Assets-Liab 5-6'!H4&lt;-0.49, "ERROR!","OK")</f>
        <v>OK</v>
      </c>
    </row>
    <row r="40" spans="1:12" x14ac:dyDescent="0.2">
      <c r="A40" s="1089"/>
      <c r="B40" s="1112"/>
      <c r="C40" s="1090" t="s">
        <v>308</v>
      </c>
      <c r="D40" s="1075" t="str">
        <f>IF('Assets-Liab 5-6'!I4&lt;-0.49, "ERROR!","OK")</f>
        <v>OK</v>
      </c>
    </row>
    <row r="41" spans="1:12" x14ac:dyDescent="0.2">
      <c r="A41" s="1089"/>
      <c r="B41" s="1112"/>
      <c r="C41" s="1090" t="s">
        <v>782</v>
      </c>
      <c r="D41" s="1075" t="str">
        <f>IF('Assets-Liab 5-6'!J4&lt;-0.49, "ERROR!","OK")</f>
        <v>OK</v>
      </c>
    </row>
    <row r="42" spans="1:12" x14ac:dyDescent="0.2">
      <c r="A42" s="1089"/>
      <c r="B42" s="1112"/>
      <c r="C42" s="1090" t="s">
        <v>309</v>
      </c>
      <c r="D42" s="1075" t="str">
        <f>IF('Assets-Liab 5-6'!K4&lt;-0.49, "ERROR!","OK")</f>
        <v>OK</v>
      </c>
    </row>
    <row r="43" spans="1:12" x14ac:dyDescent="0.2">
      <c r="A43" s="1091"/>
      <c r="B43" s="1092">
        <f>B33+1</f>
        <v>5</v>
      </c>
      <c r="C43" s="2414" t="s">
        <v>535</v>
      </c>
      <c r="D43" s="2415"/>
    </row>
    <row r="44" spans="1:12" x14ac:dyDescent="0.2">
      <c r="A44" s="1091"/>
      <c r="B44" s="1093"/>
      <c r="C44" s="1094" t="s">
        <v>1334</v>
      </c>
      <c r="D44" s="1095" t="str">
        <f>IF(SUM('Assets-Liab 5-6'!C13)&lt;&gt;SUM('Assets-Liab 5-6'!C41),"ERROR!","OK")</f>
        <v>OK</v>
      </c>
    </row>
    <row r="45" spans="1:12" x14ac:dyDescent="0.2">
      <c r="A45" s="1091"/>
      <c r="B45" s="1093"/>
      <c r="C45" s="1094" t="s">
        <v>1335</v>
      </c>
      <c r="D45" s="1095" t="str">
        <f>IF(SUM('Assets-Liab 5-6'!D13)&lt;&gt;SUM('Assets-Liab 5-6'!D41),"ERROR!","OK")</f>
        <v>OK</v>
      </c>
    </row>
    <row r="46" spans="1:12" x14ac:dyDescent="0.2">
      <c r="A46" s="1091"/>
      <c r="B46" s="1093"/>
      <c r="C46" s="1094" t="s">
        <v>1336</v>
      </c>
      <c r="D46" s="1095" t="str">
        <f>IF(SUM('Assets-Liab 5-6'!E13)&lt;&gt;SUM('Assets-Liab 5-6'!E41),"ERROR!","OK")</f>
        <v>OK</v>
      </c>
    </row>
    <row r="47" spans="1:12" x14ac:dyDescent="0.2">
      <c r="A47" s="1091"/>
      <c r="B47" s="1093"/>
      <c r="C47" s="1094" t="s">
        <v>1337</v>
      </c>
      <c r="D47" s="1095" t="str">
        <f>IF(SUM('Assets-Liab 5-6'!F13)&lt;&gt;SUM('Assets-Liab 5-6'!F41),"ERROR!","OK")</f>
        <v>OK</v>
      </c>
    </row>
    <row r="48" spans="1:12" x14ac:dyDescent="0.2">
      <c r="A48" s="1091"/>
      <c r="B48" s="1093"/>
      <c r="C48" s="1094" t="s">
        <v>1338</v>
      </c>
      <c r="D48" s="1095" t="str">
        <f>IF(SUM('Assets-Liab 5-6'!G13)&lt;&gt;SUM('Assets-Liab 5-6'!G41),"ERROR!","OK")</f>
        <v>OK</v>
      </c>
    </row>
    <row r="49" spans="1:4" x14ac:dyDescent="0.2">
      <c r="A49" s="1091"/>
      <c r="B49" s="1093"/>
      <c r="C49" s="1094" t="s">
        <v>1339</v>
      </c>
      <c r="D49" s="1095" t="str">
        <f>IF(SUM('Assets-Liab 5-6'!H13)&lt;&gt;SUM('Assets-Liab 5-6'!H41),"ERROR!","OK")</f>
        <v>OK</v>
      </c>
    </row>
    <row r="50" spans="1:4" x14ac:dyDescent="0.2">
      <c r="A50" s="1091"/>
      <c r="B50" s="1093"/>
      <c r="C50" s="1094" t="s">
        <v>1340</v>
      </c>
      <c r="D50" s="1095" t="str">
        <f>IF(SUM('Assets-Liab 5-6'!I13)&lt;&gt;SUM('Assets-Liab 5-6'!I41),"ERROR!","OK")</f>
        <v>OK</v>
      </c>
    </row>
    <row r="51" spans="1:4" x14ac:dyDescent="0.2">
      <c r="A51" s="1091"/>
      <c r="B51" s="1093"/>
      <c r="C51" s="1094" t="s">
        <v>1341</v>
      </c>
      <c r="D51" s="1095" t="str">
        <f>IF(SUM('Assets-Liab 5-6'!J13)&lt;&gt;SUM('Assets-Liab 5-6'!J41),"ERROR!","OK")</f>
        <v>OK</v>
      </c>
    </row>
    <row r="52" spans="1:4" x14ac:dyDescent="0.2">
      <c r="A52" s="1091"/>
      <c r="B52" s="1093"/>
      <c r="C52" s="1094" t="s">
        <v>1342</v>
      </c>
      <c r="D52" s="1095" t="str">
        <f>IF(SUM('Assets-Liab 5-6'!K13)&lt;&gt;SUM('Assets-Liab 5-6'!K41),"ERROR!","OK")</f>
        <v>OK</v>
      </c>
    </row>
    <row r="53" spans="1:4" x14ac:dyDescent="0.2">
      <c r="A53" s="1091"/>
      <c r="B53" s="1093"/>
      <c r="C53" s="1094" t="s">
        <v>1343</v>
      </c>
      <c r="D53" s="1095" t="str">
        <f>IF(SUM('Assets-Liab 5-6'!L13)&lt;&gt;('Assets-Liab 5-6'!L41),"ERROR!","OK")</f>
        <v>OK</v>
      </c>
    </row>
    <row r="54" spans="1:4" x14ac:dyDescent="0.2">
      <c r="A54" s="1091"/>
      <c r="B54" s="1093"/>
      <c r="C54" s="1094" t="s">
        <v>1344</v>
      </c>
      <c r="D54" s="1095" t="str">
        <f>IF(SUM('Assets-Liab 5-6'!M23)&lt;&gt;('Assets-Liab 5-6'!M41),"ERROR!","OK")</f>
        <v>OK</v>
      </c>
    </row>
    <row r="55" spans="1:4" x14ac:dyDescent="0.2">
      <c r="A55" s="1091"/>
      <c r="B55" s="1093"/>
      <c r="C55" s="1094" t="s">
        <v>1345</v>
      </c>
      <c r="D55" s="1095" t="str">
        <f>IF(SUM('Assets-Liab 5-6'!N23)&lt;&gt;('Assets-Liab 5-6'!N41),"ERROR!","OK")</f>
        <v>OK</v>
      </c>
    </row>
    <row r="56" spans="1:4" x14ac:dyDescent="0.2">
      <c r="A56" s="1072"/>
      <c r="B56" s="1092">
        <f>B43+1</f>
        <v>6</v>
      </c>
      <c r="C56" s="2406" t="s">
        <v>783</v>
      </c>
      <c r="D56" s="2407"/>
    </row>
    <row r="57" spans="1:4" s="1088" customFormat="1" x14ac:dyDescent="0.2">
      <c r="A57" s="1072"/>
      <c r="B57" s="1082"/>
      <c r="C57" s="1090" t="s">
        <v>1346</v>
      </c>
      <c r="D57" s="1096" t="str">
        <f>IF('Assets-Liab 5-6'!C38+'Assets-Liab 5-6'!C39='Acct Summary 7-8'!C81,"OK","ERROR!")</f>
        <v>OK</v>
      </c>
    </row>
    <row r="58" spans="1:4" x14ac:dyDescent="0.2">
      <c r="A58" s="1072"/>
      <c r="B58" s="1082"/>
      <c r="C58" s="1090" t="s">
        <v>1347</v>
      </c>
      <c r="D58" s="1096" t="str">
        <f>IF((('Assets-Liab 5-6'!D38+'Assets-Liab 5-6'!D39) ='Acct Summary 7-8'!D81), "OK", "ERROR!" )</f>
        <v>OK</v>
      </c>
    </row>
    <row r="59" spans="1:4" s="1088" customFormat="1" x14ac:dyDescent="0.2">
      <c r="A59" s="1072"/>
      <c r="B59" s="1082"/>
      <c r="C59" s="1090" t="s">
        <v>1348</v>
      </c>
      <c r="D59" s="1096" t="str">
        <f>IF((('Assets-Liab 5-6'!E38 + 'Assets-Liab 5-6'!E39) ='Acct Summary 7-8'!E81), "OK", "ERROR!" )</f>
        <v>OK</v>
      </c>
    </row>
    <row r="60" spans="1:4" x14ac:dyDescent="0.2">
      <c r="A60" s="1072"/>
      <c r="B60" s="1082"/>
      <c r="C60" s="1090" t="s">
        <v>1349</v>
      </c>
      <c r="D60" s="1096" t="str">
        <f>IF((('Assets-Liab 5-6'!F38 + 'Assets-Liab 5-6'!F39) ='Acct Summary 7-8'!F81), "OK", "ERROR!" )</f>
        <v>OK</v>
      </c>
    </row>
    <row r="61" spans="1:4" ht="12.75" customHeight="1" x14ac:dyDescent="0.2">
      <c r="A61" s="1072"/>
      <c r="B61" s="1082"/>
      <c r="C61" s="1090" t="s">
        <v>1362</v>
      </c>
      <c r="D61" s="1096" t="str">
        <f>IF((('Assets-Liab 5-6'!G38 + 'Assets-Liab 5-6'!G39) ='Acct Summary 7-8'!G81), "OK", "ERROR!" )</f>
        <v>OK</v>
      </c>
    </row>
    <row r="62" spans="1:4" x14ac:dyDescent="0.2">
      <c r="A62" s="1072"/>
      <c r="B62" s="1082"/>
      <c r="C62" s="1090" t="s">
        <v>1350</v>
      </c>
      <c r="D62" s="1096" t="str">
        <f>IF((('Assets-Liab 5-6'!H38 + 'Assets-Liab 5-6'!H39) ='Acct Summary 7-8'!H81), "OK", "ERROR!" )</f>
        <v>OK</v>
      </c>
    </row>
    <row r="63" spans="1:4" ht="12.75" customHeight="1" x14ac:dyDescent="0.2">
      <c r="A63" s="1072"/>
      <c r="B63" s="1082"/>
      <c r="C63" s="1090" t="s">
        <v>1351</v>
      </c>
      <c r="D63" s="1096" t="str">
        <f>IF((('Assets-Liab 5-6'!I38 + 'Assets-Liab 5-6'!I39) ='Acct Summary 7-8'!I81), "OK", "ERROR!" )</f>
        <v>OK</v>
      </c>
    </row>
    <row r="64" spans="1:4" x14ac:dyDescent="0.2">
      <c r="A64" s="1072"/>
      <c r="B64" s="1082"/>
      <c r="C64" s="1090" t="s">
        <v>1352</v>
      </c>
      <c r="D64" s="1096" t="str">
        <f>IF((('Assets-Liab 5-6'!J38 + 'Assets-Liab 5-6'!J39) ='Acct Summary 7-8'!J81), "OK", "ERROR!" )</f>
        <v>OK</v>
      </c>
    </row>
    <row r="65" spans="1:4" x14ac:dyDescent="0.2">
      <c r="A65" s="1089"/>
      <c r="B65" s="1082"/>
      <c r="C65" s="1090" t="s">
        <v>1363</v>
      </c>
      <c r="D65" s="1096" t="str">
        <f>IF((('Assets-Liab 5-6'!K38 + 'Assets-Liab 5-6'!K39) ='Acct Summary 7-8'!K81), "OK", "ERROR!" )</f>
        <v>OK</v>
      </c>
    </row>
    <row r="66" spans="1:4" x14ac:dyDescent="0.2">
      <c r="A66" s="1070"/>
      <c r="B66" s="1112">
        <f>B56+1+1</f>
        <v>8</v>
      </c>
      <c r="C66" s="1118" t="s">
        <v>1913</v>
      </c>
      <c r="D66" s="1097"/>
    </row>
    <row r="67" spans="1:4" x14ac:dyDescent="0.2">
      <c r="A67" s="1091"/>
      <c r="B67" s="1112"/>
      <c r="C67" s="1119" t="s">
        <v>1020</v>
      </c>
      <c r="D67" s="1097"/>
    </row>
    <row r="68" spans="1:4" x14ac:dyDescent="0.2">
      <c r="A68" s="1072"/>
      <c r="B68" s="1082"/>
      <c r="C68" s="1074" t="s">
        <v>1914</v>
      </c>
      <c r="D68" s="1096" t="str">
        <f>IF('Short-Term Long-Term Debt 24'!F49=SUM(,'Acct Summary 7-8'!C33:K33),"OK","ERROR!")</f>
        <v>OK</v>
      </c>
    </row>
    <row r="69" spans="1:4" x14ac:dyDescent="0.2">
      <c r="A69" s="1072"/>
      <c r="B69" s="1082"/>
      <c r="C69" s="1074" t="s">
        <v>1915</v>
      </c>
      <c r="D69" s="1096" t="str">
        <f>IF('Expenditures 15-22'!H170&lt;&gt;'Short-Term Long-Term Debt 24'!H49,"ERROR!","OK")</f>
        <v>OK</v>
      </c>
    </row>
    <row r="70" spans="1:4" x14ac:dyDescent="0.2">
      <c r="A70" s="1070"/>
      <c r="B70" s="1092">
        <f>B66+1</f>
        <v>9</v>
      </c>
      <c r="C70" s="2406" t="s">
        <v>1695</v>
      </c>
      <c r="D70" s="2407"/>
    </row>
    <row r="71" spans="1:4" x14ac:dyDescent="0.2">
      <c r="A71" s="1070"/>
      <c r="B71" s="1092"/>
      <c r="C71" s="1074" t="s">
        <v>1353</v>
      </c>
      <c r="D71" s="1098" t="str">
        <f>IF(SUM('Acct Summary 7-8'!C27:K27) =SUM( 'Acct Summary 7-8'!C49:K49),"OK", "ERROR")</f>
        <v>OK</v>
      </c>
    </row>
    <row r="72" spans="1:4" x14ac:dyDescent="0.2">
      <c r="A72" s="1072"/>
      <c r="B72" s="1082"/>
      <c r="C72" s="1090" t="s">
        <v>1354</v>
      </c>
      <c r="D72" s="1096" t="str">
        <f>IF(SUM('Acct Summary 7-8'!C28:K28)=SUM('Acct Summary 7-8'!C50:K50),"OK","ERROR!")</f>
        <v>OK</v>
      </c>
    </row>
    <row r="73" spans="1:4" ht="24" x14ac:dyDescent="0.2">
      <c r="A73" s="1099"/>
      <c r="B73" s="1082"/>
      <c r="C73" s="1090" t="s">
        <v>1696</v>
      </c>
      <c r="D73" s="1098" t="str">
        <f>IF(SUM('Acct Summary 7-8'!C42:K42)&gt;=SUM( 'Acct Summary 7-8'!C74:K74),"OK", "ERROR")</f>
        <v>OK</v>
      </c>
    </row>
    <row r="74" spans="1:4" x14ac:dyDescent="0.2">
      <c r="A74" s="1070"/>
      <c r="B74" s="1092">
        <f>B70+1</f>
        <v>10</v>
      </c>
      <c r="C74" s="1086" t="s">
        <v>1916</v>
      </c>
      <c r="D74" s="1100"/>
    </row>
    <row r="75" spans="1:4" x14ac:dyDescent="0.2">
      <c r="A75" s="1072"/>
      <c r="B75" s="1082"/>
      <c r="C75" s="1090" t="s">
        <v>1376</v>
      </c>
      <c r="D75" s="1096" t="str">
        <f>IF(SUM('Assets-Liab 5-6'!C38:H38)&gt;=SUM('Rest Tax Levies-Tort Im 25'!G25:K25),"OK","ERROR")</f>
        <v>OK</v>
      </c>
    </row>
    <row r="76" spans="1:4" x14ac:dyDescent="0.2">
      <c r="A76" s="1072"/>
      <c r="B76" s="1082"/>
      <c r="C76" s="1090" t="s">
        <v>1417</v>
      </c>
      <c r="D76" s="1096" t="str">
        <f>IF(SUM('Assets-Liab 5-6'!C39:K39)&gt;0,"OK","ENTRY IS REQUIRED!")</f>
        <v>OK</v>
      </c>
    </row>
    <row r="77" spans="1:4" x14ac:dyDescent="0.2">
      <c r="A77" s="1072"/>
      <c r="B77" s="1101">
        <f>B74+1</f>
        <v>11</v>
      </c>
      <c r="C77" s="1146" t="s">
        <v>1377</v>
      </c>
      <c r="D77" s="1096"/>
    </row>
    <row r="78" spans="1:4" x14ac:dyDescent="0.2">
      <c r="A78" s="1072"/>
      <c r="B78" s="1082"/>
      <c r="C78" s="1090" t="s">
        <v>1917</v>
      </c>
      <c r="D78" s="1096" t="str">
        <f>IF(ISNUMBER('Acct Summary 7-8'!C9),"OK","ENTRY IS REQUIRED!")</f>
        <v>OK</v>
      </c>
    </row>
    <row r="79" spans="1:4" x14ac:dyDescent="0.2">
      <c r="A79" s="1091"/>
      <c r="B79" s="1092">
        <f>B74+1+1</f>
        <v>12</v>
      </c>
      <c r="C79" s="1102" t="s">
        <v>1902</v>
      </c>
      <c r="D79" s="1103" t="str">
        <f>IF(OR(COVER!$B$6="X",'PCTC-OEPP 27-28'!F78&gt;0),"OK","PLEASE ENTER 9 MO ADA.")</f>
        <v>OK</v>
      </c>
    </row>
    <row r="80" spans="1:4" x14ac:dyDescent="0.2">
      <c r="A80" s="1070"/>
      <c r="B80" s="1092">
        <v>13</v>
      </c>
      <c r="C80" s="1102" t="s">
        <v>1918</v>
      </c>
      <c r="D80" s="1103" t="str">
        <f>IF('Contracts Paid in CY 29'!D141&gt;0,"OK","PLEASE ENTER CONTRACTS PAID IN CURRENT YEAR.")</f>
        <v>OK</v>
      </c>
    </row>
    <row r="81" spans="1:4" x14ac:dyDescent="0.2">
      <c r="A81" s="1070"/>
      <c r="B81" s="1092">
        <v>14</v>
      </c>
      <c r="C81" s="1102" t="s">
        <v>1423</v>
      </c>
      <c r="D81" s="1095" t="str">
        <f>IF('Shared Outsourced Services 31'!B8="X","OK",IF('Shared Outsourced Services 31'!K34&gt;0,"OK","ENTRY REQUIRED!"))</f>
        <v>OK</v>
      </c>
    </row>
    <row r="82" spans="1:4" x14ac:dyDescent="0.2">
      <c r="A82" s="1091"/>
      <c r="B82" s="1092">
        <v>15</v>
      </c>
      <c r="C82" s="1102" t="s">
        <v>1422</v>
      </c>
      <c r="D82" s="1104" t="str">
        <f>IF(COVER!B5="X",IF('AC32'!J19=0,"ENTER BUDGET DATA!","OK"),"OK")</f>
        <v>OK</v>
      </c>
    </row>
  </sheetData>
  <sheetProtection password="F60E" sheet="1" objects="1" scenarios="1"/>
  <mergeCells count="9">
    <mergeCell ref="A3:D3"/>
    <mergeCell ref="A15:D15"/>
    <mergeCell ref="A16:D16"/>
    <mergeCell ref="C56:D56"/>
    <mergeCell ref="C70:D70"/>
    <mergeCell ref="C7:D7"/>
    <mergeCell ref="C22:D22"/>
    <mergeCell ref="C21:D21"/>
    <mergeCell ref="C43:D43"/>
  </mergeCells>
  <phoneticPr fontId="14" type="noConversion"/>
  <pageMargins left="0.51" right="0.2" top="0.55000000000000004" bottom="0.5" header="0.25" footer="0.25"/>
  <pageSetup scale="70" firstPageNumber="32"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2"/>
  <dimension ref="A1:F7816"/>
  <sheetViews>
    <sheetView zoomScaleNormal="100" workbookViewId="0">
      <pane ySplit="1" topLeftCell="A2" activePane="bottomLeft" state="frozen"/>
      <selection activeCell="W22" sqref="W22"/>
      <selection pane="bottomLeft" activeCell="B4" sqref="B4"/>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554</v>
      </c>
      <c r="B1" s="138" t="s">
        <v>261</v>
      </c>
    </row>
    <row r="2" spans="1:2" x14ac:dyDescent="0.2">
      <c r="A2" t="s">
        <v>262</v>
      </c>
      <c r="B2" s="138">
        <f>COVER!A13</f>
        <v>601093002</v>
      </c>
    </row>
    <row r="3" spans="1:2" x14ac:dyDescent="0.2">
      <c r="A3" t="s">
        <v>955</v>
      </c>
      <c r="B3" s="138" t="str">
        <f>COVER!A17</f>
        <v>Hillside SD 93</v>
      </c>
    </row>
    <row r="4" spans="1:2" x14ac:dyDescent="0.2">
      <c r="A4" t="s">
        <v>1006</v>
      </c>
      <c r="B4" s="138" t="e">
        <f>COVER!#REF!</f>
        <v>#REF!</v>
      </c>
    </row>
    <row r="5" spans="1:2" x14ac:dyDescent="0.2">
      <c r="A5" t="s">
        <v>703</v>
      </c>
      <c r="B5" s="138" t="str">
        <f>COVER!A38</f>
        <v>Dr. Kevin Suchinski</v>
      </c>
    </row>
    <row r="6" spans="1:2" x14ac:dyDescent="0.2">
      <c r="A6" t="s">
        <v>708</v>
      </c>
      <c r="B6" s="138">
        <f>COVER!P35</f>
        <v>0</v>
      </c>
    </row>
    <row r="7" spans="1:2" x14ac:dyDescent="0.2">
      <c r="A7" t="s">
        <v>704</v>
      </c>
      <c r="B7" s="138" t="str">
        <f>COVER!I38</f>
        <v>Proviso</v>
      </c>
    </row>
    <row r="8" spans="1:2" x14ac:dyDescent="0.2">
      <c r="A8" t="s">
        <v>705</v>
      </c>
      <c r="B8" s="138">
        <f>COVER!T38</f>
        <v>0</v>
      </c>
    </row>
    <row r="9" spans="1:2" x14ac:dyDescent="0.2">
      <c r="A9" s="3" t="s">
        <v>956</v>
      </c>
      <c r="B9" s="158" t="str">
        <f>AUDITCHECK!D23</f>
        <v xml:space="preserve">ACCRUAL </v>
      </c>
    </row>
    <row r="10" spans="1:2" x14ac:dyDescent="0.2">
      <c r="A10" t="s">
        <v>975</v>
      </c>
      <c r="B10" s="138" t="str">
        <f>COVER!B5</f>
        <v>X</v>
      </c>
    </row>
    <row r="11" spans="1:2" x14ac:dyDescent="0.2">
      <c r="A11" t="s">
        <v>976</v>
      </c>
      <c r="B11" s="138">
        <f>COVER!B6</f>
        <v>0</v>
      </c>
    </row>
    <row r="12" spans="1:2" x14ac:dyDescent="0.2">
      <c r="A12" s="1" t="s">
        <v>1542</v>
      </c>
      <c r="B12" s="138" t="str">
        <f>IF(COVER!J29="x","Yes",IF(COVER!L29="X","No",0))</f>
        <v>No</v>
      </c>
    </row>
    <row r="13" spans="1:2" x14ac:dyDescent="0.2">
      <c r="A13" s="1" t="s">
        <v>1543</v>
      </c>
      <c r="B13" s="138" t="str">
        <f>IF(COVER!J30="x","Yes",IF(COVER!L30="x","No",0))</f>
        <v>No</v>
      </c>
    </row>
    <row r="14" spans="1:2" x14ac:dyDescent="0.2">
      <c r="A14" t="s">
        <v>475</v>
      </c>
      <c r="B14" s="138" t="str">
        <f>IF(COVER!J31="x","Yes",IF(COVER!L31="x","No",0))</f>
        <v>Yes</v>
      </c>
    </row>
    <row r="15" spans="1:2" x14ac:dyDescent="0.2">
      <c r="A15" t="s">
        <v>576</v>
      </c>
      <c r="B15" s="138" t="str">
        <f>COVER!T23</f>
        <v>066-004260</v>
      </c>
    </row>
    <row r="16" spans="1:2" x14ac:dyDescent="0.2">
      <c r="A16" t="s">
        <v>421</v>
      </c>
      <c r="B16" s="138" t="str">
        <f>COVER!T13</f>
        <v>Baker Tilly Virchow Krause, LLP</v>
      </c>
    </row>
    <row r="17" spans="1:2" x14ac:dyDescent="0.2">
      <c r="A17" t="s">
        <v>883</v>
      </c>
      <c r="B17" s="138" t="str">
        <f>COVER!T15</f>
        <v xml:space="preserve">Anna Wiszowaty, CPA       
</v>
      </c>
    </row>
    <row r="18" spans="1:2" x14ac:dyDescent="0.2">
      <c r="A18" t="s">
        <v>1149</v>
      </c>
      <c r="B18" s="138" t="str">
        <f>COVER!T17</f>
        <v>1301 West 22nd Street, Suite 400</v>
      </c>
    </row>
    <row r="19" spans="1:2" x14ac:dyDescent="0.2">
      <c r="A19" t="s">
        <v>885</v>
      </c>
      <c r="B19" s="138" t="str">
        <f>COVER!T25</f>
        <v>anna.wiszowaty@bakertilly.com</v>
      </c>
    </row>
    <row r="20" spans="1:2" x14ac:dyDescent="0.2">
      <c r="A20" t="s">
        <v>886</v>
      </c>
      <c r="B20" s="138" t="str">
        <f>COVER!T19</f>
        <v>Oak Brook</v>
      </c>
    </row>
    <row r="21" spans="1:2" x14ac:dyDescent="0.2">
      <c r="A21" t="s">
        <v>478</v>
      </c>
      <c r="B21" s="138" t="str">
        <f>COVER!X19</f>
        <v>IL</v>
      </c>
    </row>
    <row r="22" spans="1:2" x14ac:dyDescent="0.2">
      <c r="A22" t="s">
        <v>887</v>
      </c>
      <c r="B22" s="138">
        <f>COVER!Z19</f>
        <v>60523</v>
      </c>
    </row>
    <row r="23" spans="1:2" x14ac:dyDescent="0.2">
      <c r="A23" t="s">
        <v>1151</v>
      </c>
      <c r="B23" s="138" t="str">
        <f>COVER!T21</f>
        <v>(630) 990-3131</v>
      </c>
    </row>
    <row r="24" spans="1:2" x14ac:dyDescent="0.2">
      <c r="A24" t="s">
        <v>1150</v>
      </c>
      <c r="B24" s="138">
        <f>COVER!Y21</f>
        <v>0</v>
      </c>
    </row>
    <row r="25" spans="1:2" x14ac:dyDescent="0.2">
      <c r="A25" t="s">
        <v>760</v>
      </c>
      <c r="B25" s="138">
        <f>COVER!B34</f>
        <v>0</v>
      </c>
    </row>
    <row r="26" spans="1:2" x14ac:dyDescent="0.2">
      <c r="A26" t="s">
        <v>1152</v>
      </c>
      <c r="B26" s="138">
        <f>COVER!L34</f>
        <v>0</v>
      </c>
    </row>
    <row r="27" spans="1:2" x14ac:dyDescent="0.2">
      <c r="A27" t="s">
        <v>267</v>
      </c>
      <c r="B27" s="138">
        <f>COVER!U34</f>
        <v>0</v>
      </c>
    </row>
    <row r="28" spans="1:2" x14ac:dyDescent="0.2">
      <c r="A28" t="s">
        <v>315</v>
      </c>
      <c r="B28" s="138" t="str">
        <f>IF('Aud Quest 2'!B9="x","Yes",IF('Aud Quest 2'!B9&lt;&gt;"x","0"))</f>
        <v>0</v>
      </c>
    </row>
    <row r="29" spans="1:2" x14ac:dyDescent="0.2">
      <c r="A29" t="s">
        <v>316</v>
      </c>
      <c r="B29" s="138" t="str">
        <f>IF('Aud Quest 2'!B11="x","Yes",IF('Aud Quest 2'!B11&lt;&gt;"x","0"))</f>
        <v>0</v>
      </c>
    </row>
    <row r="30" spans="1:2" x14ac:dyDescent="0.2">
      <c r="A30" t="s">
        <v>317</v>
      </c>
      <c r="B30" s="138" t="str">
        <f>IF('Aud Quest 2'!B13="x","Yes",IF('Aud Quest 2'!B13&lt;&gt;"x","0"))</f>
        <v>0</v>
      </c>
    </row>
    <row r="31" spans="1:2" x14ac:dyDescent="0.2">
      <c r="A31" t="s">
        <v>658</v>
      </c>
      <c r="B31" s="138" t="str">
        <f>IF('Aud Quest 2'!B14="x","Yes",IF('Aud Quest 2'!B14&lt;&gt;"x","0"))</f>
        <v>0</v>
      </c>
    </row>
    <row r="32" spans="1:2" x14ac:dyDescent="0.2">
      <c r="A32" t="s">
        <v>657</v>
      </c>
      <c r="B32" s="138" t="str">
        <f>IF('Aud Quest 2'!B15="x","Yes",IF('Aud Quest 2'!B15&lt;&gt;"x","0"))</f>
        <v>0</v>
      </c>
    </row>
    <row r="33" spans="1:2" x14ac:dyDescent="0.2">
      <c r="A33" t="s">
        <v>659</v>
      </c>
      <c r="B33" s="138" t="str">
        <f>IF('Aud Quest 2'!B16="x","Yes",IF('Aud Quest 2'!B16&lt;&gt;"x","0"))</f>
        <v>0</v>
      </c>
    </row>
    <row r="34" spans="1:2" x14ac:dyDescent="0.2">
      <c r="A34" t="s">
        <v>660</v>
      </c>
      <c r="B34" s="138" t="str">
        <f>IF('Aud Quest 2'!B18="x","Yes",IF('Aud Quest 2'!B18&lt;&gt;"x","0"))</f>
        <v>0</v>
      </c>
    </row>
    <row r="35" spans="1:2" x14ac:dyDescent="0.2">
      <c r="A35" t="s">
        <v>661</v>
      </c>
      <c r="B35" s="138" t="str">
        <f>IF('Aud Quest 2'!B20="x","Yes",IF('Aud Quest 2'!B20&lt;&gt;"x","0"))</f>
        <v>0</v>
      </c>
    </row>
    <row r="36" spans="1:2" x14ac:dyDescent="0.2">
      <c r="A36" t="s">
        <v>655</v>
      </c>
      <c r="B36" s="138" t="str">
        <f>IF('Aud Quest 2'!B22="x","Yes",IF('Aud Quest 2'!B22&lt;&gt;"x","0"))</f>
        <v>0</v>
      </c>
    </row>
    <row r="37" spans="1:2" x14ac:dyDescent="0.2">
      <c r="A37" t="s">
        <v>759</v>
      </c>
      <c r="B37" s="138" t="str">
        <f>IF('Aud Quest 2'!B24="x","Yes",IF('Aud Quest 2'!B24&lt;&gt;"x","0"))</f>
        <v>0</v>
      </c>
    </row>
    <row r="38" spans="1:2" x14ac:dyDescent="0.2">
      <c r="A38" t="s">
        <v>326</v>
      </c>
      <c r="B38" s="138" t="str">
        <f>IF('Aud Quest 2'!B25="x","Yes",IF('Aud Quest 2'!B25&lt;&gt;"x","0"))</f>
        <v>0</v>
      </c>
    </row>
    <row r="39" spans="1:2" x14ac:dyDescent="0.2">
      <c r="A39" t="s">
        <v>327</v>
      </c>
      <c r="B39" s="138" t="str">
        <f>IF('Aud Quest 2'!B27="x","Yes",IF('Aud Quest 2'!B27&lt;&gt;"x","0"))</f>
        <v>0</v>
      </c>
    </row>
    <row r="40" spans="1:2" x14ac:dyDescent="0.2">
      <c r="A40" t="s">
        <v>318</v>
      </c>
      <c r="B40" s="138" t="str">
        <f>IF('Aud Quest 2'!B29="x","Yes",IF('Aud Quest 2'!B29&lt;&gt;"x","0"))</f>
        <v>0</v>
      </c>
    </row>
    <row r="41" spans="1:2" x14ac:dyDescent="0.2">
      <c r="A41" t="s">
        <v>319</v>
      </c>
      <c r="B41" s="138" t="str">
        <f>IF('Aud Quest 2'!B31="x","Yes",IF('Aud Quest 2'!B31&lt;&gt;"x","0"))</f>
        <v>0</v>
      </c>
    </row>
    <row r="42" spans="1:2" x14ac:dyDescent="0.2">
      <c r="A42" t="s">
        <v>320</v>
      </c>
      <c r="B42" s="138" t="str">
        <f>IF('Aud Quest 2'!B37="x","Yes",IF('Aud Quest 2'!B37&lt;&gt;"x","0"))</f>
        <v>0</v>
      </c>
    </row>
    <row r="43" spans="1:2" x14ac:dyDescent="0.2">
      <c r="A43" t="s">
        <v>321</v>
      </c>
      <c r="B43" s="138" t="str">
        <f>IF('Aud Quest 2'!B40="x","Yes",IF('Aud Quest 2'!B40&lt;&gt;"x","0"))</f>
        <v>0</v>
      </c>
    </row>
    <row r="44" spans="1:2" x14ac:dyDescent="0.2">
      <c r="A44" s="1" t="s">
        <v>322</v>
      </c>
      <c r="B44" s="138" t="str">
        <f>IF('Aud Quest 2'!B42="x","Yes",IF('Aud Quest 2'!B42&lt;&gt;"x","0"))</f>
        <v>0</v>
      </c>
    </row>
    <row r="45" spans="1:2" x14ac:dyDescent="0.2">
      <c r="A45" t="s">
        <v>323</v>
      </c>
      <c r="B45" s="138" t="str">
        <f>IF('Aud Quest 2'!B44="x","Yes",IF('Aud Quest 2'!B44&lt;&gt;"x","0"))</f>
        <v>0</v>
      </c>
    </row>
    <row r="46" spans="1:2" x14ac:dyDescent="0.2">
      <c r="A46" t="s">
        <v>324</v>
      </c>
      <c r="B46" s="138" t="str">
        <f>IF('Aud Quest 2'!B49="x","Yes",IF('Aud Quest 2'!B49&lt;&gt;"x","0"))</f>
        <v>0</v>
      </c>
    </row>
    <row r="47" spans="1:2" x14ac:dyDescent="0.2">
      <c r="A47" t="s">
        <v>325</v>
      </c>
      <c r="B47" s="138" t="str">
        <f>IF('Aud Quest 2'!B50="x","Yes",IF('Aud Quest 2'!B50&lt;&gt;"x","0"))</f>
        <v>0</v>
      </c>
    </row>
    <row r="48" spans="1:2" x14ac:dyDescent="0.2">
      <c r="A48" t="s">
        <v>482</v>
      </c>
      <c r="B48" s="138" t="str">
        <f>IF('Aud Quest 2'!B51="x","Yes",IF('Aud Quest 2'!B51&lt;&gt;"x","0"))</f>
        <v>0</v>
      </c>
    </row>
    <row r="49" spans="1:4" x14ac:dyDescent="0.2">
      <c r="A49" s="1" t="s">
        <v>1480</v>
      </c>
      <c r="B49" s="138" t="str">
        <f>IF('Aud Quest 2'!B53="x","Yes",IF('Aud Quest 2'!B53&lt;&gt;"x","0"))</f>
        <v>Yes</v>
      </c>
    </row>
    <row r="50" spans="1:4" x14ac:dyDescent="0.2">
      <c r="A50" s="1" t="s">
        <v>1479</v>
      </c>
      <c r="B50" s="150">
        <f>'Aud Quest 2'!H53</f>
        <v>34742</v>
      </c>
    </row>
    <row r="51" spans="1:4" x14ac:dyDescent="0.2">
      <c r="A51" s="1" t="s">
        <v>1481</v>
      </c>
      <c r="B51" s="138" t="str">
        <f>IF('Aud Quest 2'!B54="x","Yes",IF('Aud Quest 2'!B54&lt;&gt;"x","0"))</f>
        <v>0</v>
      </c>
    </row>
    <row r="52" spans="1:4" x14ac:dyDescent="0.2">
      <c r="A52" t="s">
        <v>328</v>
      </c>
      <c r="B52" s="138">
        <f>('Aud Quest 2'!D56)</f>
        <v>0</v>
      </c>
    </row>
    <row r="53" spans="1:4" x14ac:dyDescent="0.2">
      <c r="A53" s="1" t="s">
        <v>329</v>
      </c>
      <c r="B53" s="138">
        <f>IF('FP Info 3'!B44="X","Yes",0)</f>
        <v>0</v>
      </c>
    </row>
    <row r="54" spans="1:4" x14ac:dyDescent="0.2">
      <c r="A54" t="s">
        <v>330</v>
      </c>
      <c r="B54" s="138">
        <f>IF('FP Info 3'!B45="X","Yes",0)</f>
        <v>0</v>
      </c>
    </row>
    <row r="55" spans="1:4" x14ac:dyDescent="0.2">
      <c r="A55" t="s">
        <v>331</v>
      </c>
      <c r="B55" s="138">
        <f>IF('FP Info 3'!B46="X","Yes",0)</f>
        <v>0</v>
      </c>
    </row>
    <row r="56" spans="1:4" x14ac:dyDescent="0.2">
      <c r="A56" t="s">
        <v>332</v>
      </c>
      <c r="B56" s="138">
        <f>IF('FP Info 3'!B47="X","Yes",0)</f>
        <v>0</v>
      </c>
    </row>
    <row r="57" spans="1:4" x14ac:dyDescent="0.2">
      <c r="A57" t="s">
        <v>333</v>
      </c>
      <c r="B57" s="138">
        <f>IF('FP Info 3'!B48="X","Yes",0)</f>
        <v>0</v>
      </c>
    </row>
    <row r="58" spans="1:4" x14ac:dyDescent="0.2">
      <c r="A58" t="s">
        <v>334</v>
      </c>
      <c r="B58" s="138">
        <f>IF('FP Info 3'!B49="X","Yes",0)</f>
        <v>0</v>
      </c>
    </row>
    <row r="59" spans="1:4" x14ac:dyDescent="0.2">
      <c r="A59" t="s">
        <v>335</v>
      </c>
      <c r="B59" s="138">
        <f>IF('FP Info 3'!B50="X","Yes",0)</f>
        <v>0</v>
      </c>
    </row>
    <row r="60" spans="1:4" x14ac:dyDescent="0.2">
      <c r="A60" t="s">
        <v>336</v>
      </c>
      <c r="B60" s="138">
        <f>IF('FP Info 3'!B51="X","Yes",0)</f>
        <v>0</v>
      </c>
    </row>
    <row r="61" spans="1:4" x14ac:dyDescent="0.2">
      <c r="A61" t="s">
        <v>337</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2517120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6733260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9314570</v>
      </c>
      <c r="C77" s="2" t="s">
        <v>572</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887</v>
      </c>
      <c r="D86" s="2" t="str">
        <f t="shared" si="0"/>
        <v>Error?</v>
      </c>
    </row>
    <row r="87" spans="1:4" x14ac:dyDescent="0.2">
      <c r="A87" s="10">
        <v>26</v>
      </c>
      <c r="D87" s="2" t="str">
        <f t="shared" si="0"/>
        <v>OK</v>
      </c>
    </row>
    <row r="88" spans="1:4" x14ac:dyDescent="0.2">
      <c r="A88" s="5">
        <v>27</v>
      </c>
      <c r="B88" s="138">
        <f>'Assets-Liab 5-6'!C32</f>
        <v>2517155</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3255030</v>
      </c>
      <c r="C91" s="2" t="s">
        <v>572</v>
      </c>
      <c r="D91" s="2" t="str">
        <f t="shared" si="0"/>
        <v>Error?</v>
      </c>
    </row>
    <row r="92" spans="1:4" x14ac:dyDescent="0.2">
      <c r="A92" s="5">
        <v>31</v>
      </c>
      <c r="B92" s="138">
        <f>'Assets-Liab 5-6'!C39</f>
        <v>6059540</v>
      </c>
      <c r="D92" s="2" t="str">
        <f t="shared" si="0"/>
        <v>Error?</v>
      </c>
    </row>
    <row r="93" spans="1:4" x14ac:dyDescent="0.2">
      <c r="A93" s="5">
        <v>32</v>
      </c>
      <c r="B93" s="138">
        <f>'Assets-Liab 5-6'!C41</f>
        <v>9314570</v>
      </c>
      <c r="C93" s="2" t="s">
        <v>572</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489298</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950059</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1469225</v>
      </c>
      <c r="C109" s="2" t="s">
        <v>572</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489298</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530171</v>
      </c>
      <c r="C122" s="2" t="s">
        <v>572</v>
      </c>
      <c r="D122" s="2" t="str">
        <f t="shared" si="0"/>
        <v>Error?</v>
      </c>
    </row>
    <row r="123" spans="1:4" x14ac:dyDescent="0.2">
      <c r="A123" s="5">
        <v>62</v>
      </c>
      <c r="B123" s="138">
        <f>'Assets-Liab 5-6'!D39</f>
        <v>939054</v>
      </c>
      <c r="D123" s="2" t="str">
        <f t="shared" si="0"/>
        <v>Error?</v>
      </c>
    </row>
    <row r="124" spans="1:4" x14ac:dyDescent="0.2">
      <c r="A124" s="5">
        <v>63</v>
      </c>
      <c r="B124" s="138">
        <f>'Assets-Liab 5-6'!D41</f>
        <v>1469225</v>
      </c>
      <c r="C124" s="2" t="s">
        <v>572</v>
      </c>
      <c r="D124" s="2" t="str">
        <f t="shared" si="0"/>
        <v>Error?</v>
      </c>
    </row>
    <row r="125" spans="1:4" x14ac:dyDescent="0.2">
      <c r="A125" s="10">
        <v>64</v>
      </c>
      <c r="D125" s="2" t="str">
        <f t="shared" si="0"/>
        <v>OK</v>
      </c>
    </row>
    <row r="126" spans="1:4" x14ac:dyDescent="0.2">
      <c r="A126" s="5">
        <v>65</v>
      </c>
      <c r="B126" s="138">
        <f>'Assets-Liab 5-6'!E6</f>
        <v>109602</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242360</v>
      </c>
      <c r="D129" s="2" t="str">
        <f t="shared" si="1"/>
        <v>Error?</v>
      </c>
    </row>
    <row r="130" spans="1:4" x14ac:dyDescent="0.2">
      <c r="A130" s="5">
        <v>69</v>
      </c>
      <c r="B130" s="138">
        <f>'Assets-Liab 5-6'!E12</f>
        <v>0</v>
      </c>
      <c r="D130" s="2" t="str">
        <f t="shared" si="1"/>
        <v>Error?</v>
      </c>
    </row>
    <row r="131" spans="1:4" x14ac:dyDescent="0.2">
      <c r="A131" s="5">
        <v>70</v>
      </c>
      <c r="B131" s="138">
        <f>'Assets-Liab 5-6'!E13</f>
        <v>351962</v>
      </c>
      <c r="C131" s="2" t="s">
        <v>572</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109602</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109602</v>
      </c>
      <c r="C139" s="2" t="s">
        <v>572</v>
      </c>
      <c r="D139" s="2" t="str">
        <f t="shared" si="1"/>
        <v>Error?</v>
      </c>
    </row>
    <row r="140" spans="1:4" x14ac:dyDescent="0.2">
      <c r="A140" s="5">
        <v>79</v>
      </c>
      <c r="B140" s="138">
        <f>'Assets-Liab 5-6'!E39</f>
        <v>242360</v>
      </c>
      <c r="D140" s="2" t="str">
        <f t="shared" si="1"/>
        <v>Error?</v>
      </c>
    </row>
    <row r="141" spans="1:4" x14ac:dyDescent="0.2">
      <c r="A141" s="5">
        <v>80</v>
      </c>
      <c r="B141" s="138">
        <f>'Assets-Liab 5-6'!E41</f>
        <v>351962</v>
      </c>
      <c r="C141" s="2" t="s">
        <v>572</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220192</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455482</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704670</v>
      </c>
      <c r="C157" s="2" t="s">
        <v>572</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220192</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316835</v>
      </c>
      <c r="C169" s="2" t="s">
        <v>572</v>
      </c>
      <c r="D169" s="2" t="str">
        <f t="shared" si="1"/>
        <v>Error?</v>
      </c>
    </row>
    <row r="170" spans="1:4" x14ac:dyDescent="0.2">
      <c r="A170" s="5">
        <v>109</v>
      </c>
      <c r="B170" s="138">
        <f>'Assets-Liab 5-6'!F39</f>
        <v>387835</v>
      </c>
      <c r="D170" s="2" t="str">
        <f t="shared" si="1"/>
        <v>Error?</v>
      </c>
    </row>
    <row r="171" spans="1:4" x14ac:dyDescent="0.2">
      <c r="A171" s="5">
        <v>110</v>
      </c>
      <c r="B171" s="138">
        <f>'Assets-Liab 5-6'!F41</f>
        <v>704670</v>
      </c>
      <c r="C171" s="2" t="s">
        <v>572</v>
      </c>
      <c r="D171" s="2" t="str">
        <f t="shared" si="1"/>
        <v>Error?</v>
      </c>
    </row>
    <row r="172" spans="1:4" x14ac:dyDescent="0.2">
      <c r="A172" s="10">
        <v>111</v>
      </c>
      <c r="D172" s="2" t="str">
        <f t="shared" si="1"/>
        <v>OK</v>
      </c>
    </row>
    <row r="173" spans="1:4" x14ac:dyDescent="0.2">
      <c r="A173" s="5">
        <v>112</v>
      </c>
      <c r="B173" s="138">
        <f>'Assets-Liab 5-6'!G6</f>
        <v>97983</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273523</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371506</v>
      </c>
      <c r="C180" s="2" t="s">
        <v>572</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97983</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100896</v>
      </c>
      <c r="C188" s="2" t="s">
        <v>572</v>
      </c>
      <c r="D188" s="2" t="str">
        <f t="shared" si="1"/>
        <v>Error?</v>
      </c>
    </row>
    <row r="189" spans="1:4" x14ac:dyDescent="0.2">
      <c r="A189" s="5">
        <v>128</v>
      </c>
      <c r="B189" s="138">
        <f>'Assets-Liab 5-6'!G39</f>
        <v>270610</v>
      </c>
      <c r="D189" s="2" t="str">
        <f t="shared" si="1"/>
        <v>Error?</v>
      </c>
    </row>
    <row r="190" spans="1:4" x14ac:dyDescent="0.2">
      <c r="A190" s="5">
        <v>129</v>
      </c>
      <c r="B190" s="138">
        <f>'Assets-Liab 5-6'!G41</f>
        <v>371506</v>
      </c>
      <c r="C190" s="2" t="s">
        <v>572</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336664</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336664</v>
      </c>
      <c r="C203" s="2" t="s">
        <v>572</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405023</v>
      </c>
      <c r="C211" s="2" t="s">
        <v>572</v>
      </c>
      <c r="D211" s="2" t="str">
        <f t="shared" si="2"/>
        <v>Error?</v>
      </c>
    </row>
    <row r="212" spans="1:4" x14ac:dyDescent="0.2">
      <c r="A212" s="5">
        <v>151</v>
      </c>
      <c r="B212" s="138">
        <f>'Assets-Liab 5-6'!H39</f>
        <v>-68359</v>
      </c>
      <c r="D212" s="2" t="str">
        <f t="shared" si="2"/>
        <v>Error?</v>
      </c>
    </row>
    <row r="213" spans="1:4" x14ac:dyDescent="0.2">
      <c r="A213" s="12">
        <v>152</v>
      </c>
      <c r="B213" s="138">
        <f>'Assets-Liab 5-6'!H41</f>
        <v>336664</v>
      </c>
      <c r="C213" s="2" t="s">
        <v>572</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572</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572</v>
      </c>
      <c r="D247" s="2" t="str">
        <f t="shared" si="2"/>
        <v>OK</v>
      </c>
    </row>
    <row r="248" spans="1:4" x14ac:dyDescent="0.2">
      <c r="A248" s="10">
        <v>187</v>
      </c>
      <c r="D248" s="2" t="str">
        <f t="shared" si="2"/>
        <v>OK</v>
      </c>
    </row>
    <row r="249" spans="1:4" x14ac:dyDescent="0.2">
      <c r="A249" s="10">
        <v>188</v>
      </c>
      <c r="C249" s="2" t="s">
        <v>572</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354950</v>
      </c>
      <c r="D273" s="2" t="str">
        <f t="shared" si="3"/>
        <v>Error?</v>
      </c>
    </row>
    <row r="274" spans="1:4" x14ac:dyDescent="0.2">
      <c r="A274" s="5">
        <v>213</v>
      </c>
      <c r="B274" s="138">
        <f>'Assets-Liab 5-6'!M17</f>
        <v>10324001</v>
      </c>
      <c r="D274" s="2" t="str">
        <f t="shared" si="3"/>
        <v>Error?</v>
      </c>
    </row>
    <row r="275" spans="1:4" x14ac:dyDescent="0.2">
      <c r="A275" s="5">
        <v>214</v>
      </c>
      <c r="B275" s="138">
        <f>'Assets-Liab 5-6'!M18</f>
        <v>96589</v>
      </c>
      <c r="D275" s="2" t="str">
        <f t="shared" si="3"/>
        <v>Error?</v>
      </c>
    </row>
    <row r="276" spans="1:4" x14ac:dyDescent="0.2">
      <c r="A276" s="5">
        <v>215</v>
      </c>
      <c r="B276" s="138">
        <f>'Assets-Liab 5-6'!M19</f>
        <v>1744013</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12928266</v>
      </c>
      <c r="C279" s="2" t="s">
        <v>572</v>
      </c>
      <c r="D279" s="2" t="str">
        <f t="shared" si="3"/>
        <v>Error?</v>
      </c>
    </row>
    <row r="280" spans="1:4" x14ac:dyDescent="0.2">
      <c r="A280" s="5">
        <v>219</v>
      </c>
      <c r="B280" s="138">
        <f>'Assets-Liab 5-6'!M40</f>
        <v>12928266</v>
      </c>
      <c r="D280" s="2" t="str">
        <f t="shared" si="3"/>
        <v>Error?</v>
      </c>
    </row>
    <row r="281" spans="1:4" x14ac:dyDescent="0.2">
      <c r="A281" s="5">
        <v>220</v>
      </c>
      <c r="B281" s="138">
        <f>'Assets-Liab 5-6'!M41</f>
        <v>12928266</v>
      </c>
      <c r="C281" s="2" t="s">
        <v>572</v>
      </c>
      <c r="D281" s="2" t="str">
        <f t="shared" si="3"/>
        <v>Error?</v>
      </c>
    </row>
    <row r="282" spans="1:4" x14ac:dyDescent="0.2">
      <c r="A282" s="5">
        <v>221</v>
      </c>
      <c r="B282" s="138">
        <f>'Assets-Liab 5-6'!N21</f>
        <v>242360</v>
      </c>
      <c r="D282" s="2" t="str">
        <f t="shared" si="3"/>
        <v>Error?</v>
      </c>
    </row>
    <row r="283" spans="1:4" x14ac:dyDescent="0.2">
      <c r="A283" s="5">
        <v>222</v>
      </c>
      <c r="B283" s="138">
        <f>'Assets-Liab 5-6'!N22</f>
        <v>1685104</v>
      </c>
      <c r="D283" s="2" t="str">
        <f t="shared" si="3"/>
        <v>Error?</v>
      </c>
    </row>
    <row r="284" spans="1:4" x14ac:dyDescent="0.2">
      <c r="A284" s="5">
        <v>223</v>
      </c>
      <c r="B284" s="138">
        <f>'Assets-Liab 5-6'!N23</f>
        <v>1927464</v>
      </c>
      <c r="C284" s="2" t="s">
        <v>572</v>
      </c>
      <c r="D284" s="2" t="str">
        <f t="shared" si="3"/>
        <v>Error?</v>
      </c>
    </row>
    <row r="285" spans="1:4" x14ac:dyDescent="0.2">
      <c r="A285" s="5">
        <v>224</v>
      </c>
      <c r="B285" s="138">
        <f>'Assets-Liab 5-6'!N36</f>
        <v>1927464</v>
      </c>
      <c r="D285" s="2" t="str">
        <f t="shared" si="3"/>
        <v>Error?</v>
      </c>
    </row>
    <row r="286" spans="1:4" x14ac:dyDescent="0.2">
      <c r="A286" s="10">
        <v>225</v>
      </c>
      <c r="D286" s="2" t="str">
        <f t="shared" si="3"/>
        <v>OK</v>
      </c>
    </row>
    <row r="287" spans="1:4" x14ac:dyDescent="0.2">
      <c r="A287" s="5">
        <v>226</v>
      </c>
      <c r="B287" s="138">
        <f>'Assets-Liab 5-6'!N37</f>
        <v>1927464</v>
      </c>
      <c r="C287" s="2" t="s">
        <v>572</v>
      </c>
      <c r="D287" s="2" t="str">
        <f t="shared" si="3"/>
        <v>Error?</v>
      </c>
    </row>
    <row r="288" spans="1:4" x14ac:dyDescent="0.2">
      <c r="A288" s="5">
        <v>227</v>
      </c>
      <c r="B288" s="138">
        <f>'Assets-Liab 5-6'!N41</f>
        <v>1927464</v>
      </c>
      <c r="C288" s="2" t="s">
        <v>572</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39544</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2566262</v>
      </c>
      <c r="D705" s="2" t="str">
        <f t="shared" si="10"/>
        <v>Error?</v>
      </c>
    </row>
    <row r="706" spans="1:4" x14ac:dyDescent="0.2">
      <c r="A706" s="5">
        <v>645</v>
      </c>
      <c r="B706" s="138">
        <f>'Expenditures 15-22'!C16</f>
        <v>21244</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0</v>
      </c>
      <c r="D717" s="2" t="str">
        <f t="shared" si="10"/>
        <v>Error?</v>
      </c>
    </row>
    <row r="718" spans="1:4" x14ac:dyDescent="0.2">
      <c r="A718" s="5">
        <v>657</v>
      </c>
      <c r="B718" s="138">
        <f>'Expenditures 15-22'!C14</f>
        <v>69693</v>
      </c>
      <c r="D718" s="2" t="str">
        <f t="shared" si="10"/>
        <v>Error?</v>
      </c>
    </row>
    <row r="719" spans="1:4" x14ac:dyDescent="0.2">
      <c r="A719" s="5">
        <v>658</v>
      </c>
      <c r="B719" s="138">
        <f>'Expenditures 15-22'!C15</f>
        <v>22807</v>
      </c>
      <c r="D719" s="2" t="str">
        <f t="shared" si="10"/>
        <v>Error?</v>
      </c>
    </row>
    <row r="720" spans="1:4" x14ac:dyDescent="0.2">
      <c r="A720" s="5">
        <v>659</v>
      </c>
      <c r="B720" s="138">
        <f>'Expenditures 15-22'!C33</f>
        <v>3114420</v>
      </c>
      <c r="C720" s="2" t="s">
        <v>572</v>
      </c>
      <c r="D720" s="2" t="str">
        <f t="shared" si="10"/>
        <v>Error?</v>
      </c>
    </row>
    <row r="721" spans="1:4" x14ac:dyDescent="0.2">
      <c r="A721" s="5">
        <v>660</v>
      </c>
      <c r="B721" s="138">
        <f>'Expenditures 15-22'!C36</f>
        <v>0</v>
      </c>
      <c r="D721" s="2" t="str">
        <f t="shared" si="10"/>
        <v>Error?</v>
      </c>
    </row>
    <row r="722" spans="1:4" x14ac:dyDescent="0.2">
      <c r="A722" s="5">
        <v>661</v>
      </c>
      <c r="B722" s="138">
        <f>'Expenditures 15-22'!C37</f>
        <v>0</v>
      </c>
      <c r="D722" s="2" t="str">
        <f t="shared" si="10"/>
        <v>Error?</v>
      </c>
    </row>
    <row r="723" spans="1:4" x14ac:dyDescent="0.2">
      <c r="A723" s="5">
        <v>662</v>
      </c>
      <c r="B723" s="138">
        <f>'Expenditures 15-22'!C38</f>
        <v>81527</v>
      </c>
      <c r="D723" s="2" t="str">
        <f t="shared" si="10"/>
        <v>Error?</v>
      </c>
    </row>
    <row r="724" spans="1:4" x14ac:dyDescent="0.2">
      <c r="A724" s="5">
        <v>663</v>
      </c>
      <c r="B724" s="138">
        <f>'Expenditures 15-22'!C39</f>
        <v>0</v>
      </c>
      <c r="D724" s="2" t="str">
        <f t="shared" si="10"/>
        <v>Error?</v>
      </c>
    </row>
    <row r="725" spans="1:4" x14ac:dyDescent="0.2">
      <c r="A725" s="5">
        <v>664</v>
      </c>
      <c r="B725" s="138">
        <f>'Expenditures 15-22'!C40</f>
        <v>55060</v>
      </c>
      <c r="D725" s="2" t="str">
        <f t="shared" si="10"/>
        <v>Error?</v>
      </c>
    </row>
    <row r="726" spans="1:4" x14ac:dyDescent="0.2">
      <c r="A726" s="5">
        <v>665</v>
      </c>
      <c r="B726" s="138">
        <f>'Expenditures 15-22'!C41</f>
        <v>11110</v>
      </c>
      <c r="D726" s="2" t="str">
        <f t="shared" si="10"/>
        <v>Error?</v>
      </c>
    </row>
    <row r="727" spans="1:4" x14ac:dyDescent="0.2">
      <c r="A727" s="5">
        <v>666</v>
      </c>
      <c r="B727" s="138">
        <f>'Expenditures 15-22'!C42</f>
        <v>147697</v>
      </c>
      <c r="C727" s="2" t="s">
        <v>572</v>
      </c>
      <c r="D727" s="2" t="str">
        <f t="shared" si="10"/>
        <v>Error?</v>
      </c>
    </row>
    <row r="728" spans="1:4" x14ac:dyDescent="0.2">
      <c r="A728" s="5">
        <v>667</v>
      </c>
      <c r="B728" s="138">
        <f>'Expenditures 15-22'!C44</f>
        <v>123849</v>
      </c>
      <c r="D728" s="2" t="str">
        <f t="shared" si="10"/>
        <v>Error?</v>
      </c>
    </row>
    <row r="729" spans="1:4" x14ac:dyDescent="0.2">
      <c r="A729" s="5">
        <v>668</v>
      </c>
      <c r="B729" s="138">
        <f>'Expenditures 15-22'!C45</f>
        <v>128016</v>
      </c>
      <c r="D729" s="2" t="str">
        <f t="shared" si="10"/>
        <v>Error?</v>
      </c>
    </row>
    <row r="730" spans="1:4" x14ac:dyDescent="0.2">
      <c r="A730" s="5">
        <v>669</v>
      </c>
      <c r="B730" s="138">
        <f>'Expenditures 15-22'!C46</f>
        <v>0</v>
      </c>
      <c r="D730" s="2" t="str">
        <f t="shared" si="10"/>
        <v>Error?</v>
      </c>
    </row>
    <row r="731" spans="1:4" x14ac:dyDescent="0.2">
      <c r="A731" s="5">
        <v>670</v>
      </c>
      <c r="B731" s="138">
        <f>'Expenditures 15-22'!C47</f>
        <v>251865</v>
      </c>
      <c r="C731" s="2" t="s">
        <v>572</v>
      </c>
      <c r="D731" s="2" t="str">
        <f t="shared" si="10"/>
        <v>Error?</v>
      </c>
    </row>
    <row r="732" spans="1:4" x14ac:dyDescent="0.2">
      <c r="A732" s="5">
        <v>671</v>
      </c>
      <c r="B732" s="138">
        <f>'Expenditures 15-22'!C49</f>
        <v>27800</v>
      </c>
      <c r="D732" s="2" t="str">
        <f t="shared" si="10"/>
        <v>Error?</v>
      </c>
    </row>
    <row r="733" spans="1:4" x14ac:dyDescent="0.2">
      <c r="A733" s="5">
        <v>672</v>
      </c>
      <c r="B733" s="138">
        <f>'Expenditures 15-22'!C50</f>
        <v>197031</v>
      </c>
      <c r="D733" s="2" t="str">
        <f t="shared" si="10"/>
        <v>Error?</v>
      </c>
    </row>
    <row r="734" spans="1:4" x14ac:dyDescent="0.2">
      <c r="A734" s="5">
        <v>673</v>
      </c>
      <c r="B734" s="138">
        <f>'Expenditures 15-22'!C53</f>
        <v>224831</v>
      </c>
      <c r="C734" s="2" t="s">
        <v>572</v>
      </c>
      <c r="D734" s="2" t="str">
        <f t="shared" si="10"/>
        <v>Error?</v>
      </c>
    </row>
    <row r="735" spans="1:4" x14ac:dyDescent="0.2">
      <c r="A735" s="5">
        <v>674</v>
      </c>
      <c r="B735" s="138">
        <f>'Expenditures 15-22'!C55</f>
        <v>303340</v>
      </c>
      <c r="D735" s="2" t="str">
        <f t="shared" si="10"/>
        <v>Error?</v>
      </c>
    </row>
    <row r="736" spans="1:4" x14ac:dyDescent="0.2">
      <c r="A736" s="5">
        <v>675</v>
      </c>
      <c r="B736" s="138">
        <f>'Expenditures 15-22'!C56</f>
        <v>0</v>
      </c>
      <c r="D736" s="2" t="str">
        <f t="shared" si="10"/>
        <v>Error?</v>
      </c>
    </row>
    <row r="737" spans="1:4" x14ac:dyDescent="0.2">
      <c r="A737" s="5">
        <v>676</v>
      </c>
      <c r="B737" s="138">
        <f>'Expenditures 15-22'!C57</f>
        <v>303340</v>
      </c>
      <c r="C737" s="2" t="s">
        <v>572</v>
      </c>
      <c r="D737" s="2" t="str">
        <f t="shared" si="10"/>
        <v>Error?</v>
      </c>
    </row>
    <row r="738" spans="1:4" x14ac:dyDescent="0.2">
      <c r="A738" s="5">
        <v>677</v>
      </c>
      <c r="B738" s="138">
        <f>'Expenditures 15-22'!C59</f>
        <v>0</v>
      </c>
      <c r="D738" s="2" t="str">
        <f t="shared" si="10"/>
        <v>Error?</v>
      </c>
    </row>
    <row r="739" spans="1:4" x14ac:dyDescent="0.2">
      <c r="A739" s="5">
        <v>678</v>
      </c>
      <c r="B739" s="138">
        <f>'Expenditures 15-22'!C60</f>
        <v>220374</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74723</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295097</v>
      </c>
      <c r="C745" s="2" t="s">
        <v>572</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0</v>
      </c>
      <c r="D751" s="2" t="str">
        <f t="shared" si="10"/>
        <v>Error?</v>
      </c>
    </row>
    <row r="752" spans="1:4" x14ac:dyDescent="0.2">
      <c r="A752" s="10">
        <v>691</v>
      </c>
      <c r="D752" s="2" t="str">
        <f t="shared" si="10"/>
        <v>OK</v>
      </c>
    </row>
    <row r="753" spans="1:4" x14ac:dyDescent="0.2">
      <c r="A753" s="5">
        <v>692</v>
      </c>
      <c r="B753" s="138">
        <f>'Expenditures 15-22'!C72</f>
        <v>0</v>
      </c>
      <c r="C753" s="2" t="s">
        <v>572</v>
      </c>
      <c r="D753" s="2" t="str">
        <f t="shared" si="10"/>
        <v>Error?</v>
      </c>
    </row>
    <row r="754" spans="1:4" x14ac:dyDescent="0.2">
      <c r="A754" s="5">
        <v>693</v>
      </c>
      <c r="B754" s="138">
        <f>'Expenditures 15-22'!C73</f>
        <v>0</v>
      </c>
      <c r="D754" s="2" t="str">
        <f t="shared" si="10"/>
        <v>Error?</v>
      </c>
    </row>
    <row r="755" spans="1:4" x14ac:dyDescent="0.2">
      <c r="A755" s="5">
        <v>694</v>
      </c>
      <c r="B755" s="138">
        <f>'Expenditures 15-22'!C74</f>
        <v>1222830</v>
      </c>
      <c r="C755" s="2" t="s">
        <v>572</v>
      </c>
      <c r="D755" s="2" t="str">
        <f t="shared" si="10"/>
        <v>Error?</v>
      </c>
    </row>
    <row r="756" spans="1:4" x14ac:dyDescent="0.2">
      <c r="A756" s="5">
        <v>695</v>
      </c>
      <c r="B756" s="138">
        <f>'Expenditures 15-22'!C75</f>
        <v>0</v>
      </c>
      <c r="D756" s="2" t="str">
        <f t="shared" si="10"/>
        <v>Error?</v>
      </c>
    </row>
    <row r="757" spans="1:4" x14ac:dyDescent="0.2">
      <c r="A757" s="5">
        <v>696</v>
      </c>
      <c r="B757" s="138">
        <f>'Expenditures 15-22'!C114</f>
        <v>4337250</v>
      </c>
      <c r="C757" s="2" t="s">
        <v>572</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384044</v>
      </c>
      <c r="D763" s="2" t="str">
        <f t="shared" si="10"/>
        <v>Error?</v>
      </c>
    </row>
    <row r="764" spans="1:4" x14ac:dyDescent="0.2">
      <c r="A764" s="5">
        <v>703</v>
      </c>
      <c r="B764" s="138">
        <f>'Expenditures 15-22'!D16</f>
        <v>123</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0</v>
      </c>
      <c r="D775" s="2" t="str">
        <f t="shared" si="11"/>
        <v>Error?</v>
      </c>
    </row>
    <row r="776" spans="1:4" x14ac:dyDescent="0.2">
      <c r="A776" s="5">
        <v>715</v>
      </c>
      <c r="B776" s="138">
        <f>'Expenditures 15-22'!D14</f>
        <v>387</v>
      </c>
      <c r="D776" s="2" t="str">
        <f t="shared" si="11"/>
        <v>Error?</v>
      </c>
    </row>
    <row r="777" spans="1:4" x14ac:dyDescent="0.2">
      <c r="A777" s="5">
        <v>716</v>
      </c>
      <c r="B777" s="138">
        <f>'Expenditures 15-22'!D15</f>
        <v>101</v>
      </c>
      <c r="D777" s="2" t="str">
        <f t="shared" si="11"/>
        <v>Error?</v>
      </c>
    </row>
    <row r="778" spans="1:4" x14ac:dyDescent="0.2">
      <c r="A778" s="5">
        <v>717</v>
      </c>
      <c r="B778" s="138">
        <f>'Expenditures 15-22'!D33</f>
        <v>434191</v>
      </c>
      <c r="C778" s="2" t="s">
        <v>572</v>
      </c>
      <c r="D778" s="2" t="str">
        <f t="shared" si="11"/>
        <v>Error?</v>
      </c>
    </row>
    <row r="779" spans="1:4" x14ac:dyDescent="0.2">
      <c r="A779" s="5">
        <v>718</v>
      </c>
      <c r="B779" s="138">
        <f>'Expenditures 15-22'!D36</f>
        <v>0</v>
      </c>
      <c r="D779" s="2" t="str">
        <f t="shared" si="11"/>
        <v>Error?</v>
      </c>
    </row>
    <row r="780" spans="1:4" x14ac:dyDescent="0.2">
      <c r="A780" s="5">
        <v>719</v>
      </c>
      <c r="B780" s="138">
        <f>'Expenditures 15-22'!D37</f>
        <v>0</v>
      </c>
      <c r="D780" s="2" t="str">
        <f t="shared" si="11"/>
        <v>Error?</v>
      </c>
    </row>
    <row r="781" spans="1:4" x14ac:dyDescent="0.2">
      <c r="A781" s="5">
        <v>720</v>
      </c>
      <c r="B781" s="138">
        <f>'Expenditures 15-22'!D38</f>
        <v>5699</v>
      </c>
      <c r="D781" s="2" t="str">
        <f t="shared" si="11"/>
        <v>Error?</v>
      </c>
    </row>
    <row r="782" spans="1:4" x14ac:dyDescent="0.2">
      <c r="A782" s="5">
        <v>721</v>
      </c>
      <c r="B782" s="138">
        <f>'Expenditures 15-22'!D39</f>
        <v>0</v>
      </c>
      <c r="D782" s="2" t="str">
        <f t="shared" si="11"/>
        <v>Error?</v>
      </c>
    </row>
    <row r="783" spans="1:4" x14ac:dyDescent="0.2">
      <c r="A783" s="5">
        <v>722</v>
      </c>
      <c r="B783" s="138">
        <f>'Expenditures 15-22'!D40</f>
        <v>15001</v>
      </c>
      <c r="D783" s="2" t="str">
        <f t="shared" si="11"/>
        <v>Error?</v>
      </c>
    </row>
    <row r="784" spans="1:4" x14ac:dyDescent="0.2">
      <c r="A784" s="5">
        <v>723</v>
      </c>
      <c r="B784" s="138">
        <f>'Expenditures 15-22'!D41</f>
        <v>0</v>
      </c>
      <c r="D784" s="2" t="str">
        <f t="shared" si="11"/>
        <v>Error?</v>
      </c>
    </row>
    <row r="785" spans="1:4" x14ac:dyDescent="0.2">
      <c r="A785" s="5">
        <v>724</v>
      </c>
      <c r="B785" s="138">
        <f>'Expenditures 15-22'!D42</f>
        <v>20700</v>
      </c>
      <c r="C785" s="2" t="s">
        <v>572</v>
      </c>
      <c r="D785" s="2" t="str">
        <f t="shared" si="11"/>
        <v>Error?</v>
      </c>
    </row>
    <row r="786" spans="1:4" x14ac:dyDescent="0.2">
      <c r="A786" s="5">
        <v>725</v>
      </c>
      <c r="B786" s="138">
        <f>'Expenditures 15-22'!D44</f>
        <v>37749</v>
      </c>
      <c r="D786" s="2" t="str">
        <f t="shared" si="11"/>
        <v>Error?</v>
      </c>
    </row>
    <row r="787" spans="1:4" x14ac:dyDescent="0.2">
      <c r="A787" s="5">
        <v>726</v>
      </c>
      <c r="B787" s="138">
        <f>'Expenditures 15-22'!D45</f>
        <v>6328</v>
      </c>
      <c r="D787" s="2" t="str">
        <f t="shared" si="11"/>
        <v>Error?</v>
      </c>
    </row>
    <row r="788" spans="1:4" x14ac:dyDescent="0.2">
      <c r="A788" s="5">
        <v>727</v>
      </c>
      <c r="B788" s="138">
        <f>'Expenditures 15-22'!D46</f>
        <v>0</v>
      </c>
      <c r="D788" s="2" t="str">
        <f t="shared" si="11"/>
        <v>Error?</v>
      </c>
    </row>
    <row r="789" spans="1:4" x14ac:dyDescent="0.2">
      <c r="A789" s="5">
        <v>728</v>
      </c>
      <c r="B789" s="138">
        <f>'Expenditures 15-22'!D47</f>
        <v>44077</v>
      </c>
      <c r="C789" s="2" t="s">
        <v>572</v>
      </c>
      <c r="D789" s="2" t="str">
        <f t="shared" si="11"/>
        <v>Error?</v>
      </c>
    </row>
    <row r="790" spans="1:4" x14ac:dyDescent="0.2">
      <c r="A790" s="5">
        <v>729</v>
      </c>
      <c r="B790" s="138">
        <f>'Expenditures 15-22'!D49</f>
        <v>35611</v>
      </c>
      <c r="D790" s="2" t="str">
        <f t="shared" si="11"/>
        <v>Error?</v>
      </c>
    </row>
    <row r="791" spans="1:4" x14ac:dyDescent="0.2">
      <c r="A791" s="5">
        <v>730</v>
      </c>
      <c r="B791" s="138">
        <f>'Expenditures 15-22'!D50</f>
        <v>40850</v>
      </c>
      <c r="D791" s="2" t="str">
        <f t="shared" si="11"/>
        <v>Error?</v>
      </c>
    </row>
    <row r="792" spans="1:4" x14ac:dyDescent="0.2">
      <c r="A792" s="5">
        <v>731</v>
      </c>
      <c r="B792" s="138">
        <f>'Expenditures 15-22'!D53</f>
        <v>76461</v>
      </c>
      <c r="C792" s="2" t="s">
        <v>572</v>
      </c>
      <c r="D792" s="2" t="str">
        <f t="shared" si="11"/>
        <v>Error?</v>
      </c>
    </row>
    <row r="793" spans="1:4" x14ac:dyDescent="0.2">
      <c r="A793" s="5">
        <v>732</v>
      </c>
      <c r="B793" s="138">
        <f>'Expenditures 15-22'!D55</f>
        <v>61870</v>
      </c>
      <c r="D793" s="2" t="str">
        <f t="shared" si="11"/>
        <v>Error?</v>
      </c>
    </row>
    <row r="794" spans="1:4" x14ac:dyDescent="0.2">
      <c r="A794" s="5">
        <v>733</v>
      </c>
      <c r="B794" s="138">
        <f>'Expenditures 15-22'!D56</f>
        <v>0</v>
      </c>
      <c r="D794" s="2" t="str">
        <f t="shared" si="11"/>
        <v>Error?</v>
      </c>
    </row>
    <row r="795" spans="1:4" x14ac:dyDescent="0.2">
      <c r="A795" s="5">
        <v>734</v>
      </c>
      <c r="B795" s="138">
        <f>'Expenditures 15-22'!D57</f>
        <v>61870</v>
      </c>
      <c r="C795" s="2" t="s">
        <v>572</v>
      </c>
      <c r="D795" s="2" t="str">
        <f t="shared" si="11"/>
        <v>Error?</v>
      </c>
    </row>
    <row r="796" spans="1:4" x14ac:dyDescent="0.2">
      <c r="A796" s="5">
        <v>735</v>
      </c>
      <c r="B796" s="138">
        <f>'Expenditures 15-22'!D59</f>
        <v>0</v>
      </c>
      <c r="D796" s="2" t="str">
        <f t="shared" si="11"/>
        <v>Error?</v>
      </c>
    </row>
    <row r="797" spans="1:4" x14ac:dyDescent="0.2">
      <c r="A797" s="5">
        <v>736</v>
      </c>
      <c r="B797" s="138">
        <f>'Expenditures 15-22'!D60</f>
        <v>37512</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38895</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76407</v>
      </c>
      <c r="C803" s="2" t="s">
        <v>572</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0</v>
      </c>
      <c r="C811" s="2" t="s">
        <v>572</v>
      </c>
      <c r="D811" s="2" t="str">
        <f t="shared" si="11"/>
        <v>Error?</v>
      </c>
    </row>
    <row r="812" spans="1:4" x14ac:dyDescent="0.2">
      <c r="A812" s="5">
        <v>751</v>
      </c>
      <c r="B812" s="138">
        <f>'Expenditures 15-22'!D73</f>
        <v>0</v>
      </c>
      <c r="D812" s="2" t="str">
        <f t="shared" si="11"/>
        <v>Error?</v>
      </c>
    </row>
    <row r="813" spans="1:4" x14ac:dyDescent="0.2">
      <c r="A813" s="5">
        <v>752</v>
      </c>
      <c r="B813" s="138">
        <f>'Expenditures 15-22'!D74</f>
        <v>279515</v>
      </c>
      <c r="C813" s="2" t="s">
        <v>572</v>
      </c>
      <c r="D813" s="2" t="str">
        <f t="shared" si="11"/>
        <v>Error?</v>
      </c>
    </row>
    <row r="814" spans="1:4" x14ac:dyDescent="0.2">
      <c r="A814" s="5">
        <v>753</v>
      </c>
      <c r="B814" s="138">
        <f>'Expenditures 15-22'!D75</f>
        <v>0</v>
      </c>
      <c r="D814" s="2" t="str">
        <f t="shared" si="11"/>
        <v>Error?</v>
      </c>
    </row>
    <row r="815" spans="1:4" x14ac:dyDescent="0.2">
      <c r="A815" s="5">
        <v>754</v>
      </c>
      <c r="B815" s="138">
        <f>'Expenditures 15-22'!D114</f>
        <v>713706</v>
      </c>
      <c r="C815" s="2" t="s">
        <v>572</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7313</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0</v>
      </c>
      <c r="D833" s="2" t="str">
        <f t="shared" si="12"/>
        <v>Error?</v>
      </c>
    </row>
    <row r="834" spans="1:4" x14ac:dyDescent="0.2">
      <c r="A834" s="5">
        <v>773</v>
      </c>
      <c r="B834" s="138">
        <f>'Expenditures 15-22'!E14</f>
        <v>4440</v>
      </c>
      <c r="D834" s="2" t="str">
        <f t="shared" si="12"/>
        <v>Error?</v>
      </c>
    </row>
    <row r="835" spans="1:4" x14ac:dyDescent="0.2">
      <c r="A835" s="5">
        <v>774</v>
      </c>
      <c r="B835" s="138">
        <f>'Expenditures 15-22'!E15</f>
        <v>0</v>
      </c>
      <c r="D835" s="2" t="str">
        <f t="shared" si="12"/>
        <v>Error?</v>
      </c>
    </row>
    <row r="836" spans="1:4" x14ac:dyDescent="0.2">
      <c r="A836" s="5">
        <v>775</v>
      </c>
      <c r="B836" s="138">
        <f>'Expenditures 15-22'!E33</f>
        <v>27893</v>
      </c>
      <c r="C836" s="2" t="s">
        <v>572</v>
      </c>
      <c r="D836" s="2" t="str">
        <f t="shared" si="12"/>
        <v>Error?</v>
      </c>
    </row>
    <row r="837" spans="1:4" x14ac:dyDescent="0.2">
      <c r="A837" s="5">
        <v>776</v>
      </c>
      <c r="B837" s="138">
        <f>'Expenditures 15-22'!E36</f>
        <v>0</v>
      </c>
      <c r="D837" s="2" t="str">
        <f t="shared" si="12"/>
        <v>Error?</v>
      </c>
    </row>
    <row r="838" spans="1:4" x14ac:dyDescent="0.2">
      <c r="A838" s="5">
        <v>777</v>
      </c>
      <c r="B838" s="138">
        <f>'Expenditures 15-22'!E37</f>
        <v>0</v>
      </c>
      <c r="D838" s="2" t="str">
        <f t="shared" si="12"/>
        <v>Error?</v>
      </c>
    </row>
    <row r="839" spans="1:4" x14ac:dyDescent="0.2">
      <c r="A839" s="5">
        <v>778</v>
      </c>
      <c r="B839" s="138">
        <f>'Expenditures 15-22'!E38</f>
        <v>3185</v>
      </c>
      <c r="D839" s="2" t="str">
        <f t="shared" si="12"/>
        <v>Error?</v>
      </c>
    </row>
    <row r="840" spans="1:4" x14ac:dyDescent="0.2">
      <c r="A840" s="5">
        <v>779</v>
      </c>
      <c r="B840" s="138">
        <f>'Expenditures 15-22'!E39</f>
        <v>0</v>
      </c>
      <c r="D840" s="2" t="str">
        <f t="shared" si="12"/>
        <v>Error?</v>
      </c>
    </row>
    <row r="841" spans="1:4" x14ac:dyDescent="0.2">
      <c r="A841" s="5">
        <v>780</v>
      </c>
      <c r="B841" s="138">
        <f>'Expenditures 15-22'!E40</f>
        <v>0</v>
      </c>
      <c r="D841" s="2" t="str">
        <f t="shared" si="12"/>
        <v>Error?</v>
      </c>
    </row>
    <row r="842" spans="1:4" x14ac:dyDescent="0.2">
      <c r="A842" s="5">
        <v>781</v>
      </c>
      <c r="B842" s="138">
        <f>'Expenditures 15-22'!E41</f>
        <v>3083</v>
      </c>
      <c r="D842" s="2" t="str">
        <f t="shared" si="12"/>
        <v>Error?</v>
      </c>
    </row>
    <row r="843" spans="1:4" x14ac:dyDescent="0.2">
      <c r="A843" s="5">
        <v>782</v>
      </c>
      <c r="B843" s="138">
        <f>'Expenditures 15-22'!E42</f>
        <v>6268</v>
      </c>
      <c r="C843" s="2" t="s">
        <v>572</v>
      </c>
      <c r="D843" s="2" t="str">
        <f t="shared" si="12"/>
        <v>Error?</v>
      </c>
    </row>
    <row r="844" spans="1:4" x14ac:dyDescent="0.2">
      <c r="A844" s="5">
        <v>783</v>
      </c>
      <c r="B844" s="138">
        <f>'Expenditures 15-22'!E44</f>
        <v>90644</v>
      </c>
      <c r="D844" s="2" t="str">
        <f t="shared" si="12"/>
        <v>Error?</v>
      </c>
    </row>
    <row r="845" spans="1:4" x14ac:dyDescent="0.2">
      <c r="A845" s="5">
        <v>784</v>
      </c>
      <c r="B845" s="138">
        <f>'Expenditures 15-22'!E45</f>
        <v>221</v>
      </c>
      <c r="D845" s="2" t="str">
        <f t="shared" si="12"/>
        <v>Error?</v>
      </c>
    </row>
    <row r="846" spans="1:4" x14ac:dyDescent="0.2">
      <c r="A846" s="5">
        <v>785</v>
      </c>
      <c r="B846" s="138">
        <f>'Expenditures 15-22'!E46</f>
        <v>21628</v>
      </c>
      <c r="D846" s="2" t="str">
        <f t="shared" si="12"/>
        <v>Error?</v>
      </c>
    </row>
    <row r="847" spans="1:4" x14ac:dyDescent="0.2">
      <c r="A847" s="5">
        <v>786</v>
      </c>
      <c r="B847" s="138">
        <f>'Expenditures 15-22'!E47</f>
        <v>112493</v>
      </c>
      <c r="C847" s="2" t="s">
        <v>572</v>
      </c>
      <c r="D847" s="2" t="str">
        <f t="shared" si="12"/>
        <v>Error?</v>
      </c>
    </row>
    <row r="848" spans="1:4" x14ac:dyDescent="0.2">
      <c r="A848" s="5">
        <v>787</v>
      </c>
      <c r="B848" s="138">
        <f>'Expenditures 15-22'!E49</f>
        <v>208066</v>
      </c>
      <c r="D848" s="2" t="str">
        <f t="shared" si="12"/>
        <v>Error?</v>
      </c>
    </row>
    <row r="849" spans="1:4" x14ac:dyDescent="0.2">
      <c r="A849" s="5">
        <v>788</v>
      </c>
      <c r="B849" s="138">
        <f>'Expenditures 15-22'!E50</f>
        <v>7028</v>
      </c>
      <c r="D849" s="2" t="str">
        <f t="shared" si="12"/>
        <v>Error?</v>
      </c>
    </row>
    <row r="850" spans="1:4" x14ac:dyDescent="0.2">
      <c r="A850" s="5">
        <v>789</v>
      </c>
      <c r="B850" s="138">
        <f>'Expenditures 15-22'!E53</f>
        <v>215094</v>
      </c>
      <c r="C850" s="2" t="s">
        <v>572</v>
      </c>
      <c r="D850" s="2" t="str">
        <f t="shared" si="12"/>
        <v>Error?</v>
      </c>
    </row>
    <row r="851" spans="1:4" x14ac:dyDescent="0.2">
      <c r="A851" s="5">
        <v>790</v>
      </c>
      <c r="B851" s="138">
        <f>'Expenditures 15-22'!E55</f>
        <v>3592</v>
      </c>
      <c r="D851" s="2" t="str">
        <f t="shared" si="12"/>
        <v>Error?</v>
      </c>
    </row>
    <row r="852" spans="1:4" x14ac:dyDescent="0.2">
      <c r="A852" s="5">
        <v>791</v>
      </c>
      <c r="B852" s="138">
        <f>'Expenditures 15-22'!E56</f>
        <v>0</v>
      </c>
      <c r="D852" s="2" t="str">
        <f t="shared" si="12"/>
        <v>Error?</v>
      </c>
    </row>
    <row r="853" spans="1:4" x14ac:dyDescent="0.2">
      <c r="A853" s="5">
        <v>792</v>
      </c>
      <c r="B853" s="138">
        <f>'Expenditures 15-22'!E57</f>
        <v>3592</v>
      </c>
      <c r="C853" s="2" t="s">
        <v>572</v>
      </c>
      <c r="D853" s="2" t="str">
        <f t="shared" si="12"/>
        <v>Error?</v>
      </c>
    </row>
    <row r="854" spans="1:4" x14ac:dyDescent="0.2">
      <c r="A854" s="5">
        <v>793</v>
      </c>
      <c r="B854" s="138">
        <f>'Expenditures 15-22'!E59</f>
        <v>0</v>
      </c>
      <c r="D854" s="2" t="str">
        <f t="shared" si="12"/>
        <v>Error?</v>
      </c>
    </row>
    <row r="855" spans="1:4" x14ac:dyDescent="0.2">
      <c r="A855" s="5">
        <v>794</v>
      </c>
      <c r="B855" s="138">
        <f>'Expenditures 15-22'!E60</f>
        <v>8643</v>
      </c>
      <c r="D855" s="2" t="str">
        <f t="shared" si="12"/>
        <v>Error?</v>
      </c>
    </row>
    <row r="856" spans="1:4" x14ac:dyDescent="0.2">
      <c r="A856" s="5">
        <v>795</v>
      </c>
      <c r="B856" s="138">
        <f>'Expenditures 15-22'!E61</f>
        <v>0</v>
      </c>
      <c r="D856" s="2" t="str">
        <f t="shared" si="12"/>
        <v>Error?</v>
      </c>
    </row>
    <row r="857" spans="1:4" x14ac:dyDescent="0.2">
      <c r="A857" s="5">
        <v>796</v>
      </c>
      <c r="B857" s="138">
        <f>'Expenditures 15-22'!E62</f>
        <v>0</v>
      </c>
      <c r="D857" s="2" t="str">
        <f t="shared" si="12"/>
        <v>Error?</v>
      </c>
    </row>
    <row r="858" spans="1:4" x14ac:dyDescent="0.2">
      <c r="A858" s="5">
        <v>797</v>
      </c>
      <c r="B858" s="138">
        <f>'Expenditures 15-22'!E63</f>
        <v>1551</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10194</v>
      </c>
      <c r="C861" s="2" t="s">
        <v>572</v>
      </c>
      <c r="D861" s="2" t="str">
        <f t="shared" si="12"/>
        <v>Error?</v>
      </c>
    </row>
    <row r="862" spans="1:4" x14ac:dyDescent="0.2">
      <c r="A862" s="5">
        <v>801</v>
      </c>
      <c r="B862" s="138">
        <f>'Expenditures 15-22'!E67</f>
        <v>0</v>
      </c>
      <c r="D862" s="2" t="str">
        <f t="shared" si="12"/>
        <v>Error?</v>
      </c>
    </row>
    <row r="863" spans="1:4" x14ac:dyDescent="0.2">
      <c r="A863" s="5">
        <v>802</v>
      </c>
      <c r="B863" s="138">
        <f>'Expenditures 15-22'!E68</f>
        <v>9895</v>
      </c>
      <c r="D863" s="2" t="str">
        <f t="shared" si="12"/>
        <v>Error?</v>
      </c>
    </row>
    <row r="864" spans="1:4" x14ac:dyDescent="0.2">
      <c r="A864" s="5">
        <v>803</v>
      </c>
      <c r="B864" s="138">
        <f>'Expenditures 15-22'!E69</f>
        <v>0</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81975</v>
      </c>
      <c r="D867" s="2" t="str">
        <f t="shared" si="12"/>
        <v>Error?</v>
      </c>
    </row>
    <row r="868" spans="1:4" x14ac:dyDescent="0.2">
      <c r="A868" s="10">
        <v>807</v>
      </c>
      <c r="D868" s="2" t="str">
        <f t="shared" si="12"/>
        <v>OK</v>
      </c>
    </row>
    <row r="869" spans="1:4" x14ac:dyDescent="0.2">
      <c r="A869" s="5">
        <v>808</v>
      </c>
      <c r="B869" s="138">
        <f>'Expenditures 15-22'!E72</f>
        <v>91870</v>
      </c>
      <c r="C869" s="2" t="s">
        <v>572</v>
      </c>
      <c r="D869" s="2" t="str">
        <f t="shared" si="12"/>
        <v>Error?</v>
      </c>
    </row>
    <row r="870" spans="1:4" x14ac:dyDescent="0.2">
      <c r="A870" s="5">
        <v>809</v>
      </c>
      <c r="B870" s="138">
        <f>'Expenditures 15-22'!E73</f>
        <v>550</v>
      </c>
      <c r="D870" s="2" t="str">
        <f t="shared" si="12"/>
        <v>Error?</v>
      </c>
    </row>
    <row r="871" spans="1:4" x14ac:dyDescent="0.2">
      <c r="A871" s="5">
        <v>810</v>
      </c>
      <c r="B871" s="138">
        <f>'Expenditures 15-22'!E74</f>
        <v>440061</v>
      </c>
      <c r="C871" s="2" t="s">
        <v>572</v>
      </c>
      <c r="D871" s="2" t="str">
        <f t="shared" si="12"/>
        <v>Error?</v>
      </c>
    </row>
    <row r="872" spans="1:4" x14ac:dyDescent="0.2">
      <c r="A872" s="5">
        <v>811</v>
      </c>
      <c r="B872" s="138">
        <f>'Expenditures 15-22'!E75</f>
        <v>20270</v>
      </c>
      <c r="D872" s="2" t="str">
        <f t="shared" si="12"/>
        <v>Error?</v>
      </c>
    </row>
    <row r="873" spans="1:4" x14ac:dyDescent="0.2">
      <c r="A873" s="5">
        <v>812</v>
      </c>
      <c r="B873" s="138">
        <f>'Expenditures 15-22'!E114</f>
        <v>488224</v>
      </c>
      <c r="C873" s="2" t="s">
        <v>572</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56004</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0</v>
      </c>
      <c r="D891" s="2" t="str">
        <f t="shared" si="12"/>
        <v>Error?</v>
      </c>
    </row>
    <row r="892" spans="1:4" x14ac:dyDescent="0.2">
      <c r="A892" s="5">
        <v>831</v>
      </c>
      <c r="B892" s="138">
        <f>'Expenditures 15-22'!F14</f>
        <v>7249</v>
      </c>
      <c r="D892" s="2" t="str">
        <f t="shared" si="12"/>
        <v>Error?</v>
      </c>
    </row>
    <row r="893" spans="1:4" x14ac:dyDescent="0.2">
      <c r="A893" s="5">
        <v>832</v>
      </c>
      <c r="B893" s="138">
        <f>'Expenditures 15-22'!F15</f>
        <v>0</v>
      </c>
      <c r="D893" s="2" t="str">
        <f t="shared" si="12"/>
        <v>Error?</v>
      </c>
    </row>
    <row r="894" spans="1:4" x14ac:dyDescent="0.2">
      <c r="A894" s="5">
        <v>833</v>
      </c>
      <c r="B894" s="138">
        <f>'Expenditures 15-22'!F33</f>
        <v>95174</v>
      </c>
      <c r="C894" s="2" t="s">
        <v>572</v>
      </c>
      <c r="D894" s="2" t="str">
        <f t="shared" si="12"/>
        <v>Error?</v>
      </c>
    </row>
    <row r="895" spans="1:4" x14ac:dyDescent="0.2">
      <c r="A895" s="5">
        <v>834</v>
      </c>
      <c r="B895" s="138">
        <f>'Expenditures 15-22'!F36</f>
        <v>261</v>
      </c>
      <c r="D895" s="2" t="str">
        <f t="shared" ref="D895:D958" si="13">IF(ISBLANK(B895),"OK",IF(A895-B895=0,"OK","Error?"))</f>
        <v>Error?</v>
      </c>
    </row>
    <row r="896" spans="1:4" x14ac:dyDescent="0.2">
      <c r="A896" s="5">
        <v>835</v>
      </c>
      <c r="B896" s="138">
        <f>'Expenditures 15-22'!F37</f>
        <v>0</v>
      </c>
      <c r="D896" s="2" t="str">
        <f t="shared" si="13"/>
        <v>Error?</v>
      </c>
    </row>
    <row r="897" spans="1:4" x14ac:dyDescent="0.2">
      <c r="A897" s="5">
        <v>836</v>
      </c>
      <c r="B897" s="138">
        <f>'Expenditures 15-22'!F38</f>
        <v>1195</v>
      </c>
      <c r="D897" s="2" t="str">
        <f t="shared" si="13"/>
        <v>Error?</v>
      </c>
    </row>
    <row r="898" spans="1:4" x14ac:dyDescent="0.2">
      <c r="A898" s="5">
        <v>837</v>
      </c>
      <c r="B898" s="138">
        <f>'Expenditures 15-22'!F39</f>
        <v>0</v>
      </c>
      <c r="D898" s="2" t="str">
        <f t="shared" si="13"/>
        <v>Error?</v>
      </c>
    </row>
    <row r="899" spans="1:4" x14ac:dyDescent="0.2">
      <c r="A899" s="5">
        <v>838</v>
      </c>
      <c r="B899" s="138">
        <f>'Expenditures 15-22'!F40</f>
        <v>80</v>
      </c>
      <c r="D899" s="2" t="str">
        <f t="shared" si="13"/>
        <v>Error?</v>
      </c>
    </row>
    <row r="900" spans="1:4" x14ac:dyDescent="0.2">
      <c r="A900" s="5">
        <v>839</v>
      </c>
      <c r="B900" s="138">
        <f>'Expenditures 15-22'!F41</f>
        <v>0</v>
      </c>
      <c r="D900" s="2" t="str">
        <f t="shared" si="13"/>
        <v>Error?</v>
      </c>
    </row>
    <row r="901" spans="1:4" x14ac:dyDescent="0.2">
      <c r="A901" s="5">
        <v>840</v>
      </c>
      <c r="B901" s="138">
        <f>'Expenditures 15-22'!F42</f>
        <v>1536</v>
      </c>
      <c r="C901" s="2" t="s">
        <v>572</v>
      </c>
      <c r="D901" s="2" t="str">
        <f t="shared" si="13"/>
        <v>Error?</v>
      </c>
    </row>
    <row r="902" spans="1:4" x14ac:dyDescent="0.2">
      <c r="A902" s="5">
        <v>841</v>
      </c>
      <c r="B902" s="138">
        <f>'Expenditures 15-22'!F44</f>
        <v>1573</v>
      </c>
      <c r="D902" s="2" t="str">
        <f t="shared" si="13"/>
        <v>Error?</v>
      </c>
    </row>
    <row r="903" spans="1:4" x14ac:dyDescent="0.2">
      <c r="A903" s="5">
        <v>842</v>
      </c>
      <c r="B903" s="138">
        <f>'Expenditures 15-22'!F45</f>
        <v>3625</v>
      </c>
      <c r="D903" s="2" t="str">
        <f t="shared" si="13"/>
        <v>Error?</v>
      </c>
    </row>
    <row r="904" spans="1:4" x14ac:dyDescent="0.2">
      <c r="A904" s="5">
        <v>843</v>
      </c>
      <c r="B904" s="138">
        <f>'Expenditures 15-22'!F46</f>
        <v>0</v>
      </c>
      <c r="D904" s="2" t="str">
        <f t="shared" si="13"/>
        <v>Error?</v>
      </c>
    </row>
    <row r="905" spans="1:4" x14ac:dyDescent="0.2">
      <c r="A905" s="5">
        <v>844</v>
      </c>
      <c r="B905" s="138">
        <f>'Expenditures 15-22'!F47</f>
        <v>5198</v>
      </c>
      <c r="C905" s="2" t="s">
        <v>572</v>
      </c>
      <c r="D905" s="2" t="str">
        <f t="shared" si="13"/>
        <v>Error?</v>
      </c>
    </row>
    <row r="906" spans="1:4" x14ac:dyDescent="0.2">
      <c r="A906" s="5">
        <v>845</v>
      </c>
      <c r="B906" s="138">
        <f>'Expenditures 15-22'!F49</f>
        <v>5373</v>
      </c>
      <c r="D906" s="2" t="str">
        <f t="shared" si="13"/>
        <v>Error?</v>
      </c>
    </row>
    <row r="907" spans="1:4" x14ac:dyDescent="0.2">
      <c r="A907" s="5">
        <v>846</v>
      </c>
      <c r="B907" s="138">
        <f>'Expenditures 15-22'!F50</f>
        <v>417</v>
      </c>
      <c r="D907" s="2" t="str">
        <f t="shared" si="13"/>
        <v>Error?</v>
      </c>
    </row>
    <row r="908" spans="1:4" x14ac:dyDescent="0.2">
      <c r="A908" s="5">
        <v>847</v>
      </c>
      <c r="B908" s="138">
        <f>'Expenditures 15-22'!F53</f>
        <v>5790</v>
      </c>
      <c r="C908" s="2" t="s">
        <v>572</v>
      </c>
      <c r="D908" s="2" t="str">
        <f t="shared" si="13"/>
        <v>Error?</v>
      </c>
    </row>
    <row r="909" spans="1:4" x14ac:dyDescent="0.2">
      <c r="A909" s="5">
        <v>848</v>
      </c>
      <c r="B909" s="138">
        <f>'Expenditures 15-22'!F55</f>
        <v>4341</v>
      </c>
      <c r="D909" s="2" t="str">
        <f t="shared" si="13"/>
        <v>Error?</v>
      </c>
    </row>
    <row r="910" spans="1:4" x14ac:dyDescent="0.2">
      <c r="A910" s="5">
        <v>849</v>
      </c>
      <c r="B910" s="138">
        <f>'Expenditures 15-22'!F56</f>
        <v>0</v>
      </c>
      <c r="D910" s="2" t="str">
        <f t="shared" si="13"/>
        <v>Error?</v>
      </c>
    </row>
    <row r="911" spans="1:4" x14ac:dyDescent="0.2">
      <c r="A911" s="5">
        <v>850</v>
      </c>
      <c r="B911" s="138">
        <f>'Expenditures 15-22'!F57</f>
        <v>4341</v>
      </c>
      <c r="C911" s="2" t="s">
        <v>572</v>
      </c>
      <c r="D911" s="2" t="str">
        <f t="shared" si="13"/>
        <v>Error?</v>
      </c>
    </row>
    <row r="912" spans="1:4" x14ac:dyDescent="0.2">
      <c r="A912" s="5">
        <v>851</v>
      </c>
      <c r="B912" s="138">
        <f>'Expenditures 15-22'!F59</f>
        <v>0</v>
      </c>
      <c r="D912" s="2" t="str">
        <f t="shared" si="13"/>
        <v>Error?</v>
      </c>
    </row>
    <row r="913" spans="1:4" x14ac:dyDescent="0.2">
      <c r="A913" s="5">
        <v>852</v>
      </c>
      <c r="B913" s="138">
        <f>'Expenditures 15-22'!F60</f>
        <v>1977</v>
      </c>
      <c r="D913" s="2" t="str">
        <f t="shared" si="13"/>
        <v>Error?</v>
      </c>
    </row>
    <row r="914" spans="1:4" x14ac:dyDescent="0.2">
      <c r="A914" s="5">
        <v>853</v>
      </c>
      <c r="B914" s="138">
        <f>'Expenditures 15-22'!F61</f>
        <v>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141421</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143398</v>
      </c>
      <c r="C919" s="2" t="s">
        <v>572</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86956</v>
      </c>
      <c r="D925" s="2" t="str">
        <f t="shared" si="13"/>
        <v>Error?</v>
      </c>
    </row>
    <row r="926" spans="1:4" x14ac:dyDescent="0.2">
      <c r="A926" s="10">
        <v>865</v>
      </c>
      <c r="D926" s="2" t="str">
        <f t="shared" si="13"/>
        <v>OK</v>
      </c>
    </row>
    <row r="927" spans="1:4" x14ac:dyDescent="0.2">
      <c r="A927" s="5">
        <v>866</v>
      </c>
      <c r="B927" s="138">
        <f>'Expenditures 15-22'!F72</f>
        <v>86956</v>
      </c>
      <c r="C927" s="2" t="s">
        <v>572</v>
      </c>
      <c r="D927" s="2" t="str">
        <f t="shared" si="13"/>
        <v>Error?</v>
      </c>
    </row>
    <row r="928" spans="1:4" x14ac:dyDescent="0.2">
      <c r="A928" s="5">
        <v>867</v>
      </c>
      <c r="B928" s="138">
        <f>'Expenditures 15-22'!F73</f>
        <v>250</v>
      </c>
      <c r="D928" s="2" t="str">
        <f t="shared" si="13"/>
        <v>Error?</v>
      </c>
    </row>
    <row r="929" spans="1:4" x14ac:dyDescent="0.2">
      <c r="A929" s="5">
        <v>868</v>
      </c>
      <c r="B929" s="138">
        <f>'Expenditures 15-22'!F74</f>
        <v>247469</v>
      </c>
      <c r="C929" s="2" t="s">
        <v>572</v>
      </c>
      <c r="D929" s="2" t="str">
        <f t="shared" si="13"/>
        <v>Error?</v>
      </c>
    </row>
    <row r="930" spans="1:4" x14ac:dyDescent="0.2">
      <c r="A930" s="5">
        <v>869</v>
      </c>
      <c r="B930" s="138">
        <f>'Expenditures 15-22'!F75</f>
        <v>8683</v>
      </c>
      <c r="D930" s="2" t="str">
        <f t="shared" si="13"/>
        <v>Error?</v>
      </c>
    </row>
    <row r="931" spans="1:4" x14ac:dyDescent="0.2">
      <c r="A931" s="5">
        <v>870</v>
      </c>
      <c r="B931" s="138">
        <f>'Expenditures 15-22'!F114</f>
        <v>351326</v>
      </c>
      <c r="C931" s="2" t="s">
        <v>572</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2100</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2100</v>
      </c>
      <c r="C952" s="2" t="s">
        <v>572</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572</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0</v>
      </c>
      <c r="C963" s="2" t="s">
        <v>572</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572</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572</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40773</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40773</v>
      </c>
      <c r="C977" s="2" t="s">
        <v>572</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16368</v>
      </c>
      <c r="D983" s="2" t="str">
        <f t="shared" si="14"/>
        <v>Error?</v>
      </c>
    </row>
    <row r="984" spans="1:4" x14ac:dyDescent="0.2">
      <c r="A984" s="10">
        <v>923</v>
      </c>
      <c r="D984" s="2" t="str">
        <f t="shared" si="14"/>
        <v>OK</v>
      </c>
    </row>
    <row r="985" spans="1:4" x14ac:dyDescent="0.2">
      <c r="A985" s="5">
        <v>924</v>
      </c>
      <c r="B985" s="138">
        <f>'Expenditures 15-22'!G72</f>
        <v>16368</v>
      </c>
      <c r="C985" s="2" t="s">
        <v>572</v>
      </c>
      <c r="D985" s="2" t="str">
        <f t="shared" si="14"/>
        <v>Error?</v>
      </c>
    </row>
    <row r="986" spans="1:4" x14ac:dyDescent="0.2">
      <c r="A986" s="5">
        <v>925</v>
      </c>
      <c r="B986" s="138">
        <f>'Expenditures 15-22'!G73</f>
        <v>0</v>
      </c>
      <c r="D986" s="2" t="str">
        <f t="shared" si="14"/>
        <v>Error?</v>
      </c>
    </row>
    <row r="987" spans="1:4" x14ac:dyDescent="0.2">
      <c r="A987" s="5">
        <v>926</v>
      </c>
      <c r="B987" s="138">
        <f>'Expenditures 15-22'!G74</f>
        <v>57141</v>
      </c>
      <c r="C987" s="2" t="s">
        <v>572</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59241</v>
      </c>
      <c r="C989" s="2" t="s">
        <v>572</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2100</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520</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2620</v>
      </c>
      <c r="C1010" s="2" t="s">
        <v>572</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572</v>
      </c>
      <c r="D1017" s="2" t="str">
        <f t="shared" si="14"/>
        <v>Error?</v>
      </c>
    </row>
    <row r="1018" spans="1:4" x14ac:dyDescent="0.2">
      <c r="A1018" s="5">
        <v>957</v>
      </c>
      <c r="B1018" s="138">
        <f>'Expenditures 15-22'!H44</f>
        <v>0</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0</v>
      </c>
      <c r="C1021" s="2" t="s">
        <v>572</v>
      </c>
      <c r="D1021" s="2" t="str">
        <f t="shared" si="14"/>
        <v>Error?</v>
      </c>
    </row>
    <row r="1022" spans="1:4" x14ac:dyDescent="0.2">
      <c r="A1022" s="5">
        <v>961</v>
      </c>
      <c r="B1022" s="138">
        <f>'Expenditures 15-22'!H49</f>
        <v>8826</v>
      </c>
      <c r="D1022" s="2" t="str">
        <f t="shared" si="14"/>
        <v>Error?</v>
      </c>
    </row>
    <row r="1023" spans="1:4" x14ac:dyDescent="0.2">
      <c r="A1023" s="5">
        <v>962</v>
      </c>
      <c r="B1023" s="138">
        <f>'Expenditures 15-22'!H50</f>
        <v>4956</v>
      </c>
      <c r="D1023" s="2" t="str">
        <f t="shared" ref="D1023:D1086" si="15">IF(ISBLANK(B1023),"OK",IF(A1023-B1023=0,"OK","Error?"))</f>
        <v>Error?</v>
      </c>
    </row>
    <row r="1024" spans="1:4" x14ac:dyDescent="0.2">
      <c r="A1024" s="5">
        <v>963</v>
      </c>
      <c r="B1024" s="138">
        <f>'Expenditures 15-22'!H53</f>
        <v>13782</v>
      </c>
      <c r="C1024" s="2" t="s">
        <v>572</v>
      </c>
      <c r="D1024" s="2" t="str">
        <f t="shared" si="15"/>
        <v>Error?</v>
      </c>
    </row>
    <row r="1025" spans="1:4" x14ac:dyDescent="0.2">
      <c r="A1025" s="5">
        <v>964</v>
      </c>
      <c r="B1025" s="138">
        <f>'Expenditures 15-22'!H55</f>
        <v>540</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540</v>
      </c>
      <c r="C1027" s="2" t="s">
        <v>572</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1420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180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1600</v>
      </c>
      <c r="C1035" s="2" t="s">
        <v>572</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572</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15922</v>
      </c>
      <c r="C1045" s="2" t="s">
        <v>572</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679264</v>
      </c>
      <c r="C1047" s="2" t="s">
        <v>572</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572</v>
      </c>
      <c r="D1053" s="2" t="str">
        <f t="shared" si="15"/>
        <v>Error?</v>
      </c>
    </row>
    <row r="1054" spans="1:4" x14ac:dyDescent="0.2">
      <c r="A1054" s="5">
        <v>993</v>
      </c>
      <c r="B1054" s="138">
        <f>'Expenditures 15-22'!H114</f>
        <v>697806</v>
      </c>
      <c r="C1054" s="2" t="s">
        <v>572</v>
      </c>
      <c r="D1054" s="2" t="str">
        <f t="shared" si="15"/>
        <v>Error?</v>
      </c>
    </row>
    <row r="1055" spans="1:4" x14ac:dyDescent="0.2">
      <c r="A1055" s="10">
        <v>994</v>
      </c>
      <c r="D1055" s="2" t="str">
        <f t="shared" si="15"/>
        <v>OK</v>
      </c>
    </row>
    <row r="1056" spans="1:4" x14ac:dyDescent="0.2">
      <c r="A1056" s="10">
        <v>995</v>
      </c>
      <c r="C1056" s="2" t="s">
        <v>572</v>
      </c>
      <c r="D1056" s="2" t="s">
        <v>187</v>
      </c>
    </row>
    <row r="1057" spans="1:4" x14ac:dyDescent="0.2">
      <c r="A1057" s="10">
        <v>996</v>
      </c>
      <c r="C1057" s="2" t="s">
        <v>572</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572</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572</v>
      </c>
      <c r="D1086" s="2" t="str">
        <f t="shared" si="15"/>
        <v>OK</v>
      </c>
    </row>
    <row r="1087" spans="1:4" x14ac:dyDescent="0.2">
      <c r="A1087" s="10">
        <v>1026</v>
      </c>
      <c r="C1087" s="2" t="s">
        <v>572</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3022057</v>
      </c>
      <c r="C1093" s="2" t="s">
        <v>572</v>
      </c>
      <c r="D1093" s="2" t="str">
        <f t="shared" si="16"/>
        <v>Error?</v>
      </c>
    </row>
    <row r="1094" spans="1:4" x14ac:dyDescent="0.2">
      <c r="A1094" s="5">
        <v>1033</v>
      </c>
      <c r="B1094" s="138">
        <f>'Expenditures 15-22'!K16</f>
        <v>21367</v>
      </c>
      <c r="C1094" s="2" t="s">
        <v>572</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0</v>
      </c>
      <c r="C1100" s="2" t="s">
        <v>572</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572</v>
      </c>
      <c r="D1104" s="2" t="str">
        <f t="shared" si="16"/>
        <v>Error?</v>
      </c>
    </row>
    <row r="1105" spans="1:4" x14ac:dyDescent="0.2">
      <c r="A1105" s="5">
        <v>1044</v>
      </c>
      <c r="B1105" s="138">
        <f>'Expenditures 15-22'!K13</f>
        <v>0</v>
      </c>
      <c r="C1105" s="2" t="s">
        <v>572</v>
      </c>
      <c r="D1105" s="2" t="str">
        <f t="shared" si="16"/>
        <v>Error?</v>
      </c>
    </row>
    <row r="1106" spans="1:4" x14ac:dyDescent="0.2">
      <c r="A1106" s="5">
        <v>1045</v>
      </c>
      <c r="B1106" s="138">
        <f>'Expenditures 15-22'!K14</f>
        <v>82289</v>
      </c>
      <c r="C1106" s="2" t="s">
        <v>572</v>
      </c>
      <c r="D1106" s="2" t="str">
        <f t="shared" si="16"/>
        <v>Error?</v>
      </c>
    </row>
    <row r="1107" spans="1:4" x14ac:dyDescent="0.2">
      <c r="A1107" s="5">
        <v>1046</v>
      </c>
      <c r="B1107" s="138">
        <f>'Expenditures 15-22'!K15</f>
        <v>22908</v>
      </c>
      <c r="C1107" s="2" t="s">
        <v>572</v>
      </c>
      <c r="D1107" s="2" t="str">
        <f t="shared" si="16"/>
        <v>Error?</v>
      </c>
    </row>
    <row r="1108" spans="1:4" x14ac:dyDescent="0.2">
      <c r="A1108" s="5">
        <v>1047</v>
      </c>
      <c r="B1108" s="138">
        <f>'Expenditures 15-22'!K33</f>
        <v>3680632</v>
      </c>
      <c r="C1108" s="2" t="s">
        <v>572</v>
      </c>
      <c r="D1108" s="2" t="str">
        <f t="shared" si="16"/>
        <v>Error?</v>
      </c>
    </row>
    <row r="1109" spans="1:4" x14ac:dyDescent="0.2">
      <c r="A1109" s="5">
        <v>1048</v>
      </c>
      <c r="B1109" s="138">
        <f>'Expenditures 15-22'!K36</f>
        <v>261</v>
      </c>
      <c r="C1109" s="2" t="s">
        <v>572</v>
      </c>
      <c r="D1109" s="2" t="str">
        <f t="shared" si="16"/>
        <v>Error?</v>
      </c>
    </row>
    <row r="1110" spans="1:4" x14ac:dyDescent="0.2">
      <c r="A1110" s="5">
        <v>1049</v>
      </c>
      <c r="B1110" s="138">
        <f>'Expenditures 15-22'!K37</f>
        <v>0</v>
      </c>
      <c r="C1110" s="2" t="s">
        <v>572</v>
      </c>
      <c r="D1110" s="2" t="str">
        <f t="shared" si="16"/>
        <v>Error?</v>
      </c>
    </row>
    <row r="1111" spans="1:4" x14ac:dyDescent="0.2">
      <c r="A1111" s="5">
        <v>1050</v>
      </c>
      <c r="B1111" s="138">
        <f>'Expenditures 15-22'!K38</f>
        <v>91606</v>
      </c>
      <c r="C1111" s="2" t="s">
        <v>572</v>
      </c>
      <c r="D1111" s="2" t="str">
        <f t="shared" si="16"/>
        <v>Error?</v>
      </c>
    </row>
    <row r="1112" spans="1:4" x14ac:dyDescent="0.2">
      <c r="A1112" s="5">
        <v>1051</v>
      </c>
      <c r="B1112" s="138">
        <f>'Expenditures 15-22'!K39</f>
        <v>0</v>
      </c>
      <c r="C1112" s="2" t="s">
        <v>572</v>
      </c>
      <c r="D1112" s="2" t="str">
        <f t="shared" si="16"/>
        <v>Error?</v>
      </c>
    </row>
    <row r="1113" spans="1:4" x14ac:dyDescent="0.2">
      <c r="A1113" s="5">
        <v>1052</v>
      </c>
      <c r="B1113" s="138">
        <f>'Expenditures 15-22'!K40</f>
        <v>70141</v>
      </c>
      <c r="C1113" s="2" t="s">
        <v>572</v>
      </c>
      <c r="D1113" s="2" t="str">
        <f t="shared" si="16"/>
        <v>Error?</v>
      </c>
    </row>
    <row r="1114" spans="1:4" x14ac:dyDescent="0.2">
      <c r="A1114" s="5">
        <v>1053</v>
      </c>
      <c r="B1114" s="138">
        <f>'Expenditures 15-22'!K41</f>
        <v>14193</v>
      </c>
      <c r="C1114" s="2" t="s">
        <v>572</v>
      </c>
      <c r="D1114" s="2" t="str">
        <f t="shared" si="16"/>
        <v>Error?</v>
      </c>
    </row>
    <row r="1115" spans="1:4" x14ac:dyDescent="0.2">
      <c r="A1115" s="5">
        <v>1054</v>
      </c>
      <c r="B1115" s="138">
        <f>'Expenditures 15-22'!K42</f>
        <v>176201</v>
      </c>
      <c r="C1115" s="2" t="s">
        <v>572</v>
      </c>
      <c r="D1115" s="2" t="str">
        <f t="shared" si="16"/>
        <v>Error?</v>
      </c>
    </row>
    <row r="1116" spans="1:4" x14ac:dyDescent="0.2">
      <c r="A1116" s="5">
        <v>1055</v>
      </c>
      <c r="B1116" s="138">
        <f>'Expenditures 15-22'!K44</f>
        <v>253815</v>
      </c>
      <c r="C1116" s="2" t="s">
        <v>572</v>
      </c>
      <c r="D1116" s="2" t="str">
        <f t="shared" si="16"/>
        <v>Error?</v>
      </c>
    </row>
    <row r="1117" spans="1:4" x14ac:dyDescent="0.2">
      <c r="A1117" s="5">
        <v>1056</v>
      </c>
      <c r="B1117" s="138">
        <f>'Expenditures 15-22'!K45</f>
        <v>138190</v>
      </c>
      <c r="C1117" s="2" t="s">
        <v>572</v>
      </c>
      <c r="D1117" s="2" t="str">
        <f t="shared" si="16"/>
        <v>Error?</v>
      </c>
    </row>
    <row r="1118" spans="1:4" x14ac:dyDescent="0.2">
      <c r="A1118" s="5">
        <v>1057</v>
      </c>
      <c r="B1118" s="138">
        <f>'Expenditures 15-22'!K46</f>
        <v>21628</v>
      </c>
      <c r="C1118" s="2" t="s">
        <v>572</v>
      </c>
      <c r="D1118" s="2" t="str">
        <f t="shared" si="16"/>
        <v>Error?</v>
      </c>
    </row>
    <row r="1119" spans="1:4" x14ac:dyDescent="0.2">
      <c r="A1119" s="5">
        <v>1058</v>
      </c>
      <c r="B1119" s="138">
        <f>'Expenditures 15-22'!K47</f>
        <v>413633</v>
      </c>
      <c r="C1119" s="2" t="s">
        <v>572</v>
      </c>
      <c r="D1119" s="2" t="str">
        <f t="shared" si="16"/>
        <v>Error?</v>
      </c>
    </row>
    <row r="1120" spans="1:4" x14ac:dyDescent="0.2">
      <c r="A1120" s="5">
        <v>1059</v>
      </c>
      <c r="B1120" s="138">
        <f>'Expenditures 15-22'!K49</f>
        <v>287160</v>
      </c>
      <c r="C1120" s="2" t="s">
        <v>572</v>
      </c>
      <c r="D1120" s="2" t="str">
        <f t="shared" si="16"/>
        <v>Error?</v>
      </c>
    </row>
    <row r="1121" spans="1:4" x14ac:dyDescent="0.2">
      <c r="A1121" s="5">
        <v>1060</v>
      </c>
      <c r="B1121" s="138">
        <f>'Expenditures 15-22'!K50</f>
        <v>250282</v>
      </c>
      <c r="C1121" s="2" t="s">
        <v>572</v>
      </c>
      <c r="D1121" s="2" t="str">
        <f t="shared" si="16"/>
        <v>Error?</v>
      </c>
    </row>
    <row r="1122" spans="1:4" x14ac:dyDescent="0.2">
      <c r="A1122" s="5">
        <v>1061</v>
      </c>
      <c r="B1122" s="138">
        <f>'Expenditures 15-22'!K53</f>
        <v>537442</v>
      </c>
      <c r="C1122" s="2" t="s">
        <v>572</v>
      </c>
      <c r="D1122" s="2" t="str">
        <f t="shared" si="16"/>
        <v>Error?</v>
      </c>
    </row>
    <row r="1123" spans="1:4" x14ac:dyDescent="0.2">
      <c r="A1123" s="5">
        <v>1062</v>
      </c>
      <c r="B1123" s="138">
        <f>'Expenditures 15-22'!K55</f>
        <v>373683</v>
      </c>
      <c r="C1123" s="2" t="s">
        <v>572</v>
      </c>
      <c r="D1123" s="2" t="str">
        <f t="shared" si="16"/>
        <v>Error?</v>
      </c>
    </row>
    <row r="1124" spans="1:4" x14ac:dyDescent="0.2">
      <c r="A1124" s="5">
        <v>1063</v>
      </c>
      <c r="B1124" s="138">
        <f>'Expenditures 15-22'!K56</f>
        <v>0</v>
      </c>
      <c r="C1124" s="2" t="s">
        <v>572</v>
      </c>
      <c r="D1124" s="2" t="str">
        <f t="shared" si="16"/>
        <v>Error?</v>
      </c>
    </row>
    <row r="1125" spans="1:4" x14ac:dyDescent="0.2">
      <c r="A1125" s="5">
        <v>1064</v>
      </c>
      <c r="B1125" s="138">
        <f>'Expenditures 15-22'!K57</f>
        <v>373683</v>
      </c>
      <c r="C1125" s="2" t="s">
        <v>572</v>
      </c>
      <c r="D1125" s="2" t="str">
        <f t="shared" si="16"/>
        <v>Error?</v>
      </c>
    </row>
    <row r="1126" spans="1:4" x14ac:dyDescent="0.2">
      <c r="A1126" s="5">
        <v>1065</v>
      </c>
      <c r="B1126" s="138">
        <f>'Expenditures 15-22'!K59</f>
        <v>0</v>
      </c>
      <c r="C1126" s="2" t="s">
        <v>572</v>
      </c>
      <c r="D1126" s="2" t="str">
        <f t="shared" si="16"/>
        <v>Error?</v>
      </c>
    </row>
    <row r="1127" spans="1:4" x14ac:dyDescent="0.2">
      <c r="A1127" s="5">
        <v>1066</v>
      </c>
      <c r="B1127" s="138">
        <f>'Expenditures 15-22'!K60</f>
        <v>269926</v>
      </c>
      <c r="C1127" s="2" t="s">
        <v>572</v>
      </c>
      <c r="D1127" s="2" t="str">
        <f t="shared" si="16"/>
        <v>Error?</v>
      </c>
    </row>
    <row r="1128" spans="1:4" x14ac:dyDescent="0.2">
      <c r="A1128" s="5">
        <v>1067</v>
      </c>
      <c r="B1128" s="138">
        <f>'Expenditures 15-22'!K61</f>
        <v>0</v>
      </c>
      <c r="C1128" s="2" t="s">
        <v>572</v>
      </c>
      <c r="D1128" s="2" t="str">
        <f t="shared" si="16"/>
        <v>Error?</v>
      </c>
    </row>
    <row r="1129" spans="1:4" x14ac:dyDescent="0.2">
      <c r="A1129" s="5">
        <v>1068</v>
      </c>
      <c r="B1129" s="138">
        <f>'Expenditures 15-22'!K62</f>
        <v>0</v>
      </c>
      <c r="C1129" s="2" t="s">
        <v>572</v>
      </c>
      <c r="D1129" s="2" t="str">
        <f t="shared" si="16"/>
        <v>Error?</v>
      </c>
    </row>
    <row r="1130" spans="1:4" x14ac:dyDescent="0.2">
      <c r="A1130" s="5">
        <v>1069</v>
      </c>
      <c r="B1130" s="138">
        <f>'Expenditures 15-22'!K63</f>
        <v>297543</v>
      </c>
      <c r="C1130" s="2" t="s">
        <v>572</v>
      </c>
      <c r="D1130" s="2" t="str">
        <f t="shared" si="16"/>
        <v>Error?</v>
      </c>
    </row>
    <row r="1131" spans="1:4" x14ac:dyDescent="0.2">
      <c r="A1131" s="5">
        <v>1070</v>
      </c>
      <c r="B1131" s="138">
        <f>'Expenditures 15-22'!K64</f>
        <v>0</v>
      </c>
      <c r="C1131" s="2" t="s">
        <v>572</v>
      </c>
      <c r="D1131" s="2" t="str">
        <f t="shared" si="16"/>
        <v>Error?</v>
      </c>
    </row>
    <row r="1132" spans="1:4" x14ac:dyDescent="0.2">
      <c r="A1132" s="10">
        <v>1071</v>
      </c>
      <c r="D1132" s="2" t="str">
        <f t="shared" si="16"/>
        <v>OK</v>
      </c>
    </row>
    <row r="1133" spans="1:4" x14ac:dyDescent="0.2">
      <c r="A1133" s="5">
        <v>1072</v>
      </c>
      <c r="B1133" s="138">
        <f>'Expenditures 15-22'!K65</f>
        <v>567469</v>
      </c>
      <c r="C1133" s="2" t="s">
        <v>572</v>
      </c>
      <c r="D1133" s="2" t="str">
        <f t="shared" si="16"/>
        <v>Error?</v>
      </c>
    </row>
    <row r="1134" spans="1:4" x14ac:dyDescent="0.2">
      <c r="A1134" s="5">
        <v>1073</v>
      </c>
      <c r="B1134" s="138">
        <f>'Expenditures 15-22'!K67</f>
        <v>0</v>
      </c>
      <c r="C1134" s="2" t="s">
        <v>572</v>
      </c>
      <c r="D1134" s="2" t="str">
        <f t="shared" si="16"/>
        <v>Error?</v>
      </c>
    </row>
    <row r="1135" spans="1:4" x14ac:dyDescent="0.2">
      <c r="A1135" s="5">
        <v>1074</v>
      </c>
      <c r="B1135" s="138">
        <f>'Expenditures 15-22'!K68</f>
        <v>9895</v>
      </c>
      <c r="C1135" s="2" t="s">
        <v>572</v>
      </c>
      <c r="D1135" s="2" t="str">
        <f t="shared" si="16"/>
        <v>Error?</v>
      </c>
    </row>
    <row r="1136" spans="1:4" x14ac:dyDescent="0.2">
      <c r="A1136" s="5">
        <v>1075</v>
      </c>
      <c r="B1136" s="138">
        <f>'Expenditures 15-22'!K69</f>
        <v>0</v>
      </c>
      <c r="C1136" s="2" t="s">
        <v>572</v>
      </c>
      <c r="D1136" s="2" t="str">
        <f t="shared" si="16"/>
        <v>Error?</v>
      </c>
    </row>
    <row r="1137" spans="1:4" x14ac:dyDescent="0.2">
      <c r="A1137" s="5">
        <v>1076</v>
      </c>
      <c r="B1137" s="138">
        <f>'Expenditures 15-22'!K70</f>
        <v>0</v>
      </c>
      <c r="C1137" s="2" t="s">
        <v>572</v>
      </c>
      <c r="D1137" s="2" t="str">
        <f t="shared" si="16"/>
        <v>Error?</v>
      </c>
    </row>
    <row r="1138" spans="1:4" x14ac:dyDescent="0.2">
      <c r="A1138" s="10">
        <v>1077</v>
      </c>
      <c r="D1138" s="2" t="str">
        <f t="shared" si="16"/>
        <v>OK</v>
      </c>
    </row>
    <row r="1139" spans="1:4" x14ac:dyDescent="0.2">
      <c r="A1139" s="5">
        <v>1078</v>
      </c>
      <c r="B1139" s="138">
        <f>'Expenditures 15-22'!K71</f>
        <v>185794</v>
      </c>
      <c r="C1139" s="2" t="s">
        <v>572</v>
      </c>
      <c r="D1139" s="2" t="str">
        <f t="shared" si="16"/>
        <v>Error?</v>
      </c>
    </row>
    <row r="1140" spans="1:4" x14ac:dyDescent="0.2">
      <c r="A1140" s="10">
        <v>1079</v>
      </c>
      <c r="D1140" s="2" t="str">
        <f t="shared" si="16"/>
        <v>OK</v>
      </c>
    </row>
    <row r="1141" spans="1:4" x14ac:dyDescent="0.2">
      <c r="A1141" s="5">
        <v>1080</v>
      </c>
      <c r="B1141" s="138">
        <f>'Expenditures 15-22'!K72</f>
        <v>195689</v>
      </c>
      <c r="C1141" s="2" t="s">
        <v>572</v>
      </c>
      <c r="D1141" s="2" t="str">
        <f t="shared" si="16"/>
        <v>Error?</v>
      </c>
    </row>
    <row r="1142" spans="1:4" x14ac:dyDescent="0.2">
      <c r="A1142" s="5">
        <v>1081</v>
      </c>
      <c r="B1142" s="138">
        <f>'Expenditures 15-22'!K73</f>
        <v>800</v>
      </c>
      <c r="C1142" s="2" t="s">
        <v>572</v>
      </c>
      <c r="D1142" s="2" t="str">
        <f t="shared" si="16"/>
        <v>Error?</v>
      </c>
    </row>
    <row r="1143" spans="1:4" x14ac:dyDescent="0.2">
      <c r="A1143" s="5">
        <v>1082</v>
      </c>
      <c r="B1143" s="138">
        <f>'Expenditures 15-22'!K74</f>
        <v>2264917</v>
      </c>
      <c r="C1143" s="2" t="s">
        <v>572</v>
      </c>
      <c r="D1143" s="2" t="str">
        <f t="shared" si="16"/>
        <v>Error?</v>
      </c>
    </row>
    <row r="1144" spans="1:4" x14ac:dyDescent="0.2">
      <c r="A1144" s="5">
        <v>1083</v>
      </c>
      <c r="B1144" s="138">
        <f>'Expenditures 15-22'!K75</f>
        <v>28953</v>
      </c>
      <c r="C1144" s="2" t="s">
        <v>572</v>
      </c>
      <c r="D1144" s="2" t="str">
        <f t="shared" si="16"/>
        <v>Error?</v>
      </c>
    </row>
    <row r="1145" spans="1:4" x14ac:dyDescent="0.2">
      <c r="A1145" s="5">
        <v>1084</v>
      </c>
      <c r="B1145" s="138">
        <f>'Expenditures 15-22'!K102</f>
        <v>679264</v>
      </c>
      <c r="C1145" s="2" t="s">
        <v>572</v>
      </c>
      <c r="D1145" s="2" t="str">
        <f t="shared" si="16"/>
        <v>Error?</v>
      </c>
    </row>
    <row r="1146" spans="1:4" x14ac:dyDescent="0.2">
      <c r="A1146" s="5">
        <v>1085</v>
      </c>
      <c r="B1146" s="138">
        <f>'Expenditures 15-22'!K105</f>
        <v>0</v>
      </c>
      <c r="C1146" s="2" t="s">
        <v>572</v>
      </c>
      <c r="D1146" s="2" t="str">
        <f t="shared" si="16"/>
        <v>Error?</v>
      </c>
    </row>
    <row r="1147" spans="1:4" x14ac:dyDescent="0.2">
      <c r="A1147" s="5">
        <v>1086</v>
      </c>
      <c r="B1147" s="138">
        <f>'Expenditures 15-22'!K106</f>
        <v>0</v>
      </c>
      <c r="C1147" s="2" t="s">
        <v>572</v>
      </c>
      <c r="D1147" s="2" t="str">
        <f t="shared" si="16"/>
        <v>Error?</v>
      </c>
    </row>
    <row r="1148" spans="1:4" x14ac:dyDescent="0.2">
      <c r="A1148" s="10">
        <v>1087</v>
      </c>
      <c r="C1148" s="2" t="s">
        <v>572</v>
      </c>
      <c r="D1148" s="2" t="str">
        <f t="shared" si="16"/>
        <v>OK</v>
      </c>
    </row>
    <row r="1149" spans="1:4" x14ac:dyDescent="0.2">
      <c r="A1149" s="5">
        <v>1088</v>
      </c>
      <c r="B1149" s="138">
        <f>'Expenditures 15-22'!K109</f>
        <v>0</v>
      </c>
      <c r="C1149" s="2" t="s">
        <v>572</v>
      </c>
      <c r="D1149" s="2" t="str">
        <f t="shared" si="16"/>
        <v>Error?</v>
      </c>
    </row>
    <row r="1150" spans="1:4" x14ac:dyDescent="0.2">
      <c r="A1150" s="10">
        <v>1089</v>
      </c>
      <c r="D1150" s="2" t="str">
        <f t="shared" si="16"/>
        <v>OK</v>
      </c>
    </row>
    <row r="1151" spans="1:4" x14ac:dyDescent="0.2">
      <c r="A1151" s="5">
        <v>1090</v>
      </c>
      <c r="B1151" s="138">
        <f>'Expenditures 15-22'!K110</f>
        <v>0</v>
      </c>
      <c r="C1151" s="2" t="s">
        <v>572</v>
      </c>
      <c r="D1151" s="2" t="str">
        <f t="shared" ref="D1151:D1214" si="17">IF(ISBLANK(B1151),"OK",IF(A1151-B1151=0,"OK","Error?"))</f>
        <v>Error?</v>
      </c>
    </row>
    <row r="1152" spans="1:4" x14ac:dyDescent="0.2">
      <c r="A1152" s="5">
        <v>1091</v>
      </c>
      <c r="B1152" s="138">
        <f>'Expenditures 15-22'!K114</f>
        <v>6653766</v>
      </c>
      <c r="C1152" s="2" t="s">
        <v>572</v>
      </c>
      <c r="D1152" s="2" t="str">
        <f t="shared" si="17"/>
        <v>Error?</v>
      </c>
    </row>
    <row r="1153" spans="1:4" x14ac:dyDescent="0.2">
      <c r="A1153" s="5">
        <v>1092</v>
      </c>
      <c r="B1153" s="138">
        <f>'Expenditures 15-22'!K115</f>
        <v>36132</v>
      </c>
      <c r="C1153" s="2" t="s">
        <v>572</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214596</v>
      </c>
      <c r="D1221" s="2" t="str">
        <f t="shared" si="18"/>
        <v>Error?</v>
      </c>
    </row>
    <row r="1222" spans="1:4" x14ac:dyDescent="0.2">
      <c r="A1222" s="10">
        <v>1161</v>
      </c>
      <c r="D1222" s="2" t="str">
        <f t="shared" si="18"/>
        <v>OK</v>
      </c>
    </row>
    <row r="1223" spans="1:4" x14ac:dyDescent="0.2">
      <c r="A1223" s="5">
        <v>1162</v>
      </c>
      <c r="B1223" s="138">
        <f>'Expenditures 15-22'!C127</f>
        <v>214596</v>
      </c>
      <c r="C1223" s="2" t="s">
        <v>572</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214596</v>
      </c>
      <c r="C1225" s="2" t="s">
        <v>572</v>
      </c>
      <c r="D1225" s="2" t="str">
        <f t="shared" si="18"/>
        <v>Error?</v>
      </c>
    </row>
    <row r="1226" spans="1:4" x14ac:dyDescent="0.2">
      <c r="A1226" s="5">
        <v>1165</v>
      </c>
      <c r="B1226" s="138">
        <f>'Expenditures 15-22'!C151</f>
        <v>214596</v>
      </c>
      <c r="C1226" s="2" t="s">
        <v>572</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63580</v>
      </c>
      <c r="D1229" s="2" t="str">
        <f t="shared" si="18"/>
        <v>Error?</v>
      </c>
    </row>
    <row r="1230" spans="1:4" x14ac:dyDescent="0.2">
      <c r="A1230" s="10">
        <v>1169</v>
      </c>
      <c r="D1230" s="2" t="str">
        <f t="shared" si="18"/>
        <v>OK</v>
      </c>
    </row>
    <row r="1231" spans="1:4" x14ac:dyDescent="0.2">
      <c r="A1231" s="5">
        <v>1170</v>
      </c>
      <c r="B1231" s="138">
        <f>'Expenditures 15-22'!D127</f>
        <v>63580</v>
      </c>
      <c r="C1231" s="2" t="s">
        <v>572</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63580</v>
      </c>
      <c r="C1233" s="2" t="s">
        <v>572</v>
      </c>
      <c r="D1233" s="2" t="str">
        <f t="shared" si="18"/>
        <v>Error?</v>
      </c>
    </row>
    <row r="1234" spans="1:4" x14ac:dyDescent="0.2">
      <c r="A1234" s="5">
        <v>1173</v>
      </c>
      <c r="B1234" s="138">
        <f>'Expenditures 15-22'!D151</f>
        <v>63580</v>
      </c>
      <c r="C1234" s="2" t="s">
        <v>572</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5265</v>
      </c>
      <c r="D1236" s="2" t="str">
        <f t="shared" si="18"/>
        <v>Error?</v>
      </c>
    </row>
    <row r="1237" spans="1:4" x14ac:dyDescent="0.2">
      <c r="A1237" s="5">
        <v>1176</v>
      </c>
      <c r="B1237" s="138">
        <f>'Expenditures 15-22'!E124</f>
        <v>200072</v>
      </c>
      <c r="D1237" s="2" t="str">
        <f t="shared" si="18"/>
        <v>Error?</v>
      </c>
    </row>
    <row r="1238" spans="1:4" x14ac:dyDescent="0.2">
      <c r="A1238" s="10">
        <v>1177</v>
      </c>
      <c r="D1238" s="2" t="str">
        <f t="shared" si="18"/>
        <v>OK</v>
      </c>
    </row>
    <row r="1239" spans="1:4" x14ac:dyDescent="0.2">
      <c r="A1239" s="5">
        <v>1178</v>
      </c>
      <c r="B1239" s="138">
        <f>'Expenditures 15-22'!E127</f>
        <v>205337</v>
      </c>
      <c r="C1239" s="2" t="s">
        <v>572</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205337</v>
      </c>
      <c r="C1241" s="2" t="s">
        <v>572</v>
      </c>
      <c r="D1241" s="2" t="str">
        <f t="shared" si="18"/>
        <v>Error?</v>
      </c>
    </row>
    <row r="1242" spans="1:4" x14ac:dyDescent="0.2">
      <c r="A1242" s="5">
        <v>1181</v>
      </c>
      <c r="B1242" s="138">
        <f>'Expenditures 15-22'!E151</f>
        <v>236722</v>
      </c>
      <c r="C1242" s="2" t="s">
        <v>572</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174</v>
      </c>
      <c r="D1244" s="2" t="str">
        <f t="shared" si="18"/>
        <v>Error?</v>
      </c>
    </row>
    <row r="1245" spans="1:4" x14ac:dyDescent="0.2">
      <c r="A1245" s="5">
        <v>1184</v>
      </c>
      <c r="B1245" s="138">
        <f>'Expenditures 15-22'!F124</f>
        <v>179493</v>
      </c>
      <c r="D1245" s="2" t="str">
        <f t="shared" si="18"/>
        <v>Error?</v>
      </c>
    </row>
    <row r="1246" spans="1:4" x14ac:dyDescent="0.2">
      <c r="A1246" s="10">
        <v>1185</v>
      </c>
      <c r="D1246" s="2" t="str">
        <f t="shared" si="18"/>
        <v>OK</v>
      </c>
    </row>
    <row r="1247" spans="1:4" x14ac:dyDescent="0.2">
      <c r="A1247" s="5">
        <v>1186</v>
      </c>
      <c r="B1247" s="138">
        <f>'Expenditures 15-22'!F127</f>
        <v>179667</v>
      </c>
      <c r="C1247" s="2" t="s">
        <v>572</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179667</v>
      </c>
      <c r="C1249" s="2" t="s">
        <v>572</v>
      </c>
      <c r="D1249" s="2" t="str">
        <f t="shared" si="18"/>
        <v>Error?</v>
      </c>
    </row>
    <row r="1250" spans="1:4" x14ac:dyDescent="0.2">
      <c r="A1250" s="5">
        <v>1189</v>
      </c>
      <c r="B1250" s="138">
        <f>'Expenditures 15-22'!F151</f>
        <v>179667</v>
      </c>
      <c r="C1250" s="2" t="s">
        <v>572</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62790</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62790</v>
      </c>
      <c r="C1256" s="2" t="s">
        <v>572</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62790</v>
      </c>
      <c r="C1258" s="2" t="s">
        <v>572</v>
      </c>
      <c r="D1258" s="2" t="str">
        <f t="shared" si="18"/>
        <v>Error?</v>
      </c>
    </row>
    <row r="1259" spans="1:4" x14ac:dyDescent="0.2">
      <c r="A1259" s="5">
        <v>1198</v>
      </c>
      <c r="B1259" s="138">
        <f>'Expenditures 15-22'!G151</f>
        <v>62790</v>
      </c>
      <c r="C1259" s="2" t="s">
        <v>572</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0</v>
      </c>
      <c r="D1262" s="2" t="str">
        <f t="shared" si="18"/>
        <v>Error?</v>
      </c>
    </row>
    <row r="1263" spans="1:4" x14ac:dyDescent="0.2">
      <c r="A1263" s="10">
        <v>1202</v>
      </c>
      <c r="D1263" s="2" t="str">
        <f t="shared" si="18"/>
        <v>OK</v>
      </c>
    </row>
    <row r="1264" spans="1:4" x14ac:dyDescent="0.2">
      <c r="A1264" s="5">
        <v>1203</v>
      </c>
      <c r="B1264" s="138">
        <f>'Expenditures 15-22'!H127</f>
        <v>0</v>
      </c>
      <c r="C1264" s="2" t="s">
        <v>572</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0</v>
      </c>
      <c r="C1266" s="2" t="s">
        <v>572</v>
      </c>
      <c r="D1266" s="2" t="str">
        <f t="shared" si="18"/>
        <v>Error?</v>
      </c>
    </row>
    <row r="1267" spans="1:4" x14ac:dyDescent="0.2">
      <c r="A1267" s="5">
        <v>1206</v>
      </c>
      <c r="B1267" s="138">
        <f>'Expenditures 15-22'!H139</f>
        <v>3195</v>
      </c>
      <c r="C1267" s="2" t="s">
        <v>572</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572</v>
      </c>
      <c r="D1272" s="2" t="str">
        <f t="shared" si="18"/>
        <v>Error?</v>
      </c>
    </row>
    <row r="1273" spans="1:4" x14ac:dyDescent="0.2">
      <c r="A1273" s="5">
        <v>1212</v>
      </c>
      <c r="B1273" s="138">
        <f>'Expenditures 15-22'!H151</f>
        <v>3195</v>
      </c>
      <c r="C1273" s="2" t="s">
        <v>572</v>
      </c>
      <c r="D1273" s="2" t="str">
        <f t="shared" si="18"/>
        <v>Error?</v>
      </c>
    </row>
    <row r="1274" spans="1:4" x14ac:dyDescent="0.2">
      <c r="A1274" s="5">
        <v>1213</v>
      </c>
      <c r="B1274" s="138">
        <f>'Expenditures 15-22'!K122</f>
        <v>0</v>
      </c>
      <c r="C1274" s="2" t="s">
        <v>572</v>
      </c>
      <c r="D1274" s="2" t="str">
        <f t="shared" si="18"/>
        <v>Error?</v>
      </c>
    </row>
    <row r="1275" spans="1:4" x14ac:dyDescent="0.2">
      <c r="A1275" s="5">
        <v>1214</v>
      </c>
      <c r="B1275" s="138">
        <f>'Expenditures 15-22'!K123</f>
        <v>9730</v>
      </c>
      <c r="C1275" s="2" t="s">
        <v>572</v>
      </c>
      <c r="D1275" s="2" t="str">
        <f t="shared" si="18"/>
        <v>Error?</v>
      </c>
    </row>
    <row r="1276" spans="1:4" x14ac:dyDescent="0.2">
      <c r="A1276" s="5">
        <v>1215</v>
      </c>
      <c r="B1276" s="138">
        <f>'Expenditures 15-22'!K124</f>
        <v>720531</v>
      </c>
      <c r="C1276" s="2" t="s">
        <v>572</v>
      </c>
      <c r="D1276" s="2" t="str">
        <f t="shared" si="18"/>
        <v>Error?</v>
      </c>
    </row>
    <row r="1277" spans="1:4" x14ac:dyDescent="0.2">
      <c r="A1277" s="5">
        <v>1216</v>
      </c>
      <c r="B1277" s="138">
        <f>'Expenditures 15-22'!K126</f>
        <v>0</v>
      </c>
      <c r="C1277" s="2" t="s">
        <v>572</v>
      </c>
      <c r="D1277" s="2" t="str">
        <f t="shared" si="18"/>
        <v>Error?</v>
      </c>
    </row>
    <row r="1278" spans="1:4" x14ac:dyDescent="0.2">
      <c r="A1278" s="10">
        <v>1217</v>
      </c>
      <c r="D1278" s="2" t="str">
        <f t="shared" si="18"/>
        <v>OK</v>
      </c>
    </row>
    <row r="1279" spans="1:4" x14ac:dyDescent="0.2">
      <c r="A1279" s="5">
        <v>1218</v>
      </c>
      <c r="B1279" s="138">
        <f>'Expenditures 15-22'!K127</f>
        <v>730261</v>
      </c>
      <c r="C1279" s="2" t="s">
        <v>572</v>
      </c>
      <c r="D1279" s="2" t="str">
        <f t="shared" ref="D1279:D1342" si="19">IF(ISBLANK(B1279),"OK",IF(A1279-B1279=0,"OK","Error?"))</f>
        <v>Error?</v>
      </c>
    </row>
    <row r="1280" spans="1:4" x14ac:dyDescent="0.2">
      <c r="A1280" s="5">
        <v>1219</v>
      </c>
      <c r="B1280" s="138">
        <f>'Expenditures 15-22'!K128</f>
        <v>0</v>
      </c>
      <c r="C1280" s="2" t="s">
        <v>572</v>
      </c>
      <c r="D1280" s="2" t="str">
        <f t="shared" si="19"/>
        <v>Error?</v>
      </c>
    </row>
    <row r="1281" spans="1:4" x14ac:dyDescent="0.2">
      <c r="A1281" s="5">
        <v>1220</v>
      </c>
      <c r="B1281" s="138">
        <f>'Expenditures 15-22'!K129</f>
        <v>730261</v>
      </c>
      <c r="C1281" s="2" t="s">
        <v>572</v>
      </c>
      <c r="D1281" s="2" t="str">
        <f t="shared" si="19"/>
        <v>Error?</v>
      </c>
    </row>
    <row r="1282" spans="1:4" x14ac:dyDescent="0.2">
      <c r="A1282" s="5">
        <v>1221</v>
      </c>
      <c r="B1282" s="138">
        <f>'Expenditures 15-22'!K139</f>
        <v>34580</v>
      </c>
      <c r="C1282" s="2" t="s">
        <v>572</v>
      </c>
      <c r="D1282" s="2" t="str">
        <f t="shared" si="19"/>
        <v>Error?</v>
      </c>
    </row>
    <row r="1283" spans="1:4" x14ac:dyDescent="0.2">
      <c r="A1283" s="5">
        <v>1222</v>
      </c>
      <c r="B1283" s="138">
        <f>'Expenditures 15-22'!K142</f>
        <v>0</v>
      </c>
      <c r="C1283" s="2" t="s">
        <v>572</v>
      </c>
      <c r="D1283" s="2" t="str">
        <f t="shared" si="19"/>
        <v>Error?</v>
      </c>
    </row>
    <row r="1284" spans="1:4" x14ac:dyDescent="0.2">
      <c r="A1284" s="5">
        <v>1223</v>
      </c>
      <c r="B1284" s="138">
        <f>'Expenditures 15-22'!K143</f>
        <v>0</v>
      </c>
      <c r="C1284" s="2" t="s">
        <v>572</v>
      </c>
      <c r="D1284" s="2" t="str">
        <f t="shared" si="19"/>
        <v>Error?</v>
      </c>
    </row>
    <row r="1285" spans="1:4" x14ac:dyDescent="0.2">
      <c r="A1285" s="5">
        <v>1224</v>
      </c>
      <c r="B1285" s="138">
        <f>'Expenditures 15-22'!K146</f>
        <v>0</v>
      </c>
      <c r="C1285" s="2" t="s">
        <v>572</v>
      </c>
      <c r="D1285" s="2" t="str">
        <f t="shared" si="19"/>
        <v>Error?</v>
      </c>
    </row>
    <row r="1286" spans="1:4" x14ac:dyDescent="0.2">
      <c r="A1286" s="10">
        <v>1225</v>
      </c>
      <c r="D1286" s="2" t="str">
        <f t="shared" si="19"/>
        <v>OK</v>
      </c>
    </row>
    <row r="1287" spans="1:4" x14ac:dyDescent="0.2">
      <c r="A1287" s="12">
        <v>1226</v>
      </c>
      <c r="B1287" s="138">
        <f>'Expenditures 15-22'!K149</f>
        <v>0</v>
      </c>
      <c r="C1287" s="2" t="s">
        <v>572</v>
      </c>
      <c r="D1287" s="2" t="str">
        <f t="shared" si="19"/>
        <v>Error?</v>
      </c>
    </row>
    <row r="1288" spans="1:4" x14ac:dyDescent="0.2">
      <c r="A1288" s="5">
        <v>1227</v>
      </c>
      <c r="B1288" s="138">
        <f>'Expenditures 15-22'!K151</f>
        <v>764841</v>
      </c>
      <c r="C1288" s="2" t="s">
        <v>572</v>
      </c>
      <c r="D1288" s="2" t="str">
        <f t="shared" si="19"/>
        <v>Error?</v>
      </c>
    </row>
    <row r="1289" spans="1:4" x14ac:dyDescent="0.2">
      <c r="A1289" s="5">
        <v>1228</v>
      </c>
      <c r="B1289" s="138">
        <f>'Expenditures 15-22'!K152</f>
        <v>350182</v>
      </c>
      <c r="C1289" s="2" t="s">
        <v>572</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572</v>
      </c>
      <c r="D1308" s="2" t="str">
        <f t="shared" si="19"/>
        <v>Error?</v>
      </c>
    </row>
    <row r="1309" spans="1:4" x14ac:dyDescent="0.2">
      <c r="A1309" s="5">
        <v>1248</v>
      </c>
      <c r="B1309" s="138">
        <f>'Expenditures 15-22'!E174</f>
        <v>0</v>
      </c>
      <c r="C1309" s="2" t="s">
        <v>572</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84788</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572</v>
      </c>
      <c r="D1314" s="2" t="str">
        <f t="shared" si="19"/>
        <v>Error?</v>
      </c>
    </row>
    <row r="1315" spans="1:4" x14ac:dyDescent="0.2">
      <c r="A1315" s="5">
        <v>1254</v>
      </c>
      <c r="B1315" s="138">
        <f>'Expenditures 15-22'!H170</f>
        <v>158852</v>
      </c>
      <c r="D1315" s="2" t="str">
        <f t="shared" si="19"/>
        <v>Error?</v>
      </c>
    </row>
    <row r="1316" spans="1:4" x14ac:dyDescent="0.2">
      <c r="A1316" s="5">
        <v>1255</v>
      </c>
      <c r="B1316" s="138">
        <f>'Expenditures 15-22'!H171</f>
        <v>750</v>
      </c>
      <c r="D1316" s="2" t="str">
        <f t="shared" si="19"/>
        <v>Error?</v>
      </c>
    </row>
    <row r="1317" spans="1:4" x14ac:dyDescent="0.2">
      <c r="A1317" s="5">
        <v>1256</v>
      </c>
      <c r="B1317" s="138">
        <f>'Expenditures 15-22'!H172</f>
        <v>244390</v>
      </c>
      <c r="C1317" s="2" t="s">
        <v>572</v>
      </c>
      <c r="D1317" s="2" t="str">
        <f t="shared" si="19"/>
        <v>Error?</v>
      </c>
    </row>
    <row r="1318" spans="1:4" x14ac:dyDescent="0.2">
      <c r="A1318" s="5">
        <v>1257</v>
      </c>
      <c r="B1318" s="138">
        <f>'Expenditures 15-22'!H174</f>
        <v>244390</v>
      </c>
      <c r="C1318" s="2" t="s">
        <v>572</v>
      </c>
      <c r="D1318" s="2" t="str">
        <f t="shared" si="19"/>
        <v>Error?</v>
      </c>
    </row>
    <row r="1319" spans="1:4" x14ac:dyDescent="0.2">
      <c r="A1319" s="10">
        <v>1258</v>
      </c>
      <c r="C1319" s="2" t="s">
        <v>572</v>
      </c>
      <c r="D1319" s="2" t="str">
        <f t="shared" si="19"/>
        <v>OK</v>
      </c>
    </row>
    <row r="1320" spans="1:4" x14ac:dyDescent="0.2">
      <c r="A1320" s="10">
        <v>1259</v>
      </c>
      <c r="D1320" s="2" t="str">
        <f t="shared" si="19"/>
        <v>OK</v>
      </c>
    </row>
    <row r="1321" spans="1:4" x14ac:dyDescent="0.2">
      <c r="A1321" s="10">
        <v>1260</v>
      </c>
      <c r="C1321" s="2" t="s">
        <v>572</v>
      </c>
      <c r="D1321" s="2" t="str">
        <f t="shared" si="19"/>
        <v>OK</v>
      </c>
    </row>
    <row r="1322" spans="1:4" x14ac:dyDescent="0.2">
      <c r="A1322" s="10">
        <v>1261</v>
      </c>
      <c r="C1322" s="2" t="s">
        <v>572</v>
      </c>
      <c r="D1322" s="2" t="str">
        <f t="shared" si="19"/>
        <v>OK</v>
      </c>
    </row>
    <row r="1323" spans="1:4" x14ac:dyDescent="0.2">
      <c r="A1323" s="5">
        <v>1262</v>
      </c>
      <c r="B1323" s="138">
        <f>'Expenditures 15-22'!K155</f>
        <v>0</v>
      </c>
      <c r="C1323" s="2" t="s">
        <v>572</v>
      </c>
      <c r="D1323" s="2" t="str">
        <f t="shared" si="19"/>
        <v>Error?</v>
      </c>
    </row>
    <row r="1324" spans="1:4" x14ac:dyDescent="0.2">
      <c r="A1324" s="5">
        <v>1263</v>
      </c>
      <c r="B1324" s="138">
        <f>'Expenditures 15-22'!K163</f>
        <v>0</v>
      </c>
      <c r="C1324" s="2" t="s">
        <v>572</v>
      </c>
      <c r="D1324" s="2" t="str">
        <f t="shared" si="19"/>
        <v>Error?</v>
      </c>
    </row>
    <row r="1325" spans="1:4" x14ac:dyDescent="0.2">
      <c r="A1325" s="5">
        <v>1264</v>
      </c>
      <c r="B1325" s="138">
        <f>'Expenditures 15-22'!K164</f>
        <v>0</v>
      </c>
      <c r="C1325" s="2" t="s">
        <v>572</v>
      </c>
      <c r="D1325" s="2" t="str">
        <f t="shared" si="19"/>
        <v>Error?</v>
      </c>
    </row>
    <row r="1326" spans="1:4" x14ac:dyDescent="0.2">
      <c r="A1326" s="5">
        <v>1265</v>
      </c>
      <c r="B1326" s="138">
        <f>'Expenditures 15-22'!K169</f>
        <v>84788</v>
      </c>
      <c r="C1326" s="2" t="s">
        <v>572</v>
      </c>
      <c r="D1326" s="2" t="str">
        <f t="shared" si="19"/>
        <v>Error?</v>
      </c>
    </row>
    <row r="1327" spans="1:4" x14ac:dyDescent="0.2">
      <c r="A1327" s="5">
        <v>1266</v>
      </c>
      <c r="B1327" s="138">
        <f>'Expenditures 15-22'!K167</f>
        <v>0</v>
      </c>
      <c r="C1327" s="2" t="s">
        <v>572</v>
      </c>
      <c r="D1327" s="2" t="str">
        <f t="shared" si="19"/>
        <v>Error?</v>
      </c>
    </row>
    <row r="1328" spans="1:4" x14ac:dyDescent="0.2">
      <c r="A1328" s="5">
        <v>1267</v>
      </c>
      <c r="B1328" s="138">
        <f>'Expenditures 15-22'!K168</f>
        <v>0</v>
      </c>
      <c r="C1328" s="2" t="s">
        <v>572</v>
      </c>
      <c r="D1328" s="2" t="str">
        <f t="shared" si="19"/>
        <v>Error?</v>
      </c>
    </row>
    <row r="1329" spans="1:4" x14ac:dyDescent="0.2">
      <c r="A1329" s="5">
        <v>1268</v>
      </c>
      <c r="B1329" s="138">
        <f>'Expenditures 15-22'!K170</f>
        <v>158852</v>
      </c>
      <c r="C1329" s="2" t="s">
        <v>572</v>
      </c>
      <c r="D1329" s="2" t="str">
        <f t="shared" si="19"/>
        <v>Error?</v>
      </c>
    </row>
    <row r="1330" spans="1:4" x14ac:dyDescent="0.2">
      <c r="A1330" s="5">
        <v>1269</v>
      </c>
      <c r="B1330" s="138">
        <f>'Expenditures 15-22'!K171</f>
        <v>750</v>
      </c>
      <c r="C1330" s="2" t="s">
        <v>572</v>
      </c>
      <c r="D1330" s="2" t="str">
        <f t="shared" si="19"/>
        <v>Error?</v>
      </c>
    </row>
    <row r="1331" spans="1:4" x14ac:dyDescent="0.2">
      <c r="A1331" s="5">
        <v>1270</v>
      </c>
      <c r="B1331" s="138">
        <f>'Expenditures 15-22'!K172</f>
        <v>244390</v>
      </c>
      <c r="C1331" s="2" t="s">
        <v>572</v>
      </c>
      <c r="D1331" s="2" t="str">
        <f t="shared" si="19"/>
        <v>Error?</v>
      </c>
    </row>
    <row r="1332" spans="1:4" x14ac:dyDescent="0.2">
      <c r="A1332" s="5">
        <v>1271</v>
      </c>
      <c r="B1332" s="138">
        <f>'Expenditures 15-22'!K174</f>
        <v>244390</v>
      </c>
      <c r="C1332" s="2" t="s">
        <v>572</v>
      </c>
      <c r="D1332" s="2" t="str">
        <f t="shared" si="19"/>
        <v>Error?</v>
      </c>
    </row>
    <row r="1333" spans="1:4" x14ac:dyDescent="0.2">
      <c r="A1333" s="5">
        <v>1272</v>
      </c>
      <c r="B1333" s="138">
        <f>'Expenditures 15-22'!K175</f>
        <v>-17468</v>
      </c>
      <c r="C1333" s="2" t="s">
        <v>572</v>
      </c>
      <c r="D1333" s="2" t="str">
        <f t="shared" si="19"/>
        <v>Error?</v>
      </c>
    </row>
    <row r="1334" spans="1:4" x14ac:dyDescent="0.2">
      <c r="A1334" s="10">
        <v>1273</v>
      </c>
      <c r="D1334" s="2" t="str">
        <f t="shared" si="19"/>
        <v>OK</v>
      </c>
    </row>
    <row r="1335" spans="1:4" x14ac:dyDescent="0.2">
      <c r="A1335" s="5">
        <v>1274</v>
      </c>
      <c r="B1335" s="138">
        <f>'Expenditures 15-22'!C182</f>
        <v>30088</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30088</v>
      </c>
      <c r="C1339" s="2" t="s">
        <v>572</v>
      </c>
      <c r="D1339" s="2" t="str">
        <f t="shared" si="19"/>
        <v>Error?</v>
      </c>
    </row>
    <row r="1340" spans="1:4" x14ac:dyDescent="0.2">
      <c r="A1340" s="5">
        <v>1279</v>
      </c>
      <c r="B1340" s="138">
        <f>'Expenditures 15-22'!C210</f>
        <v>30088</v>
      </c>
      <c r="C1340" s="2" t="s">
        <v>572</v>
      </c>
      <c r="D1340" s="2" t="str">
        <f t="shared" si="19"/>
        <v>Error?</v>
      </c>
    </row>
    <row r="1341" spans="1:4" x14ac:dyDescent="0.2">
      <c r="A1341" s="5">
        <v>1280</v>
      </c>
      <c r="B1341" s="138">
        <f>'Expenditures 15-22'!D182</f>
        <v>2462</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2462</v>
      </c>
      <c r="C1345" s="2" t="s">
        <v>572</v>
      </c>
      <c r="D1345" s="2" t="str">
        <f t="shared" si="20"/>
        <v>Error?</v>
      </c>
    </row>
    <row r="1346" spans="1:4" x14ac:dyDescent="0.2">
      <c r="A1346" s="5">
        <v>1285</v>
      </c>
      <c r="B1346" s="138">
        <f>'Expenditures 15-22'!D210</f>
        <v>2462</v>
      </c>
      <c r="C1346" s="2" t="s">
        <v>572</v>
      </c>
      <c r="D1346" s="2" t="str">
        <f t="shared" si="20"/>
        <v>Error?</v>
      </c>
    </row>
    <row r="1347" spans="1:4" x14ac:dyDescent="0.2">
      <c r="A1347" s="5">
        <v>1286</v>
      </c>
      <c r="B1347" s="138">
        <f>'Expenditures 15-22'!E182</f>
        <v>337717</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337717</v>
      </c>
      <c r="C1351" s="2" t="s">
        <v>572</v>
      </c>
      <c r="D1351" s="2" t="str">
        <f t="shared" si="20"/>
        <v>Error?</v>
      </c>
    </row>
    <row r="1352" spans="1:4" x14ac:dyDescent="0.2">
      <c r="A1352" s="5">
        <v>1291</v>
      </c>
      <c r="B1352" s="138">
        <f>'Expenditures 15-22'!E196</f>
        <v>7544</v>
      </c>
      <c r="C1352" s="2" t="s">
        <v>572</v>
      </c>
      <c r="D1352" s="2" t="str">
        <f t="shared" si="20"/>
        <v>Error?</v>
      </c>
    </row>
    <row r="1353" spans="1:4" x14ac:dyDescent="0.2">
      <c r="A1353" s="5">
        <v>1292</v>
      </c>
      <c r="B1353" s="138">
        <f>'Expenditures 15-22'!E210</f>
        <v>345261</v>
      </c>
      <c r="C1353" s="2" t="s">
        <v>572</v>
      </c>
      <c r="D1353" s="2" t="str">
        <f t="shared" si="20"/>
        <v>Error?</v>
      </c>
    </row>
    <row r="1354" spans="1:4" x14ac:dyDescent="0.2">
      <c r="A1354" s="5">
        <v>1293</v>
      </c>
      <c r="B1354" s="138">
        <f>'Expenditures 15-22'!F182</f>
        <v>0</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0</v>
      </c>
      <c r="C1358" s="2" t="s">
        <v>572</v>
      </c>
      <c r="D1358" s="2" t="str">
        <f t="shared" si="20"/>
        <v>Error?</v>
      </c>
    </row>
    <row r="1359" spans="1:4" x14ac:dyDescent="0.2">
      <c r="A1359" s="5">
        <v>1298</v>
      </c>
      <c r="B1359" s="138">
        <f>'Expenditures 15-22'!F210</f>
        <v>0</v>
      </c>
      <c r="C1359" s="2" t="s">
        <v>572</v>
      </c>
      <c r="D1359" s="2" t="str">
        <f t="shared" si="20"/>
        <v>Error?</v>
      </c>
    </row>
    <row r="1360" spans="1:4" x14ac:dyDescent="0.2">
      <c r="A1360" s="5">
        <v>1299</v>
      </c>
      <c r="B1360" s="138">
        <f>'Expenditures 15-22'!G182</f>
        <v>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0</v>
      </c>
      <c r="C1364" s="2" t="s">
        <v>572</v>
      </c>
      <c r="D1364" s="2" t="str">
        <f t="shared" si="20"/>
        <v>Error?</v>
      </c>
    </row>
    <row r="1365" spans="1:4" x14ac:dyDescent="0.2">
      <c r="A1365" s="5">
        <v>1304</v>
      </c>
      <c r="B1365" s="138">
        <f>'Expenditures 15-22'!G210</f>
        <v>0</v>
      </c>
      <c r="C1365" s="2" t="s">
        <v>572</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572</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572</v>
      </c>
      <c r="D1375" s="2" t="str">
        <f t="shared" si="20"/>
        <v>Error?</v>
      </c>
    </row>
    <row r="1376" spans="1:4" x14ac:dyDescent="0.2">
      <c r="A1376" s="5">
        <v>1315</v>
      </c>
      <c r="B1376" s="138">
        <f>'Expenditures 15-22'!H210</f>
        <v>639</v>
      </c>
      <c r="C1376" s="2" t="s">
        <v>572</v>
      </c>
      <c r="D1376" s="2" t="str">
        <f t="shared" si="20"/>
        <v>Error?</v>
      </c>
    </row>
    <row r="1377" spans="1:4" x14ac:dyDescent="0.2">
      <c r="A1377" s="5">
        <v>1316</v>
      </c>
      <c r="B1377" s="138">
        <f>'Expenditures 15-22'!K182</f>
        <v>370267</v>
      </c>
      <c r="C1377" s="2" t="s">
        <v>572</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572</v>
      </c>
      <c r="D1380" s="2" t="str">
        <f t="shared" si="20"/>
        <v>Error?</v>
      </c>
    </row>
    <row r="1381" spans="1:4" x14ac:dyDescent="0.2">
      <c r="A1381" s="5">
        <v>1320</v>
      </c>
      <c r="B1381" s="138">
        <f>'Expenditures 15-22'!K184</f>
        <v>370267</v>
      </c>
      <c r="C1381" s="2" t="s">
        <v>572</v>
      </c>
      <c r="D1381" s="2" t="str">
        <f t="shared" si="20"/>
        <v>Error?</v>
      </c>
    </row>
    <row r="1382" spans="1:4" x14ac:dyDescent="0.2">
      <c r="A1382" s="5">
        <v>1321</v>
      </c>
      <c r="B1382" s="138">
        <f>'Expenditures 15-22'!K196</f>
        <v>8183</v>
      </c>
      <c r="C1382" s="2" t="s">
        <v>572</v>
      </c>
      <c r="D1382" s="2" t="str">
        <f t="shared" si="20"/>
        <v>Error?</v>
      </c>
    </row>
    <row r="1383" spans="1:4" x14ac:dyDescent="0.2">
      <c r="A1383" s="5">
        <v>1322</v>
      </c>
      <c r="B1383" s="138">
        <f>'Expenditures 15-22'!K199</f>
        <v>0</v>
      </c>
      <c r="C1383" s="2" t="s">
        <v>572</v>
      </c>
      <c r="D1383" s="2" t="str">
        <f t="shared" si="20"/>
        <v>Error?</v>
      </c>
    </row>
    <row r="1384" spans="1:4" x14ac:dyDescent="0.2">
      <c r="A1384" s="5">
        <v>1323</v>
      </c>
      <c r="B1384" s="138">
        <f>'Expenditures 15-22'!K200</f>
        <v>0</v>
      </c>
      <c r="C1384" s="2" t="s">
        <v>572</v>
      </c>
      <c r="D1384" s="2" t="str">
        <f t="shared" si="20"/>
        <v>Error?</v>
      </c>
    </row>
    <row r="1385" spans="1:4" x14ac:dyDescent="0.2">
      <c r="A1385" s="5">
        <v>1324</v>
      </c>
      <c r="B1385" s="138">
        <f>'Expenditures 15-22'!K203</f>
        <v>0</v>
      </c>
      <c r="C1385" s="2" t="s">
        <v>572</v>
      </c>
      <c r="D1385" s="2" t="str">
        <f t="shared" si="20"/>
        <v>Error?</v>
      </c>
    </row>
    <row r="1386" spans="1:4" x14ac:dyDescent="0.2">
      <c r="A1386" s="10">
        <v>1325</v>
      </c>
      <c r="D1386" s="2" t="str">
        <f t="shared" si="20"/>
        <v>OK</v>
      </c>
    </row>
    <row r="1387" spans="1:4" x14ac:dyDescent="0.2">
      <c r="A1387" s="5">
        <v>1326</v>
      </c>
      <c r="B1387" s="138">
        <f>'Expenditures 15-22'!K208</f>
        <v>0</v>
      </c>
      <c r="C1387" s="2" t="s">
        <v>572</v>
      </c>
      <c r="D1387" s="2" t="str">
        <f t="shared" si="20"/>
        <v>Error?</v>
      </c>
    </row>
    <row r="1388" spans="1:4" x14ac:dyDescent="0.2">
      <c r="A1388" s="5">
        <v>1327</v>
      </c>
      <c r="B1388" s="138">
        <f>'Expenditures 15-22'!K210</f>
        <v>378450</v>
      </c>
      <c r="C1388" s="2" t="s">
        <v>572</v>
      </c>
      <c r="D1388" s="2" t="str">
        <f t="shared" si="20"/>
        <v>Error?</v>
      </c>
    </row>
    <row r="1389" spans="1:4" x14ac:dyDescent="0.2">
      <c r="A1389" s="5">
        <v>1328</v>
      </c>
      <c r="B1389" s="138">
        <f>'Expenditures 15-22'!K211</f>
        <v>215339</v>
      </c>
      <c r="C1389" s="2" t="s">
        <v>572</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1593</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0</v>
      </c>
      <c r="D1407" s="2" t="str">
        <f t="shared" ref="D1407:D1470" si="21">IF(ISBLANK(B1407),"OK",IF(A1407-B1407=0,"OK","Error?"))</f>
        <v>Error?</v>
      </c>
    </row>
    <row r="1408" spans="1:4" x14ac:dyDescent="0.2">
      <c r="A1408" s="5">
        <v>1347</v>
      </c>
      <c r="B1408" s="138">
        <f>'Expenditures 15-22'!D223</f>
        <v>609</v>
      </c>
      <c r="D1408" s="2" t="str">
        <f t="shared" si="21"/>
        <v>Error?</v>
      </c>
    </row>
    <row r="1409" spans="1:4" x14ac:dyDescent="0.2">
      <c r="A1409" s="5">
        <v>1348</v>
      </c>
      <c r="B1409" s="138">
        <f>'Expenditures 15-22'!D224</f>
        <v>0</v>
      </c>
      <c r="D1409" s="2" t="str">
        <f t="shared" si="21"/>
        <v>Error?</v>
      </c>
    </row>
    <row r="1410" spans="1:4" x14ac:dyDescent="0.2">
      <c r="A1410" s="5">
        <v>1349</v>
      </c>
      <c r="B1410" s="138">
        <f>'Expenditures 15-22'!D229</f>
        <v>56692</v>
      </c>
      <c r="C1410" s="2" t="s">
        <v>572</v>
      </c>
      <c r="D1410" s="2" t="str">
        <f t="shared" si="21"/>
        <v>Error?</v>
      </c>
    </row>
    <row r="1411" spans="1:4" x14ac:dyDescent="0.2">
      <c r="A1411" s="5">
        <v>1350</v>
      </c>
      <c r="B1411" s="138">
        <f>'Expenditures 15-22'!D232</f>
        <v>0</v>
      </c>
      <c r="D1411" s="2" t="str">
        <f t="shared" si="21"/>
        <v>Error?</v>
      </c>
    </row>
    <row r="1412" spans="1:4" x14ac:dyDescent="0.2">
      <c r="A1412" s="5">
        <v>1351</v>
      </c>
      <c r="B1412" s="138">
        <f>'Expenditures 15-22'!D233</f>
        <v>0</v>
      </c>
      <c r="D1412" s="2" t="str">
        <f t="shared" si="21"/>
        <v>Error?</v>
      </c>
    </row>
    <row r="1413" spans="1:4" x14ac:dyDescent="0.2">
      <c r="A1413" s="5">
        <v>1352</v>
      </c>
      <c r="B1413" s="138">
        <f>'Expenditures 15-22'!D234</f>
        <v>16299</v>
      </c>
      <c r="D1413" s="2" t="str">
        <f t="shared" si="21"/>
        <v>Error?</v>
      </c>
    </row>
    <row r="1414" spans="1:4" x14ac:dyDescent="0.2">
      <c r="A1414" s="5">
        <v>1353</v>
      </c>
      <c r="B1414" s="138">
        <f>'Expenditures 15-22'!D235</f>
        <v>0</v>
      </c>
      <c r="D1414" s="2" t="str">
        <f t="shared" si="21"/>
        <v>Error?</v>
      </c>
    </row>
    <row r="1415" spans="1:4" x14ac:dyDescent="0.2">
      <c r="A1415" s="5">
        <v>1354</v>
      </c>
      <c r="B1415" s="138">
        <f>'Expenditures 15-22'!D236</f>
        <v>1975</v>
      </c>
      <c r="D1415" s="2" t="str">
        <f t="shared" si="21"/>
        <v>Error?</v>
      </c>
    </row>
    <row r="1416" spans="1:4" x14ac:dyDescent="0.2">
      <c r="A1416" s="5">
        <v>1355</v>
      </c>
      <c r="B1416" s="138">
        <f>'Expenditures 15-22'!D237</f>
        <v>689</v>
      </c>
      <c r="D1416" s="2" t="str">
        <f t="shared" si="21"/>
        <v>Error?</v>
      </c>
    </row>
    <row r="1417" spans="1:4" x14ac:dyDescent="0.2">
      <c r="A1417" s="5">
        <v>1356</v>
      </c>
      <c r="B1417" s="138">
        <f>'Expenditures 15-22'!D238</f>
        <v>18963</v>
      </c>
      <c r="C1417" s="2" t="s">
        <v>572</v>
      </c>
      <c r="D1417" s="2" t="str">
        <f t="shared" si="21"/>
        <v>Error?</v>
      </c>
    </row>
    <row r="1418" spans="1:4" x14ac:dyDescent="0.2">
      <c r="A1418" s="5">
        <v>1357</v>
      </c>
      <c r="B1418" s="138">
        <f>'Expenditures 15-22'!D240</f>
        <v>1941</v>
      </c>
      <c r="D1418" s="2" t="str">
        <f t="shared" si="21"/>
        <v>Error?</v>
      </c>
    </row>
    <row r="1419" spans="1:4" x14ac:dyDescent="0.2">
      <c r="A1419" s="5">
        <v>1358</v>
      </c>
      <c r="B1419" s="138">
        <f>'Expenditures 15-22'!D241</f>
        <v>6937</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8878</v>
      </c>
      <c r="C1421" s="2" t="s">
        <v>572</v>
      </c>
      <c r="D1421" s="2" t="str">
        <f t="shared" si="21"/>
        <v>Error?</v>
      </c>
    </row>
    <row r="1422" spans="1:4" x14ac:dyDescent="0.2">
      <c r="A1422" s="5">
        <v>1361</v>
      </c>
      <c r="B1422" s="138">
        <f>'Expenditures 15-22'!D245</f>
        <v>0</v>
      </c>
      <c r="D1422" s="2" t="str">
        <f t="shared" si="21"/>
        <v>Error?</v>
      </c>
    </row>
    <row r="1423" spans="1:4" x14ac:dyDescent="0.2">
      <c r="A1423" s="5">
        <v>1362</v>
      </c>
      <c r="B1423" s="138">
        <f>'Expenditures 15-22'!D246</f>
        <v>12671</v>
      </c>
      <c r="D1423" s="2" t="str">
        <f t="shared" si="21"/>
        <v>Error?</v>
      </c>
    </row>
    <row r="1424" spans="1:4" x14ac:dyDescent="0.2">
      <c r="A1424" s="5">
        <v>1363</v>
      </c>
      <c r="B1424" s="138">
        <f>'Expenditures 15-22'!D257</f>
        <v>12671</v>
      </c>
      <c r="C1424" s="2" t="s">
        <v>572</v>
      </c>
      <c r="D1424" s="2" t="str">
        <f t="shared" si="21"/>
        <v>Error?</v>
      </c>
    </row>
    <row r="1425" spans="1:4" x14ac:dyDescent="0.2">
      <c r="A1425" s="5">
        <v>1364</v>
      </c>
      <c r="B1425" s="138">
        <f>'Expenditures 15-22'!D259</f>
        <v>19158</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19158</v>
      </c>
      <c r="C1427" s="2" t="s">
        <v>572</v>
      </c>
      <c r="D1427" s="2" t="str">
        <f t="shared" si="21"/>
        <v>Error?</v>
      </c>
    </row>
    <row r="1428" spans="1:4" x14ac:dyDescent="0.2">
      <c r="A1428" s="5">
        <v>1367</v>
      </c>
      <c r="B1428" s="138">
        <f>'Expenditures 15-22'!D263</f>
        <v>0</v>
      </c>
      <c r="D1428" s="2" t="str">
        <f t="shared" si="21"/>
        <v>Error?</v>
      </c>
    </row>
    <row r="1429" spans="1:4" x14ac:dyDescent="0.2">
      <c r="A1429" s="5">
        <v>1368</v>
      </c>
      <c r="B1429" s="138">
        <f>'Expenditures 15-22'!D264</f>
        <v>12031</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46118</v>
      </c>
      <c r="D1431" s="2" t="str">
        <f t="shared" si="21"/>
        <v>Error?</v>
      </c>
    </row>
    <row r="1432" spans="1:4" x14ac:dyDescent="0.2">
      <c r="A1432" s="5">
        <v>1371</v>
      </c>
      <c r="B1432" s="138">
        <f>'Expenditures 15-22'!D267</f>
        <v>1485</v>
      </c>
      <c r="D1432" s="2" t="str">
        <f t="shared" si="21"/>
        <v>Error?</v>
      </c>
    </row>
    <row r="1433" spans="1:4" x14ac:dyDescent="0.2">
      <c r="A1433" s="5">
        <v>1372</v>
      </c>
      <c r="B1433" s="138">
        <f>'Expenditures 15-22'!D268</f>
        <v>14155</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73789</v>
      </c>
      <c r="C1436" s="2" t="s">
        <v>572</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0</v>
      </c>
      <c r="D1442" s="2" t="str">
        <f t="shared" si="21"/>
        <v>Error?</v>
      </c>
    </row>
    <row r="1443" spans="1:4" x14ac:dyDescent="0.2">
      <c r="A1443" s="10">
        <v>1382</v>
      </c>
      <c r="D1443" s="2" t="str">
        <f t="shared" si="21"/>
        <v>OK</v>
      </c>
    </row>
    <row r="1444" spans="1:4" x14ac:dyDescent="0.2">
      <c r="A1444" s="5">
        <v>1383</v>
      </c>
      <c r="B1444" s="138">
        <f>'Expenditures 15-22'!D277</f>
        <v>0</v>
      </c>
      <c r="C1444" s="2" t="s">
        <v>572</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133459</v>
      </c>
      <c r="C1446" s="2" t="s">
        <v>572</v>
      </c>
      <c r="D1446" s="2" t="str">
        <f t="shared" si="21"/>
        <v>Error?</v>
      </c>
    </row>
    <row r="1447" spans="1:4" x14ac:dyDescent="0.2">
      <c r="A1447" s="5">
        <v>1386</v>
      </c>
      <c r="B1447" s="138">
        <f>'Expenditures 15-22'!D280</f>
        <v>0</v>
      </c>
      <c r="D1447" s="2" t="str">
        <f t="shared" si="21"/>
        <v>Error?</v>
      </c>
    </row>
    <row r="1448" spans="1:4" x14ac:dyDescent="0.2">
      <c r="A1448" s="5">
        <v>1387</v>
      </c>
      <c r="B1448" s="138">
        <f>'Expenditures 15-22'!D295</f>
        <v>232485</v>
      </c>
      <c r="C1448" s="2" t="s">
        <v>572</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572</v>
      </c>
      <c r="D1452" s="2" t="str">
        <f t="shared" si="21"/>
        <v>Error?</v>
      </c>
    </row>
    <row r="1453" spans="1:4" x14ac:dyDescent="0.2">
      <c r="A1453" s="10">
        <v>1392</v>
      </c>
      <c r="D1453" s="2" t="str">
        <f t="shared" si="21"/>
        <v>OK</v>
      </c>
    </row>
    <row r="1454" spans="1:4" x14ac:dyDescent="0.2">
      <c r="A1454" s="5">
        <v>1393</v>
      </c>
      <c r="B1454" s="138">
        <f>'Expenditures 15-22'!H295</f>
        <v>0</v>
      </c>
      <c r="C1454" s="2" t="s">
        <v>572</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1593</v>
      </c>
      <c r="C1460" s="2" t="s">
        <v>572</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572</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572</v>
      </c>
      <c r="D1470" s="2" t="str">
        <f t="shared" si="21"/>
        <v>Error?</v>
      </c>
    </row>
    <row r="1471" spans="1:4" x14ac:dyDescent="0.2">
      <c r="A1471" s="5">
        <v>1410</v>
      </c>
      <c r="B1471" s="138">
        <f>'Expenditures 15-22'!K222</f>
        <v>0</v>
      </c>
      <c r="C1471" s="2" t="s">
        <v>572</v>
      </c>
      <c r="D1471" s="2" t="str">
        <f t="shared" ref="D1471:D1534" si="22">IF(ISBLANK(B1471),"OK",IF(A1471-B1471=0,"OK","Error?"))</f>
        <v>Error?</v>
      </c>
    </row>
    <row r="1472" spans="1:4" x14ac:dyDescent="0.2">
      <c r="A1472" s="5">
        <v>1411</v>
      </c>
      <c r="B1472" s="138">
        <f>'Expenditures 15-22'!K223</f>
        <v>609</v>
      </c>
      <c r="C1472" s="2" t="s">
        <v>572</v>
      </c>
      <c r="D1472" s="2" t="str">
        <f t="shared" si="22"/>
        <v>Error?</v>
      </c>
    </row>
    <row r="1473" spans="1:4" x14ac:dyDescent="0.2">
      <c r="A1473" s="5">
        <v>1412</v>
      </c>
      <c r="B1473" s="138">
        <f>'Expenditures 15-22'!K224</f>
        <v>0</v>
      </c>
      <c r="C1473" s="2" t="s">
        <v>572</v>
      </c>
      <c r="D1473" s="2" t="str">
        <f t="shared" si="22"/>
        <v>Error?</v>
      </c>
    </row>
    <row r="1474" spans="1:4" x14ac:dyDescent="0.2">
      <c r="A1474" s="5">
        <v>1413</v>
      </c>
      <c r="B1474" s="138">
        <f>'Expenditures 15-22'!K229</f>
        <v>56692</v>
      </c>
      <c r="C1474" s="2" t="s">
        <v>572</v>
      </c>
      <c r="D1474" s="2" t="str">
        <f t="shared" si="22"/>
        <v>Error?</v>
      </c>
    </row>
    <row r="1475" spans="1:4" x14ac:dyDescent="0.2">
      <c r="A1475" s="5">
        <v>1414</v>
      </c>
      <c r="B1475" s="138">
        <f>'Expenditures 15-22'!K232</f>
        <v>0</v>
      </c>
      <c r="C1475" s="2" t="s">
        <v>572</v>
      </c>
      <c r="D1475" s="2" t="str">
        <f t="shared" si="22"/>
        <v>Error?</v>
      </c>
    </row>
    <row r="1476" spans="1:4" x14ac:dyDescent="0.2">
      <c r="A1476" s="5">
        <v>1415</v>
      </c>
      <c r="B1476" s="138">
        <f>'Expenditures 15-22'!K233</f>
        <v>0</v>
      </c>
      <c r="C1476" s="2" t="s">
        <v>572</v>
      </c>
      <c r="D1476" s="2" t="str">
        <f t="shared" si="22"/>
        <v>Error?</v>
      </c>
    </row>
    <row r="1477" spans="1:4" x14ac:dyDescent="0.2">
      <c r="A1477" s="5">
        <v>1416</v>
      </c>
      <c r="B1477" s="138">
        <f>'Expenditures 15-22'!K234</f>
        <v>16299</v>
      </c>
      <c r="C1477" s="2" t="s">
        <v>572</v>
      </c>
      <c r="D1477" s="2" t="str">
        <f t="shared" si="22"/>
        <v>Error?</v>
      </c>
    </row>
    <row r="1478" spans="1:4" x14ac:dyDescent="0.2">
      <c r="A1478" s="5">
        <v>1417</v>
      </c>
      <c r="B1478" s="138">
        <f>'Expenditures 15-22'!K235</f>
        <v>0</v>
      </c>
      <c r="C1478" s="2" t="s">
        <v>572</v>
      </c>
      <c r="D1478" s="2" t="str">
        <f t="shared" si="22"/>
        <v>Error?</v>
      </c>
    </row>
    <row r="1479" spans="1:4" x14ac:dyDescent="0.2">
      <c r="A1479" s="5">
        <v>1418</v>
      </c>
      <c r="B1479" s="138">
        <f>'Expenditures 15-22'!K236</f>
        <v>1975</v>
      </c>
      <c r="C1479" s="2" t="s">
        <v>572</v>
      </c>
      <c r="D1479" s="2" t="str">
        <f t="shared" si="22"/>
        <v>Error?</v>
      </c>
    </row>
    <row r="1480" spans="1:4" x14ac:dyDescent="0.2">
      <c r="A1480" s="5">
        <v>1419</v>
      </c>
      <c r="B1480" s="138">
        <f>'Expenditures 15-22'!K237</f>
        <v>689</v>
      </c>
      <c r="C1480" s="2" t="s">
        <v>572</v>
      </c>
      <c r="D1480" s="2" t="str">
        <f t="shared" si="22"/>
        <v>Error?</v>
      </c>
    </row>
    <row r="1481" spans="1:4" x14ac:dyDescent="0.2">
      <c r="A1481" s="5">
        <v>1420</v>
      </c>
      <c r="B1481" s="138">
        <f>'Expenditures 15-22'!K238</f>
        <v>18963</v>
      </c>
      <c r="C1481" s="2" t="s">
        <v>572</v>
      </c>
      <c r="D1481" s="2" t="str">
        <f t="shared" si="22"/>
        <v>Error?</v>
      </c>
    </row>
    <row r="1482" spans="1:4" x14ac:dyDescent="0.2">
      <c r="A1482" s="5">
        <v>1421</v>
      </c>
      <c r="B1482" s="138">
        <f>'Expenditures 15-22'!K240</f>
        <v>1941</v>
      </c>
      <c r="C1482" s="2" t="s">
        <v>572</v>
      </c>
      <c r="D1482" s="2" t="str">
        <f t="shared" si="22"/>
        <v>Error?</v>
      </c>
    </row>
    <row r="1483" spans="1:4" x14ac:dyDescent="0.2">
      <c r="A1483" s="5">
        <v>1422</v>
      </c>
      <c r="B1483" s="138">
        <f>'Expenditures 15-22'!K241</f>
        <v>6937</v>
      </c>
      <c r="C1483" s="2" t="s">
        <v>572</v>
      </c>
      <c r="D1483" s="2" t="str">
        <f t="shared" si="22"/>
        <v>Error?</v>
      </c>
    </row>
    <row r="1484" spans="1:4" x14ac:dyDescent="0.2">
      <c r="A1484" s="5">
        <v>1423</v>
      </c>
      <c r="B1484" s="138">
        <f>'Expenditures 15-22'!K242</f>
        <v>0</v>
      </c>
      <c r="C1484" s="2" t="s">
        <v>572</v>
      </c>
      <c r="D1484" s="2" t="str">
        <f t="shared" si="22"/>
        <v>Error?</v>
      </c>
    </row>
    <row r="1485" spans="1:4" x14ac:dyDescent="0.2">
      <c r="A1485" s="5">
        <v>1424</v>
      </c>
      <c r="B1485" s="138">
        <f>'Expenditures 15-22'!K243</f>
        <v>8878</v>
      </c>
      <c r="C1485" s="2" t="s">
        <v>572</v>
      </c>
      <c r="D1485" s="2" t="str">
        <f t="shared" si="22"/>
        <v>Error?</v>
      </c>
    </row>
    <row r="1486" spans="1:4" x14ac:dyDescent="0.2">
      <c r="A1486" s="5">
        <v>1425</v>
      </c>
      <c r="B1486" s="138">
        <f>'Expenditures 15-22'!K245</f>
        <v>0</v>
      </c>
      <c r="C1486" s="2" t="s">
        <v>572</v>
      </c>
      <c r="D1486" s="2" t="str">
        <f t="shared" si="22"/>
        <v>Error?</v>
      </c>
    </row>
    <row r="1487" spans="1:4" x14ac:dyDescent="0.2">
      <c r="A1487" s="5">
        <v>1426</v>
      </c>
      <c r="B1487" s="138">
        <f>'Expenditures 15-22'!K246</f>
        <v>12671</v>
      </c>
      <c r="C1487" s="2" t="s">
        <v>572</v>
      </c>
      <c r="D1487" s="2" t="str">
        <f t="shared" si="22"/>
        <v>Error?</v>
      </c>
    </row>
    <row r="1488" spans="1:4" x14ac:dyDescent="0.2">
      <c r="A1488" s="5">
        <v>1427</v>
      </c>
      <c r="B1488" s="138">
        <f>'Expenditures 15-22'!K257</f>
        <v>12671</v>
      </c>
      <c r="C1488" s="2" t="s">
        <v>572</v>
      </c>
      <c r="D1488" s="2" t="str">
        <f t="shared" si="22"/>
        <v>Error?</v>
      </c>
    </row>
    <row r="1489" spans="1:4" x14ac:dyDescent="0.2">
      <c r="A1489" s="5">
        <v>1428</v>
      </c>
      <c r="B1489" s="138">
        <f>'Expenditures 15-22'!K259</f>
        <v>19158</v>
      </c>
      <c r="C1489" s="2" t="s">
        <v>572</v>
      </c>
      <c r="D1489" s="2" t="str">
        <f t="shared" si="22"/>
        <v>Error?</v>
      </c>
    </row>
    <row r="1490" spans="1:4" x14ac:dyDescent="0.2">
      <c r="A1490" s="5">
        <v>1429</v>
      </c>
      <c r="B1490" s="138">
        <f>'Expenditures 15-22'!K260</f>
        <v>0</v>
      </c>
      <c r="C1490" s="2" t="s">
        <v>572</v>
      </c>
      <c r="D1490" s="2" t="str">
        <f t="shared" si="22"/>
        <v>Error?</v>
      </c>
    </row>
    <row r="1491" spans="1:4" x14ac:dyDescent="0.2">
      <c r="A1491" s="5">
        <v>1430</v>
      </c>
      <c r="B1491" s="138">
        <f>'Expenditures 15-22'!K261</f>
        <v>19158</v>
      </c>
      <c r="C1491" s="2" t="s">
        <v>572</v>
      </c>
      <c r="D1491" s="2" t="str">
        <f t="shared" si="22"/>
        <v>Error?</v>
      </c>
    </row>
    <row r="1492" spans="1:4" x14ac:dyDescent="0.2">
      <c r="A1492" s="5">
        <v>1431</v>
      </c>
      <c r="B1492" s="138">
        <f>'Expenditures 15-22'!K263</f>
        <v>0</v>
      </c>
      <c r="C1492" s="2" t="s">
        <v>572</v>
      </c>
      <c r="D1492" s="2" t="str">
        <f t="shared" si="22"/>
        <v>Error?</v>
      </c>
    </row>
    <row r="1493" spans="1:4" x14ac:dyDescent="0.2">
      <c r="A1493" s="5">
        <v>1432</v>
      </c>
      <c r="B1493" s="138">
        <f>'Expenditures 15-22'!K264</f>
        <v>12031</v>
      </c>
      <c r="C1493" s="2" t="s">
        <v>572</v>
      </c>
      <c r="D1493" s="2" t="str">
        <f t="shared" si="22"/>
        <v>Error?</v>
      </c>
    </row>
    <row r="1494" spans="1:4" x14ac:dyDescent="0.2">
      <c r="A1494" s="5">
        <v>1433</v>
      </c>
      <c r="B1494" s="138">
        <f>'Expenditures 15-22'!K265</f>
        <v>0</v>
      </c>
      <c r="C1494" s="2" t="s">
        <v>572</v>
      </c>
      <c r="D1494" s="2" t="str">
        <f t="shared" si="22"/>
        <v>Error?</v>
      </c>
    </row>
    <row r="1495" spans="1:4" x14ac:dyDescent="0.2">
      <c r="A1495" s="5">
        <v>1434</v>
      </c>
      <c r="B1495" s="138">
        <f>'Expenditures 15-22'!K266</f>
        <v>46118</v>
      </c>
      <c r="C1495" s="2" t="s">
        <v>572</v>
      </c>
      <c r="D1495" s="2" t="str">
        <f t="shared" si="22"/>
        <v>Error?</v>
      </c>
    </row>
    <row r="1496" spans="1:4" x14ac:dyDescent="0.2">
      <c r="A1496" s="5">
        <v>1435</v>
      </c>
      <c r="B1496" s="138">
        <f>'Expenditures 15-22'!K267</f>
        <v>1485</v>
      </c>
      <c r="C1496" s="2" t="s">
        <v>572</v>
      </c>
      <c r="D1496" s="2" t="str">
        <f t="shared" si="22"/>
        <v>Error?</v>
      </c>
    </row>
    <row r="1497" spans="1:4" x14ac:dyDescent="0.2">
      <c r="A1497" s="5">
        <v>1436</v>
      </c>
      <c r="B1497" s="138">
        <f>'Expenditures 15-22'!K268</f>
        <v>14155</v>
      </c>
      <c r="C1497" s="2" t="s">
        <v>572</v>
      </c>
      <c r="D1497" s="2" t="str">
        <f t="shared" si="22"/>
        <v>Error?</v>
      </c>
    </row>
    <row r="1498" spans="1:4" x14ac:dyDescent="0.2">
      <c r="A1498" s="5">
        <v>1437</v>
      </c>
      <c r="B1498" s="138">
        <f>'Expenditures 15-22'!K269</f>
        <v>0</v>
      </c>
      <c r="C1498" s="2" t="s">
        <v>572</v>
      </c>
      <c r="D1498" s="2" t="str">
        <f t="shared" si="22"/>
        <v>Error?</v>
      </c>
    </row>
    <row r="1499" spans="1:4" x14ac:dyDescent="0.2">
      <c r="A1499" s="10">
        <v>1438</v>
      </c>
      <c r="D1499" s="2" t="str">
        <f t="shared" si="22"/>
        <v>OK</v>
      </c>
    </row>
    <row r="1500" spans="1:4" x14ac:dyDescent="0.2">
      <c r="A1500" s="5">
        <v>1439</v>
      </c>
      <c r="B1500" s="138">
        <f>'Expenditures 15-22'!K270</f>
        <v>73789</v>
      </c>
      <c r="C1500" s="2" t="s">
        <v>572</v>
      </c>
      <c r="D1500" s="2" t="str">
        <f t="shared" si="22"/>
        <v>Error?</v>
      </c>
    </row>
    <row r="1501" spans="1:4" x14ac:dyDescent="0.2">
      <c r="A1501" s="5">
        <v>1440</v>
      </c>
      <c r="B1501" s="138">
        <f>'Expenditures 15-22'!K272</f>
        <v>0</v>
      </c>
      <c r="C1501" s="2" t="s">
        <v>572</v>
      </c>
      <c r="D1501" s="2" t="str">
        <f t="shared" si="22"/>
        <v>Error?</v>
      </c>
    </row>
    <row r="1502" spans="1:4" x14ac:dyDescent="0.2">
      <c r="A1502" s="5">
        <v>1441</v>
      </c>
      <c r="B1502" s="138">
        <f>'Expenditures 15-22'!K273</f>
        <v>0</v>
      </c>
      <c r="C1502" s="2" t="s">
        <v>572</v>
      </c>
      <c r="D1502" s="2" t="str">
        <f t="shared" si="22"/>
        <v>Error?</v>
      </c>
    </row>
    <row r="1503" spans="1:4" x14ac:dyDescent="0.2">
      <c r="A1503" s="5">
        <v>1442</v>
      </c>
      <c r="B1503" s="138">
        <f>'Expenditures 15-22'!K274</f>
        <v>0</v>
      </c>
      <c r="C1503" s="2" t="s">
        <v>572</v>
      </c>
      <c r="D1503" s="2" t="str">
        <f t="shared" si="22"/>
        <v>Error?</v>
      </c>
    </row>
    <row r="1504" spans="1:4" x14ac:dyDescent="0.2">
      <c r="A1504" s="5">
        <v>1443</v>
      </c>
      <c r="B1504" s="138">
        <f>'Expenditures 15-22'!K275</f>
        <v>0</v>
      </c>
      <c r="C1504" s="2" t="s">
        <v>572</v>
      </c>
      <c r="D1504" s="2" t="str">
        <f t="shared" si="22"/>
        <v>Error?</v>
      </c>
    </row>
    <row r="1505" spans="1:4" x14ac:dyDescent="0.2">
      <c r="A1505" s="10">
        <v>1444</v>
      </c>
      <c r="D1505" s="2" t="str">
        <f t="shared" si="22"/>
        <v>OK</v>
      </c>
    </row>
    <row r="1506" spans="1:4" x14ac:dyDescent="0.2">
      <c r="A1506" s="5">
        <v>1445</v>
      </c>
      <c r="B1506" s="138">
        <f>'Expenditures 15-22'!K276</f>
        <v>0</v>
      </c>
      <c r="C1506" s="2" t="s">
        <v>572</v>
      </c>
      <c r="D1506" s="2" t="str">
        <f t="shared" si="22"/>
        <v>Error?</v>
      </c>
    </row>
    <row r="1507" spans="1:4" x14ac:dyDescent="0.2">
      <c r="A1507" s="10">
        <v>1446</v>
      </c>
      <c r="D1507" s="2" t="str">
        <f t="shared" si="22"/>
        <v>OK</v>
      </c>
    </row>
    <row r="1508" spans="1:4" x14ac:dyDescent="0.2">
      <c r="A1508" s="5">
        <v>1447</v>
      </c>
      <c r="B1508" s="138">
        <f>'Expenditures 15-22'!K277</f>
        <v>0</v>
      </c>
      <c r="C1508" s="2" t="s">
        <v>572</v>
      </c>
      <c r="D1508" s="2" t="str">
        <f t="shared" si="22"/>
        <v>Error?</v>
      </c>
    </row>
    <row r="1509" spans="1:4" x14ac:dyDescent="0.2">
      <c r="A1509" s="5">
        <v>1448</v>
      </c>
      <c r="B1509" s="138">
        <f>'Expenditures 15-22'!K278</f>
        <v>0</v>
      </c>
      <c r="C1509" s="2" t="s">
        <v>572</v>
      </c>
      <c r="D1509" s="2" t="str">
        <f t="shared" si="22"/>
        <v>Error?</v>
      </c>
    </row>
    <row r="1510" spans="1:4" x14ac:dyDescent="0.2">
      <c r="A1510" s="5">
        <v>1449</v>
      </c>
      <c r="B1510" s="138">
        <f>'Expenditures 15-22'!K279</f>
        <v>133459</v>
      </c>
      <c r="C1510" s="2" t="s">
        <v>572</v>
      </c>
      <c r="D1510" s="2" t="str">
        <f t="shared" si="22"/>
        <v>Error?</v>
      </c>
    </row>
    <row r="1511" spans="1:4" x14ac:dyDescent="0.2">
      <c r="A1511" s="5">
        <v>1450</v>
      </c>
      <c r="B1511" s="138">
        <f>'Expenditures 15-22'!K280</f>
        <v>0</v>
      </c>
      <c r="C1511" s="2" t="s">
        <v>572</v>
      </c>
      <c r="D1511" s="2" t="str">
        <f t="shared" si="22"/>
        <v>Error?</v>
      </c>
    </row>
    <row r="1512" spans="1:4" x14ac:dyDescent="0.2">
      <c r="A1512" s="5">
        <v>1451</v>
      </c>
      <c r="B1512" s="138">
        <f>'Expenditures 15-22'!K288</f>
        <v>0</v>
      </c>
      <c r="C1512" s="2" t="s">
        <v>572</v>
      </c>
      <c r="D1512" s="2" t="str">
        <f t="shared" si="22"/>
        <v>Error?</v>
      </c>
    </row>
    <row r="1513" spans="1:4" x14ac:dyDescent="0.2">
      <c r="A1513" s="5">
        <v>1452</v>
      </c>
      <c r="B1513" s="138">
        <f>'Expenditures 15-22'!K289</f>
        <v>0</v>
      </c>
      <c r="C1513" s="2" t="s">
        <v>572</v>
      </c>
      <c r="D1513" s="2" t="str">
        <f t="shared" si="22"/>
        <v>Error?</v>
      </c>
    </row>
    <row r="1514" spans="1:4" x14ac:dyDescent="0.2">
      <c r="A1514" s="5">
        <v>1453</v>
      </c>
      <c r="B1514" s="138">
        <f>'Expenditures 15-22'!K292</f>
        <v>0</v>
      </c>
      <c r="C1514" s="2" t="s">
        <v>572</v>
      </c>
      <c r="D1514" s="2" t="str">
        <f t="shared" si="22"/>
        <v>Error?</v>
      </c>
    </row>
    <row r="1515" spans="1:4" x14ac:dyDescent="0.2">
      <c r="A1515" s="5">
        <v>1454</v>
      </c>
      <c r="B1515" s="138">
        <f>'Expenditures 15-22'!K293</f>
        <v>0</v>
      </c>
      <c r="C1515" s="2" t="s">
        <v>572</v>
      </c>
      <c r="D1515" s="2" t="str">
        <f t="shared" si="22"/>
        <v>Error?</v>
      </c>
    </row>
    <row r="1516" spans="1:4" x14ac:dyDescent="0.2">
      <c r="A1516" s="10">
        <v>1455</v>
      </c>
      <c r="D1516" s="2" t="str">
        <f t="shared" si="22"/>
        <v>OK</v>
      </c>
    </row>
    <row r="1517" spans="1:4" x14ac:dyDescent="0.2">
      <c r="A1517" s="5">
        <v>1456</v>
      </c>
      <c r="B1517" s="138">
        <f>'Expenditures 15-22'!K295</f>
        <v>232485</v>
      </c>
      <c r="C1517" s="2" t="s">
        <v>572</v>
      </c>
      <c r="D1517" s="2" t="str">
        <f t="shared" si="22"/>
        <v>Error?</v>
      </c>
    </row>
    <row r="1518" spans="1:4" x14ac:dyDescent="0.2">
      <c r="A1518" s="5">
        <v>1457</v>
      </c>
      <c r="B1518" s="138">
        <f>'Expenditures 15-22'!K296</f>
        <v>613</v>
      </c>
      <c r="C1518" s="2" t="s">
        <v>572</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572</v>
      </c>
      <c r="D1523" s="2" t="str">
        <f t="shared" si="22"/>
        <v>Error?</v>
      </c>
    </row>
    <row r="1524" spans="1:4" x14ac:dyDescent="0.2">
      <c r="A1524" s="5">
        <v>1463</v>
      </c>
      <c r="B1524" s="138">
        <f>'Expenditures 15-22'!C312</f>
        <v>0</v>
      </c>
      <c r="C1524" s="2" t="s">
        <v>572</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572</v>
      </c>
      <c r="D1529" s="2" t="str">
        <f t="shared" si="22"/>
        <v>Error?</v>
      </c>
    </row>
    <row r="1530" spans="1:4" x14ac:dyDescent="0.2">
      <c r="A1530" s="5">
        <v>1469</v>
      </c>
      <c r="B1530" s="138">
        <f>'Expenditures 15-22'!D312</f>
        <v>0</v>
      </c>
      <c r="C1530" s="2" t="s">
        <v>572</v>
      </c>
      <c r="D1530" s="2" t="str">
        <f t="shared" si="22"/>
        <v>Error?</v>
      </c>
    </row>
    <row r="1531" spans="1:4" x14ac:dyDescent="0.2">
      <c r="A1531" s="5">
        <v>1470</v>
      </c>
      <c r="B1531" s="138">
        <f>'Expenditures 15-22'!E301</f>
        <v>75390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75390</v>
      </c>
      <c r="C1535" s="2" t="s">
        <v>572</v>
      </c>
      <c r="D1535" s="2" t="str">
        <f t="shared" ref="D1535:D1598" si="23">IF(ISBLANK(B1535),"OK",IF(A1535-B1535=0,"OK","Error?"))</f>
        <v>Error?</v>
      </c>
    </row>
    <row r="1536" spans="1:4" x14ac:dyDescent="0.2">
      <c r="A1536" s="5">
        <v>1475</v>
      </c>
      <c r="B1536" s="138">
        <f>'Expenditures 15-22'!E312</f>
        <v>75390</v>
      </c>
      <c r="C1536" s="2" t="s">
        <v>572</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572</v>
      </c>
      <c r="D1541" s="2" t="str">
        <f t="shared" si="23"/>
        <v>Error?</v>
      </c>
    </row>
    <row r="1542" spans="1:4" x14ac:dyDescent="0.2">
      <c r="A1542" s="5">
        <v>1481</v>
      </c>
      <c r="B1542" s="138">
        <f>'Expenditures 15-22'!F312</f>
        <v>0</v>
      </c>
      <c r="C1542" s="2" t="s">
        <v>572</v>
      </c>
      <c r="D1542" s="2" t="str">
        <f t="shared" si="23"/>
        <v>Error?</v>
      </c>
    </row>
    <row r="1543" spans="1:4" x14ac:dyDescent="0.2">
      <c r="A1543" s="5">
        <v>1482</v>
      </c>
      <c r="B1543" s="138">
        <f>'Expenditures 15-22'!G301</f>
        <v>496489</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496489</v>
      </c>
      <c r="C1547" s="2" t="s">
        <v>572</v>
      </c>
      <c r="D1547" s="2" t="str">
        <f t="shared" si="23"/>
        <v>Error?</v>
      </c>
    </row>
    <row r="1548" spans="1:4" x14ac:dyDescent="0.2">
      <c r="A1548" s="5">
        <v>1487</v>
      </c>
      <c r="B1548" s="138">
        <f>'Expenditures 15-22'!G312</f>
        <v>496489</v>
      </c>
      <c r="C1548" s="2" t="s">
        <v>572</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572</v>
      </c>
      <c r="D1553" s="2" t="str">
        <f t="shared" si="23"/>
        <v>Error?</v>
      </c>
    </row>
    <row r="1554" spans="1:4" x14ac:dyDescent="0.2">
      <c r="A1554" s="5">
        <v>1493</v>
      </c>
      <c r="B1554" s="138">
        <f>'Expenditures 15-22'!H312</f>
        <v>0</v>
      </c>
      <c r="C1554" s="2" t="s">
        <v>572</v>
      </c>
      <c r="D1554" s="2" t="str">
        <f t="shared" si="23"/>
        <v>Error?</v>
      </c>
    </row>
    <row r="1555" spans="1:4" x14ac:dyDescent="0.2">
      <c r="A1555" s="5">
        <v>1494</v>
      </c>
      <c r="B1555" s="138">
        <f>'Expenditures 15-22'!K301</f>
        <v>571879</v>
      </c>
      <c r="C1555" s="2" t="s">
        <v>572</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572</v>
      </c>
      <c r="D1558" s="2" t="str">
        <f t="shared" si="23"/>
        <v>Error?</v>
      </c>
    </row>
    <row r="1559" spans="1:4" x14ac:dyDescent="0.2">
      <c r="A1559" s="5">
        <v>1498</v>
      </c>
      <c r="B1559" s="138">
        <f>'Expenditures 15-22'!K303</f>
        <v>571879</v>
      </c>
      <c r="C1559" s="2" t="s">
        <v>572</v>
      </c>
      <c r="D1559" s="2" t="str">
        <f t="shared" si="23"/>
        <v>Error?</v>
      </c>
    </row>
    <row r="1560" spans="1:4" x14ac:dyDescent="0.2">
      <c r="A1560" s="5">
        <v>1499</v>
      </c>
      <c r="B1560" s="138">
        <f>'Expenditures 15-22'!K312</f>
        <v>571879</v>
      </c>
      <c r="C1560" s="2" t="s">
        <v>572</v>
      </c>
      <c r="D1560" s="2" t="str">
        <f t="shared" si="23"/>
        <v>Error?</v>
      </c>
    </row>
    <row r="1561" spans="1:4" x14ac:dyDescent="0.2">
      <c r="A1561" s="5">
        <v>1500</v>
      </c>
      <c r="B1561" s="138">
        <f>'Expenditures 15-22'!K313</f>
        <v>-568359</v>
      </c>
      <c r="C1561" s="2" t="s">
        <v>572</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572</v>
      </c>
      <c r="D1569" s="2" t="str">
        <f t="shared" si="23"/>
        <v>OK</v>
      </c>
    </row>
    <row r="1570" spans="1:4" x14ac:dyDescent="0.2">
      <c r="A1570" s="10">
        <v>1509</v>
      </c>
      <c r="C1570" s="2" t="s">
        <v>572</v>
      </c>
      <c r="D1570" s="2" t="str">
        <f t="shared" si="23"/>
        <v>OK</v>
      </c>
    </row>
    <row r="1571" spans="1:4" x14ac:dyDescent="0.2">
      <c r="A1571" s="10">
        <v>1510</v>
      </c>
      <c r="D1571" s="2" t="str">
        <f t="shared" si="23"/>
        <v>OK</v>
      </c>
    </row>
    <row r="1572" spans="1:4" x14ac:dyDescent="0.2">
      <c r="A1572" s="10">
        <v>1511</v>
      </c>
      <c r="C1572" s="2" t="s">
        <v>572</v>
      </c>
      <c r="D1572" s="2" t="str">
        <f t="shared" si="23"/>
        <v>OK</v>
      </c>
    </row>
    <row r="1573" spans="1:4" x14ac:dyDescent="0.2">
      <c r="A1573" s="10">
        <v>1512</v>
      </c>
      <c r="C1573" s="2" t="s">
        <v>572</v>
      </c>
      <c r="D1573" s="2" t="str">
        <f t="shared" si="23"/>
        <v>OK</v>
      </c>
    </row>
    <row r="1574" spans="1:4" x14ac:dyDescent="0.2">
      <c r="A1574" s="10">
        <v>1513</v>
      </c>
      <c r="C1574" s="2" t="s">
        <v>572</v>
      </c>
      <c r="D1574" s="2" t="str">
        <f t="shared" si="23"/>
        <v>OK</v>
      </c>
    </row>
    <row r="1575" spans="1:4" x14ac:dyDescent="0.2">
      <c r="A1575" s="10">
        <v>1514</v>
      </c>
      <c r="C1575" s="2" t="s">
        <v>572</v>
      </c>
      <c r="D1575" s="2" t="str">
        <f t="shared" si="23"/>
        <v>OK</v>
      </c>
    </row>
    <row r="1576" spans="1:4" x14ac:dyDescent="0.2">
      <c r="A1576" s="10">
        <v>1515</v>
      </c>
      <c r="C1576" s="2" t="s">
        <v>572</v>
      </c>
      <c r="D1576" s="2" t="str">
        <f t="shared" si="23"/>
        <v>OK</v>
      </c>
    </row>
    <row r="1577" spans="1:4" x14ac:dyDescent="0.2">
      <c r="A1577" s="10">
        <v>1516</v>
      </c>
      <c r="C1577" s="2" t="s">
        <v>572</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t="e">
        <f>'Acct Summary 7-8'!#REF!</f>
        <v>#REF!</v>
      </c>
      <c r="D1617" s="2" t="e">
        <f t="shared" si="24"/>
        <v>#REF!</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6059540</v>
      </c>
      <c r="C1630" s="2" t="s">
        <v>572</v>
      </c>
      <c r="D1630" s="2" t="str">
        <f t="shared" si="24"/>
        <v>Error?</v>
      </c>
    </row>
    <row r="1631" spans="1:4" x14ac:dyDescent="0.2">
      <c r="A1631" s="5">
        <v>1570</v>
      </c>
      <c r="B1631" s="138" t="e">
        <f>'Acct Summary 7-8'!#REF!</f>
        <v>#REF!</v>
      </c>
      <c r="D1631" s="2" t="e">
        <f t="shared" si="24"/>
        <v>#REF!</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939054</v>
      </c>
      <c r="C1644" s="2" t="s">
        <v>572</v>
      </c>
      <c r="D1644" s="2" t="str">
        <f t="shared" si="24"/>
        <v>Error?</v>
      </c>
    </row>
    <row r="1645" spans="1:4" x14ac:dyDescent="0.2">
      <c r="A1645" s="5">
        <v>1584</v>
      </c>
      <c r="B1645" s="138" t="e">
        <f>'Acct Summary 7-8'!#REF!</f>
        <v>#REF!</v>
      </c>
      <c r="D1645" s="2" t="e">
        <f t="shared" si="24"/>
        <v>#REF!</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242360</v>
      </c>
      <c r="C1658" s="2" t="s">
        <v>572</v>
      </c>
      <c r="D1658" s="2" t="str">
        <f t="shared" si="24"/>
        <v>Error?</v>
      </c>
    </row>
    <row r="1659" spans="1:4" x14ac:dyDescent="0.2">
      <c r="A1659" s="5">
        <v>1598</v>
      </c>
      <c r="B1659" s="138" t="e">
        <f>'Acct Summary 7-8'!#REF!</f>
        <v>#REF!</v>
      </c>
      <c r="D1659" s="2" t="e">
        <f t="shared" si="24"/>
        <v>#REF!</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387835</v>
      </c>
      <c r="C1672" s="2" t="s">
        <v>572</v>
      </c>
      <c r="D1672" s="2" t="str">
        <f t="shared" si="25"/>
        <v>Error?</v>
      </c>
    </row>
    <row r="1673" spans="1:4" x14ac:dyDescent="0.2">
      <c r="A1673" s="5">
        <v>1612</v>
      </c>
      <c r="B1673" s="138" t="e">
        <f>'Acct Summary 7-8'!#REF!</f>
        <v>#REF!</v>
      </c>
      <c r="D1673" s="2" t="e">
        <f t="shared" si="25"/>
        <v>#REF!</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270610</v>
      </c>
      <c r="C1686" s="2" t="s">
        <v>572</v>
      </c>
      <c r="D1686" s="2" t="str">
        <f t="shared" si="25"/>
        <v>Error?</v>
      </c>
    </row>
    <row r="1687" spans="1:4" x14ac:dyDescent="0.2">
      <c r="A1687" s="5">
        <v>1626</v>
      </c>
      <c r="B1687" s="138" t="e">
        <f>'Acct Summary 7-8'!#REF!</f>
        <v>#REF!</v>
      </c>
      <c r="D1687" s="2" t="e">
        <f t="shared" si="25"/>
        <v>#REF!</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-68359</v>
      </c>
      <c r="C1700" s="2" t="s">
        <v>572</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572</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5153421</v>
      </c>
      <c r="C1744" s="2" t="s">
        <v>572</v>
      </c>
      <c r="D1744" s="2" t="str">
        <f t="shared" si="26"/>
        <v>Error?</v>
      </c>
    </row>
    <row r="1745" spans="1:5" x14ac:dyDescent="0.2">
      <c r="A1745" s="5">
        <v>1684</v>
      </c>
      <c r="B1745" s="138">
        <f>'Tax Sched 23'!B5</f>
        <v>912665</v>
      </c>
      <c r="C1745" s="2" t="s">
        <v>572</v>
      </c>
      <c r="D1745" s="2" t="str">
        <f t="shared" si="26"/>
        <v>Error?</v>
      </c>
    </row>
    <row r="1746" spans="1:5" x14ac:dyDescent="0.2">
      <c r="A1746" s="5">
        <v>1685</v>
      </c>
      <c r="B1746" s="138">
        <f>'Tax Sched 23'!B6</f>
        <v>222480</v>
      </c>
      <c r="C1746" s="2" t="s">
        <v>572</v>
      </c>
      <c r="D1746" s="2" t="str">
        <f t="shared" si="26"/>
        <v>Error?</v>
      </c>
    </row>
    <row r="1747" spans="1:5" x14ac:dyDescent="0.2">
      <c r="A1747" s="5">
        <v>1686</v>
      </c>
      <c r="B1747" s="138">
        <f>'Tax Sched 23'!B7</f>
        <v>407693</v>
      </c>
      <c r="C1747" s="2" t="s">
        <v>572</v>
      </c>
      <c r="D1747" s="2" t="str">
        <f t="shared" si="26"/>
        <v>Error?</v>
      </c>
    </row>
    <row r="1748" spans="1:5" x14ac:dyDescent="0.2">
      <c r="A1748" s="5">
        <v>1687</v>
      </c>
      <c r="B1748" s="138">
        <f>'Tax Sched 23'!B8</f>
        <v>108973</v>
      </c>
      <c r="C1748" s="2" t="s">
        <v>572</v>
      </c>
      <c r="D1748" s="2" t="str">
        <f t="shared" si="26"/>
        <v>Error?</v>
      </c>
    </row>
    <row r="1749" spans="1:5" x14ac:dyDescent="0.2">
      <c r="A1749" s="5">
        <v>1688</v>
      </c>
      <c r="B1749" s="138">
        <f>'Tax Sched 23'!B10</f>
        <v>99379</v>
      </c>
      <c r="C1749" s="2" t="s">
        <v>572</v>
      </c>
      <c r="D1749" s="2" t="str">
        <f t="shared" si="26"/>
        <v>Error?</v>
      </c>
    </row>
    <row r="1750" spans="1:5" x14ac:dyDescent="0.2">
      <c r="A1750" s="10">
        <v>1689</v>
      </c>
      <c r="D1750" s="2" t="str">
        <f t="shared" si="26"/>
        <v>OK</v>
      </c>
      <c r="E1750" s="2" t="s">
        <v>187</v>
      </c>
    </row>
    <row r="1751" spans="1:5" x14ac:dyDescent="0.2">
      <c r="A1751" s="5">
        <v>1690</v>
      </c>
      <c r="B1751" s="138">
        <f>'Tax Sched 23'!B9</f>
        <v>0</v>
      </c>
      <c r="C1751" s="2" t="s">
        <v>572</v>
      </c>
      <c r="D1751" s="2" t="str">
        <f t="shared" si="26"/>
        <v>Error?</v>
      </c>
    </row>
    <row r="1752" spans="1:5" x14ac:dyDescent="0.2">
      <c r="A1752" s="5">
        <v>1691</v>
      </c>
      <c r="B1752" s="138">
        <f>'Tax Sched 23'!B11</f>
        <v>0</v>
      </c>
      <c r="C1752" s="2" t="s">
        <v>572</v>
      </c>
      <c r="D1752" s="2" t="str">
        <f t="shared" si="26"/>
        <v>Error?</v>
      </c>
    </row>
    <row r="1753" spans="1:5" x14ac:dyDescent="0.2">
      <c r="A1753" s="5">
        <v>1692</v>
      </c>
      <c r="B1753" s="138">
        <f>'Tax Sched 23'!B12</f>
        <v>0</v>
      </c>
      <c r="C1753" s="2" t="s">
        <v>572</v>
      </c>
      <c r="D1753" s="2" t="str">
        <f t="shared" si="26"/>
        <v>Error?</v>
      </c>
    </row>
    <row r="1754" spans="1:5" x14ac:dyDescent="0.2">
      <c r="A1754" s="5">
        <v>1693</v>
      </c>
      <c r="B1754" s="138">
        <f>'Tax Sched 23'!B14</f>
        <v>0</v>
      </c>
      <c r="C1754" s="2" t="s">
        <v>572</v>
      </c>
      <c r="D1754" s="2" t="str">
        <f t="shared" si="26"/>
        <v>Error?</v>
      </c>
    </row>
    <row r="1755" spans="1:5" x14ac:dyDescent="0.2">
      <c r="A1755" s="10">
        <v>1694</v>
      </c>
      <c r="D1755" s="2" t="str">
        <f t="shared" si="26"/>
        <v>OK</v>
      </c>
    </row>
    <row r="1756" spans="1:5" x14ac:dyDescent="0.2">
      <c r="A1756" s="5">
        <v>1695</v>
      </c>
      <c r="B1756" s="138">
        <f>'Tax Sched 23'!B15</f>
        <v>0</v>
      </c>
      <c r="C1756" s="2" t="s">
        <v>572</v>
      </c>
      <c r="D1756" s="2" t="str">
        <f t="shared" si="26"/>
        <v>Error?</v>
      </c>
    </row>
    <row r="1757" spans="1:5" x14ac:dyDescent="0.2">
      <c r="A1757" s="10">
        <v>1696</v>
      </c>
      <c r="C1757" s="2" t="s">
        <v>572</v>
      </c>
      <c r="D1757" s="2" t="str">
        <f t="shared" si="26"/>
        <v>OK</v>
      </c>
    </row>
    <row r="1758" spans="1:5" x14ac:dyDescent="0.2">
      <c r="A1758" s="10">
        <v>1697</v>
      </c>
      <c r="C1758" s="2" t="s">
        <v>572</v>
      </c>
      <c r="D1758" s="2" t="str">
        <f t="shared" si="26"/>
        <v>OK</v>
      </c>
    </row>
    <row r="1759" spans="1:5" x14ac:dyDescent="0.2">
      <c r="A1759" s="5">
        <v>1698</v>
      </c>
      <c r="B1759" s="138">
        <f>'Tax Sched 23'!B19</f>
        <v>6992044</v>
      </c>
      <c r="C1759" s="2" t="s">
        <v>572</v>
      </c>
      <c r="D1759" s="2" t="str">
        <f t="shared" si="26"/>
        <v>Error?</v>
      </c>
    </row>
    <row r="1760" spans="1:5" x14ac:dyDescent="0.2">
      <c r="A1760" s="5">
        <v>1699</v>
      </c>
      <c r="B1760" s="138">
        <f>'Tax Sched 23'!D4</f>
        <v>2425461</v>
      </c>
      <c r="C1760" s="2" t="s">
        <v>572</v>
      </c>
      <c r="D1760" s="2" t="str">
        <f t="shared" si="26"/>
        <v>Error?</v>
      </c>
    </row>
    <row r="1761" spans="1:5" x14ac:dyDescent="0.2">
      <c r="A1761" s="5">
        <v>1700</v>
      </c>
      <c r="B1761" s="138">
        <f>'Tax Sched 23'!D5</f>
        <v>382263</v>
      </c>
      <c r="C1761" s="2" t="s">
        <v>572</v>
      </c>
      <c r="D1761" s="2" t="str">
        <f t="shared" si="26"/>
        <v>Error?</v>
      </c>
    </row>
    <row r="1762" spans="1:5" s="8" customFormat="1" x14ac:dyDescent="0.2">
      <c r="A1762" s="5">
        <v>1701</v>
      </c>
      <c r="B1762" s="138">
        <f>'Tax Sched 23'!D6</f>
        <v>103685</v>
      </c>
      <c r="C1762" s="2" t="s">
        <v>572</v>
      </c>
      <c r="D1762" s="2" t="str">
        <f t="shared" si="26"/>
        <v>Error?</v>
      </c>
      <c r="E1762" s="9"/>
    </row>
    <row r="1763" spans="1:5" x14ac:dyDescent="0.2">
      <c r="A1763" s="5">
        <v>1702</v>
      </c>
      <c r="B1763" s="138">
        <f>'Tax Sched 23'!D7</f>
        <v>169020</v>
      </c>
      <c r="C1763" s="2" t="s">
        <v>572</v>
      </c>
      <c r="D1763" s="2" t="str">
        <f t="shared" si="26"/>
        <v>Error?</v>
      </c>
    </row>
    <row r="1764" spans="1:5" x14ac:dyDescent="0.2">
      <c r="A1764" s="5">
        <v>1703</v>
      </c>
      <c r="B1764" s="138">
        <f>'Tax Sched 23'!D8</f>
        <v>45399</v>
      </c>
      <c r="C1764" s="2" t="s">
        <v>572</v>
      </c>
      <c r="D1764" s="2" t="str">
        <f t="shared" si="26"/>
        <v>Error?</v>
      </c>
    </row>
    <row r="1765" spans="1:5" x14ac:dyDescent="0.2">
      <c r="A1765" s="5">
        <v>1704</v>
      </c>
      <c r="B1765" s="138">
        <f>'Tax Sched 23'!D10</f>
        <v>46323</v>
      </c>
      <c r="C1765" s="2" t="s">
        <v>572</v>
      </c>
      <c r="D1765" s="2" t="str">
        <f t="shared" si="26"/>
        <v>Error?</v>
      </c>
    </row>
    <row r="1766" spans="1:5" x14ac:dyDescent="0.2">
      <c r="A1766" s="10">
        <v>1705</v>
      </c>
      <c r="C1766" s="2" t="s">
        <v>572</v>
      </c>
      <c r="D1766" s="2" t="str">
        <f t="shared" si="26"/>
        <v>OK</v>
      </c>
    </row>
    <row r="1767" spans="1:5" x14ac:dyDescent="0.2">
      <c r="A1767" s="5">
        <v>1706</v>
      </c>
      <c r="B1767" s="138">
        <f>'Tax Sched 23'!D9</f>
        <v>0</v>
      </c>
      <c r="C1767" s="2" t="s">
        <v>572</v>
      </c>
      <c r="D1767" s="2" t="str">
        <f t="shared" si="26"/>
        <v>Error?</v>
      </c>
    </row>
    <row r="1768" spans="1:5" x14ac:dyDescent="0.2">
      <c r="A1768" s="5">
        <v>1707</v>
      </c>
      <c r="B1768" s="138">
        <f>'Tax Sched 23'!D11</f>
        <v>0</v>
      </c>
      <c r="C1768" s="2" t="s">
        <v>572</v>
      </c>
      <c r="D1768" s="2" t="str">
        <f t="shared" si="26"/>
        <v>Error?</v>
      </c>
    </row>
    <row r="1769" spans="1:5" x14ac:dyDescent="0.2">
      <c r="A1769" s="5">
        <v>1708</v>
      </c>
      <c r="B1769" s="138">
        <f>'Tax Sched 23'!D12</f>
        <v>0</v>
      </c>
      <c r="C1769" s="2" t="s">
        <v>572</v>
      </c>
      <c r="D1769" s="2" t="str">
        <f t="shared" si="26"/>
        <v>Error?</v>
      </c>
    </row>
    <row r="1770" spans="1:5" x14ac:dyDescent="0.2">
      <c r="A1770" s="5">
        <v>1709</v>
      </c>
      <c r="B1770" s="138">
        <f>'Tax Sched 23'!D14</f>
        <v>0</v>
      </c>
      <c r="C1770" s="2" t="s">
        <v>572</v>
      </c>
      <c r="D1770" s="2" t="str">
        <f t="shared" si="26"/>
        <v>Error?</v>
      </c>
    </row>
    <row r="1771" spans="1:5" x14ac:dyDescent="0.2">
      <c r="A1771" s="10">
        <v>1710</v>
      </c>
      <c r="D1771" s="2" t="str">
        <f t="shared" si="26"/>
        <v>OK</v>
      </c>
    </row>
    <row r="1772" spans="1:5" x14ac:dyDescent="0.2">
      <c r="A1772" s="5">
        <v>1711</v>
      </c>
      <c r="B1772" s="138">
        <f>'Tax Sched 23'!D15</f>
        <v>0</v>
      </c>
      <c r="C1772" s="2" t="s">
        <v>572</v>
      </c>
      <c r="D1772" s="2" t="str">
        <f t="shared" si="26"/>
        <v>Error?</v>
      </c>
    </row>
    <row r="1773" spans="1:5" x14ac:dyDescent="0.2">
      <c r="A1773" s="10">
        <v>1712</v>
      </c>
      <c r="C1773" s="2" t="s">
        <v>572</v>
      </c>
      <c r="D1773" s="2" t="str">
        <f t="shared" si="26"/>
        <v>OK</v>
      </c>
    </row>
    <row r="1774" spans="1:5" x14ac:dyDescent="0.2">
      <c r="A1774" s="10">
        <v>1713</v>
      </c>
      <c r="C1774" s="2" t="s">
        <v>572</v>
      </c>
      <c r="D1774" s="2" t="str">
        <f t="shared" si="26"/>
        <v>OK</v>
      </c>
    </row>
    <row r="1775" spans="1:5" x14ac:dyDescent="0.2">
      <c r="A1775" s="5">
        <v>1714</v>
      </c>
      <c r="B1775" s="138">
        <f>'Tax Sched 23'!D19</f>
        <v>3217201</v>
      </c>
      <c r="C1775" s="2" t="s">
        <v>572</v>
      </c>
      <c r="D1775" s="2" t="str">
        <f t="shared" si="26"/>
        <v>Error?</v>
      </c>
    </row>
    <row r="1776" spans="1:5" x14ac:dyDescent="0.2">
      <c r="A1776" s="5">
        <v>1715</v>
      </c>
      <c r="B1776" s="138">
        <f>'Tax Sched 23'!C4</f>
        <v>2727960</v>
      </c>
      <c r="D1776" s="2" t="str">
        <f t="shared" si="26"/>
        <v>Error?</v>
      </c>
    </row>
    <row r="1777" spans="1:4" x14ac:dyDescent="0.2">
      <c r="A1777" s="5">
        <v>1716</v>
      </c>
      <c r="B1777" s="138">
        <f>'Tax Sched 23'!C5</f>
        <v>530402</v>
      </c>
      <c r="D1777" s="2" t="str">
        <f t="shared" si="26"/>
        <v>Error?</v>
      </c>
    </row>
    <row r="1778" spans="1:4" x14ac:dyDescent="0.2">
      <c r="A1778" s="5">
        <v>1717</v>
      </c>
      <c r="B1778" s="138">
        <f>'Tax Sched 23'!C6</f>
        <v>118795</v>
      </c>
      <c r="D1778" s="2" t="str">
        <f t="shared" si="26"/>
        <v>Error?</v>
      </c>
    </row>
    <row r="1779" spans="1:4" x14ac:dyDescent="0.2">
      <c r="A1779" s="5">
        <v>1718</v>
      </c>
      <c r="B1779" s="138">
        <f>'Tax Sched 23'!C7</f>
        <v>238673</v>
      </c>
      <c r="D1779" s="2" t="str">
        <f t="shared" si="26"/>
        <v>Error?</v>
      </c>
    </row>
    <row r="1780" spans="1:4" x14ac:dyDescent="0.2">
      <c r="A1780" s="5">
        <v>1719</v>
      </c>
      <c r="B1780" s="138">
        <f>'Tax Sched 23'!C8</f>
        <v>63574</v>
      </c>
      <c r="D1780" s="2" t="str">
        <f t="shared" si="26"/>
        <v>Error?</v>
      </c>
    </row>
    <row r="1781" spans="1:4" x14ac:dyDescent="0.2">
      <c r="A1781" s="5">
        <v>1720</v>
      </c>
      <c r="B1781" s="138">
        <f>'Tax Sched 23'!C10</f>
        <v>53056</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3774843</v>
      </c>
      <c r="C1791" s="2" t="s">
        <v>572</v>
      </c>
      <c r="D1791" s="2" t="str">
        <f t="shared" ref="D1791:D1854" si="27">IF(ISBLANK(B1791),"OK",IF(A1791-B1791=0,"OK","Error?"))</f>
        <v>Error?</v>
      </c>
    </row>
    <row r="1792" spans="1:4" x14ac:dyDescent="0.2">
      <c r="A1792" s="5">
        <v>1731</v>
      </c>
      <c r="B1792" s="138">
        <f>'Tax Sched 23'!F4</f>
        <v>2570101</v>
      </c>
      <c r="C1792" s="2" t="s">
        <v>572</v>
      </c>
      <c r="D1792" s="2" t="str">
        <f t="shared" si="27"/>
        <v>Error?</v>
      </c>
    </row>
    <row r="1793" spans="1:4" x14ac:dyDescent="0.2">
      <c r="A1793" s="5">
        <v>1732</v>
      </c>
      <c r="B1793" s="138">
        <f>'Tax Sched 23'!F5</f>
        <v>499598</v>
      </c>
      <c r="C1793" s="2" t="s">
        <v>572</v>
      </c>
      <c r="D1793" s="2" t="str">
        <f t="shared" si="27"/>
        <v>Error?</v>
      </c>
    </row>
    <row r="1794" spans="1:4" x14ac:dyDescent="0.2">
      <c r="A1794" s="5">
        <v>1733</v>
      </c>
      <c r="B1794" s="138">
        <f>'Tax Sched 23'!F6</f>
        <v>111909</v>
      </c>
      <c r="C1794" s="2" t="s">
        <v>572</v>
      </c>
      <c r="D1794" s="2" t="str">
        <f t="shared" si="27"/>
        <v>Error?</v>
      </c>
    </row>
    <row r="1795" spans="1:4" x14ac:dyDescent="0.2">
      <c r="A1795" s="5">
        <v>1734</v>
      </c>
      <c r="B1795" s="138">
        <f>'Tax Sched 23'!F7</f>
        <v>224827</v>
      </c>
      <c r="C1795" s="2" t="s">
        <v>572</v>
      </c>
      <c r="D1795" s="2" t="str">
        <f t="shared" si="27"/>
        <v>Error?</v>
      </c>
    </row>
    <row r="1796" spans="1:4" x14ac:dyDescent="0.2">
      <c r="A1796" s="5">
        <v>1735</v>
      </c>
      <c r="B1796" s="138">
        <f>'Tax Sched 23'!F8</f>
        <v>60026</v>
      </c>
      <c r="C1796" s="2" t="s">
        <v>572</v>
      </c>
      <c r="D1796" s="2" t="str">
        <f t="shared" si="27"/>
        <v>Error?</v>
      </c>
    </row>
    <row r="1797" spans="1:4" x14ac:dyDescent="0.2">
      <c r="A1797" s="5">
        <v>1736</v>
      </c>
      <c r="B1797" s="138">
        <f>'Tax Sched 23'!F10</f>
        <v>49944</v>
      </c>
      <c r="C1797" s="2" t="s">
        <v>572</v>
      </c>
      <c r="D1797" s="2" t="str">
        <f t="shared" si="27"/>
        <v>Error?</v>
      </c>
    </row>
    <row r="1798" spans="1:4" x14ac:dyDescent="0.2">
      <c r="A1798" s="10">
        <v>1737</v>
      </c>
      <c r="C1798" s="2" t="s">
        <v>572</v>
      </c>
      <c r="D1798" s="2" t="str">
        <f t="shared" si="27"/>
        <v>OK</v>
      </c>
    </row>
    <row r="1799" spans="1:4" x14ac:dyDescent="0.2">
      <c r="A1799" s="5">
        <v>1738</v>
      </c>
      <c r="B1799" s="138">
        <f>'Tax Sched 23'!F9</f>
        <v>0</v>
      </c>
      <c r="C1799" s="2" t="s">
        <v>572</v>
      </c>
      <c r="D1799" s="2" t="str">
        <f t="shared" si="27"/>
        <v>Error?</v>
      </c>
    </row>
    <row r="1800" spans="1:4" x14ac:dyDescent="0.2">
      <c r="A1800" s="5">
        <v>1739</v>
      </c>
      <c r="B1800" s="138">
        <f>'Tax Sched 23'!F11</f>
        <v>0</v>
      </c>
      <c r="C1800" s="2" t="s">
        <v>572</v>
      </c>
      <c r="D1800" s="2" t="str">
        <f t="shared" si="27"/>
        <v>Error?</v>
      </c>
    </row>
    <row r="1801" spans="1:4" x14ac:dyDescent="0.2">
      <c r="A1801" s="5">
        <v>1740</v>
      </c>
      <c r="B1801" s="138">
        <f>'Tax Sched 23'!F12</f>
        <v>0</v>
      </c>
      <c r="C1801" s="2" t="s">
        <v>572</v>
      </c>
      <c r="D1801" s="2" t="str">
        <f t="shared" si="27"/>
        <v>Error?</v>
      </c>
    </row>
    <row r="1802" spans="1:4" x14ac:dyDescent="0.2">
      <c r="A1802" s="5">
        <v>1741</v>
      </c>
      <c r="B1802" s="138">
        <f>'Tax Sched 23'!F14</f>
        <v>0</v>
      </c>
      <c r="C1802" s="2" t="s">
        <v>572</v>
      </c>
      <c r="D1802" s="2" t="str">
        <f t="shared" si="27"/>
        <v>Error?</v>
      </c>
    </row>
    <row r="1803" spans="1:4" x14ac:dyDescent="0.2">
      <c r="A1803" s="10">
        <v>1742</v>
      </c>
      <c r="D1803" s="2" t="str">
        <f t="shared" si="27"/>
        <v>OK</v>
      </c>
    </row>
    <row r="1804" spans="1:4" x14ac:dyDescent="0.2">
      <c r="A1804" s="5">
        <v>1743</v>
      </c>
      <c r="B1804" s="138">
        <f>'Tax Sched 23'!F15</f>
        <v>0</v>
      </c>
      <c r="C1804" s="2" t="s">
        <v>572</v>
      </c>
      <c r="D1804" s="2" t="str">
        <f t="shared" si="27"/>
        <v>Error?</v>
      </c>
    </row>
    <row r="1805" spans="1:4" x14ac:dyDescent="0.2">
      <c r="A1805" s="10">
        <v>1744</v>
      </c>
      <c r="C1805" s="2" t="s">
        <v>572</v>
      </c>
      <c r="D1805" s="2" t="str">
        <f t="shared" si="27"/>
        <v>OK</v>
      </c>
    </row>
    <row r="1806" spans="1:4" x14ac:dyDescent="0.2">
      <c r="A1806" s="10">
        <v>1745</v>
      </c>
      <c r="C1806" s="2" t="s">
        <v>572</v>
      </c>
      <c r="D1806" s="2" t="str">
        <f t="shared" si="27"/>
        <v>OK</v>
      </c>
    </row>
    <row r="1807" spans="1:4" x14ac:dyDescent="0.2">
      <c r="A1807" s="12">
        <v>1746</v>
      </c>
      <c r="B1807" s="138">
        <f>'Tax Sched 23'!F19</f>
        <v>3556422</v>
      </c>
      <c r="C1807" s="2" t="s">
        <v>572</v>
      </c>
      <c r="D1807" s="2" t="str">
        <f t="shared" si="27"/>
        <v>Error?</v>
      </c>
    </row>
    <row r="1808" spans="1:4" x14ac:dyDescent="0.2">
      <c r="A1808" s="5">
        <v>1747</v>
      </c>
      <c r="B1808" s="138">
        <f>'Tax Sched 23'!E4</f>
        <v>5298061</v>
      </c>
      <c r="D1808" s="2" t="str">
        <f t="shared" si="27"/>
        <v>Error?</v>
      </c>
    </row>
    <row r="1809" spans="1:4" x14ac:dyDescent="0.2">
      <c r="A1809" s="5">
        <v>1748</v>
      </c>
      <c r="B1809" s="138">
        <f>'Tax Sched 23'!E5</f>
        <v>1030000</v>
      </c>
      <c r="D1809" s="2" t="str">
        <f t="shared" si="27"/>
        <v>Error?</v>
      </c>
    </row>
    <row r="1810" spans="1:4" x14ac:dyDescent="0.2">
      <c r="A1810" s="5">
        <v>1749</v>
      </c>
      <c r="B1810" s="138">
        <f>'Tax Sched 23'!E6</f>
        <v>230704</v>
      </c>
      <c r="D1810" s="2" t="str">
        <f t="shared" si="27"/>
        <v>Error?</v>
      </c>
    </row>
    <row r="1811" spans="1:4" x14ac:dyDescent="0.2">
      <c r="A1811" s="5">
        <v>1750</v>
      </c>
      <c r="B1811" s="138">
        <f>'Tax Sched 23'!E7</f>
        <v>463500</v>
      </c>
      <c r="D1811" s="2" t="str">
        <f t="shared" si="27"/>
        <v>Error?</v>
      </c>
    </row>
    <row r="1812" spans="1:4" x14ac:dyDescent="0.2">
      <c r="A1812" s="5">
        <v>1751</v>
      </c>
      <c r="B1812" s="138">
        <f>'Tax Sched 23'!E8</f>
        <v>123600</v>
      </c>
      <c r="D1812" s="2" t="str">
        <f t="shared" si="27"/>
        <v>Error?</v>
      </c>
    </row>
    <row r="1813" spans="1:4" x14ac:dyDescent="0.2">
      <c r="A1813" s="5">
        <v>1752</v>
      </c>
      <c r="B1813" s="138">
        <f>'Tax Sched 23'!E10</f>
        <v>103000</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0</v>
      </c>
      <c r="D1816" s="2" t="str">
        <f t="shared" si="27"/>
        <v>Error?</v>
      </c>
    </row>
    <row r="1817" spans="1:4" x14ac:dyDescent="0.2">
      <c r="A1817" s="5">
        <v>1756</v>
      </c>
      <c r="B1817" s="138">
        <f>'Tax Sched 23'!E12</f>
        <v>0</v>
      </c>
      <c r="D1817" s="2" t="str">
        <f t="shared" si="27"/>
        <v>Error?</v>
      </c>
    </row>
    <row r="1818" spans="1:4" x14ac:dyDescent="0.2">
      <c r="A1818" s="5">
        <v>1757</v>
      </c>
      <c r="B1818" s="138">
        <f>'Tax Sched 23'!E14</f>
        <v>0</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7331265</v>
      </c>
      <c r="C1823" s="2" t="s">
        <v>572</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572</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572</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572</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572</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572</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572</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572</v>
      </c>
      <c r="D1867" s="2" t="str">
        <f t="shared" si="28"/>
        <v>Error?</v>
      </c>
    </row>
    <row r="1868" spans="1:4" x14ac:dyDescent="0.2">
      <c r="A1868" s="5">
        <v>1807</v>
      </c>
      <c r="B1868" s="138">
        <f>'Short-Term Long-Term Debt 24'!F7</f>
        <v>0</v>
      </c>
      <c r="C1868" s="2" t="s">
        <v>572</v>
      </c>
      <c r="D1868" s="2" t="str">
        <f t="shared" si="28"/>
        <v>Error?</v>
      </c>
    </row>
    <row r="1869" spans="1:4" x14ac:dyDescent="0.2">
      <c r="A1869" s="5">
        <v>1808</v>
      </c>
      <c r="B1869" s="138">
        <f>'Short-Term Long-Term Debt 24'!F12</f>
        <v>0</v>
      </c>
      <c r="C1869" s="2" t="s">
        <v>572</v>
      </c>
      <c r="D1869" s="2" t="str">
        <f t="shared" si="28"/>
        <v>Error?</v>
      </c>
    </row>
    <row r="1870" spans="1:4" x14ac:dyDescent="0.2">
      <c r="A1870" s="5">
        <v>1809</v>
      </c>
      <c r="B1870" s="138">
        <f>'Short-Term Long-Term Debt 24'!F11</f>
        <v>0</v>
      </c>
      <c r="C1870" s="2" t="s">
        <v>572</v>
      </c>
      <c r="D1870" s="2" t="str">
        <f t="shared" si="28"/>
        <v>Error?</v>
      </c>
    </row>
    <row r="1871" spans="1:4" x14ac:dyDescent="0.2">
      <c r="A1871" s="5">
        <v>1810</v>
      </c>
      <c r="B1871" s="138">
        <f>'Short-Term Long-Term Debt 24'!F8</f>
        <v>0</v>
      </c>
      <c r="C1871" s="2" t="s">
        <v>572</v>
      </c>
      <c r="D1871" s="2" t="str">
        <f t="shared" si="28"/>
        <v>Error?</v>
      </c>
    </row>
    <row r="1872" spans="1:4" x14ac:dyDescent="0.2">
      <c r="A1872" s="5">
        <v>1811</v>
      </c>
      <c r="B1872" s="138">
        <f>'Short-Term Long-Term Debt 24'!F9</f>
        <v>0</v>
      </c>
      <c r="C1872" s="2" t="s">
        <v>572</v>
      </c>
      <c r="D1872" s="2" t="str">
        <f t="shared" si="28"/>
        <v>Error?</v>
      </c>
    </row>
    <row r="1873" spans="1:4" x14ac:dyDescent="0.2">
      <c r="A1873" s="5">
        <v>1812</v>
      </c>
      <c r="B1873" s="138">
        <f>'Short-Term Long-Term Debt 24'!F10</f>
        <v>0</v>
      </c>
      <c r="C1873" s="2" t="s">
        <v>572</v>
      </c>
      <c r="D1873" s="2" t="str">
        <f t="shared" si="28"/>
        <v>Error?</v>
      </c>
    </row>
    <row r="1874" spans="1:4" x14ac:dyDescent="0.2">
      <c r="A1874" s="5">
        <v>1813</v>
      </c>
      <c r="B1874" s="138">
        <f>'Short-Term Long-Term Debt 24'!F14</f>
        <v>0</v>
      </c>
      <c r="C1874" s="2" t="s">
        <v>572</v>
      </c>
      <c r="D1874" s="2" t="str">
        <f t="shared" si="28"/>
        <v>Error?</v>
      </c>
    </row>
    <row r="1875" spans="1:4" x14ac:dyDescent="0.2">
      <c r="A1875" s="5">
        <v>1814</v>
      </c>
      <c r="B1875" s="138">
        <f>'Short-Term Long-Term Debt 24'!F15</f>
        <v>0</v>
      </c>
      <c r="C1875" s="2" t="s">
        <v>572</v>
      </c>
      <c r="D1875" s="2" t="str">
        <f t="shared" si="28"/>
        <v>Error?</v>
      </c>
    </row>
    <row r="1876" spans="1:4" x14ac:dyDescent="0.2">
      <c r="A1876" s="5">
        <v>1815</v>
      </c>
      <c r="B1876" s="138">
        <f>'Short-Term Long-Term Debt 24'!F17</f>
        <v>0</v>
      </c>
      <c r="C1876" s="2" t="s">
        <v>572</v>
      </c>
      <c r="D1876" s="2" t="str">
        <f t="shared" si="28"/>
        <v>Error?</v>
      </c>
    </row>
    <row r="1877" spans="1:4" x14ac:dyDescent="0.2">
      <c r="A1877" s="5">
        <v>1816</v>
      </c>
      <c r="B1877" s="138">
        <f>'Short-Term Long-Term Debt 24'!F18</f>
        <v>0</v>
      </c>
      <c r="C1877" s="2" t="s">
        <v>572</v>
      </c>
      <c r="D1877" s="2" t="str">
        <f t="shared" si="28"/>
        <v>Error?</v>
      </c>
    </row>
    <row r="1878" spans="1:4" x14ac:dyDescent="0.2">
      <c r="A1878" s="5">
        <v>1817</v>
      </c>
      <c r="B1878" s="138">
        <f>'Short-Term Long-Term Debt 24'!F20</f>
        <v>0</v>
      </c>
      <c r="C1878" s="2" t="s">
        <v>572</v>
      </c>
      <c r="D1878" s="2" t="str">
        <f t="shared" si="28"/>
        <v>Error?</v>
      </c>
    </row>
    <row r="1879" spans="1:4" x14ac:dyDescent="0.2">
      <c r="A1879" s="5">
        <v>1818</v>
      </c>
      <c r="B1879" s="138">
        <f>'Short-Term Long-Term Debt 24'!F21</f>
        <v>0</v>
      </c>
      <c r="C1879" s="2" t="s">
        <v>572</v>
      </c>
      <c r="D1879" s="2" t="str">
        <f t="shared" si="28"/>
        <v>Error?</v>
      </c>
    </row>
    <row r="1880" spans="1:4" x14ac:dyDescent="0.2">
      <c r="A1880" s="5">
        <v>1819</v>
      </c>
      <c r="B1880" s="138">
        <f>'Short-Term Long-Term Debt 24'!F23</f>
        <v>0</v>
      </c>
      <c r="C1880" s="2" t="s">
        <v>572</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2043073</v>
      </c>
      <c r="C1939" s="2" t="s">
        <v>572</v>
      </c>
      <c r="D1939" s="2" t="str">
        <f t="shared" si="29"/>
        <v>Error?</v>
      </c>
    </row>
    <row r="1940" spans="1:5" x14ac:dyDescent="0.2">
      <c r="A1940" s="5">
        <v>1879</v>
      </c>
      <c r="B1940" s="138">
        <f>'Short-Term Long-Term Debt 24'!F49</f>
        <v>0</v>
      </c>
      <c r="C1940" s="2" t="s">
        <v>572</v>
      </c>
      <c r="D1940" s="2" t="str">
        <f t="shared" si="29"/>
        <v>Error?</v>
      </c>
    </row>
    <row r="1941" spans="1:5" x14ac:dyDescent="0.2">
      <c r="A1941" s="10">
        <v>1880</v>
      </c>
      <c r="C1941" s="2" t="s">
        <v>572</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135</v>
      </c>
    </row>
    <row r="1953" spans="1:5" x14ac:dyDescent="0.2">
      <c r="A1953" s="5">
        <v>1892</v>
      </c>
      <c r="B1953" s="138">
        <f>'Rest Tax Levies-Tort Im 25'!G12</f>
        <v>0</v>
      </c>
      <c r="C1953" s="2" t="s">
        <v>572</v>
      </c>
      <c r="D1953" s="2" t="str">
        <f t="shared" si="29"/>
        <v>Error?</v>
      </c>
    </row>
    <row r="1954" spans="1:5" x14ac:dyDescent="0.2">
      <c r="A1954" s="10">
        <v>1893</v>
      </c>
      <c r="C1954" s="2" t="s">
        <v>572</v>
      </c>
      <c r="D1954" s="2" t="str">
        <f t="shared" si="29"/>
        <v>OK</v>
      </c>
      <c r="E1954" s="2" t="s">
        <v>135</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572</v>
      </c>
      <c r="D1957" s="2" t="str">
        <f t="shared" si="29"/>
        <v>Error?</v>
      </c>
    </row>
    <row r="1958" spans="1:5" x14ac:dyDescent="0.2">
      <c r="A1958" s="5">
        <v>1897</v>
      </c>
      <c r="B1958" s="138">
        <f>'Rest Tax Levies-Tort Im 25'!G24</f>
        <v>0</v>
      </c>
      <c r="C1958" s="2" t="s">
        <v>572</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0</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135</v>
      </c>
    </row>
    <row r="1977" spans="1:5" x14ac:dyDescent="0.2">
      <c r="A1977" s="5">
        <v>1916</v>
      </c>
      <c r="B1977" s="138">
        <f>'Rest Tax Levies-Tort Im 25'!H12</f>
        <v>0</v>
      </c>
      <c r="C1977" s="2" t="s">
        <v>572</v>
      </c>
      <c r="D1977" s="2" t="str">
        <f t="shared" si="29"/>
        <v>Error?</v>
      </c>
    </row>
    <row r="1978" spans="1:5" x14ac:dyDescent="0.2">
      <c r="A1978" s="10">
        <v>1917</v>
      </c>
      <c r="C1978" s="2" t="s">
        <v>572</v>
      </c>
      <c r="D1978" s="2" t="str">
        <f t="shared" si="29"/>
        <v>OK</v>
      </c>
      <c r="E1978" s="2" t="s">
        <v>135</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135</v>
      </c>
    </row>
    <row r="1982" spans="1:5" x14ac:dyDescent="0.2">
      <c r="A1982" s="5">
        <v>1921</v>
      </c>
      <c r="B1982" s="138">
        <f>'Rest Tax Levies-Tort Im 25'!H23</f>
        <v>0</v>
      </c>
      <c r="C1982" s="2" t="s">
        <v>572</v>
      </c>
      <c r="D1982" s="2" t="str">
        <f t="shared" si="29"/>
        <v>Error?</v>
      </c>
    </row>
    <row r="1983" spans="1:5" x14ac:dyDescent="0.2">
      <c r="A1983" s="5">
        <v>1922</v>
      </c>
      <c r="B1983" s="138">
        <f>'Rest Tax Levies-Tort Im 25'!H24</f>
        <v>0</v>
      </c>
      <c r="C1983" s="2" t="s">
        <v>572</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135</v>
      </c>
    </row>
    <row r="1990" spans="1:5" x14ac:dyDescent="0.2">
      <c r="A1990" s="5">
        <v>1929</v>
      </c>
      <c r="B1990" s="138">
        <f>'Rest Tax Levies-Tort Im 25'!I12</f>
        <v>0</v>
      </c>
      <c r="C1990" s="2" t="s">
        <v>572</v>
      </c>
      <c r="D1990" s="2" t="str">
        <f t="shared" si="30"/>
        <v>Error?</v>
      </c>
    </row>
    <row r="1991" spans="1:5" x14ac:dyDescent="0.2">
      <c r="A1991" s="10">
        <v>1930</v>
      </c>
      <c r="C1991" s="2" t="s">
        <v>572</v>
      </c>
      <c r="D1991" s="2" t="str">
        <f t="shared" si="30"/>
        <v>OK</v>
      </c>
      <c r="E1991" s="2" t="s">
        <v>135</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135</v>
      </c>
    </row>
    <row r="1995" spans="1:5" x14ac:dyDescent="0.2">
      <c r="A1995" s="5">
        <v>1934</v>
      </c>
      <c r="B1995" s="138">
        <f>'Rest Tax Levies-Tort Im 25'!I23</f>
        <v>0</v>
      </c>
      <c r="C1995" s="2" t="s">
        <v>572</v>
      </c>
      <c r="D1995" s="2" t="str">
        <f t="shared" si="30"/>
        <v>Error?</v>
      </c>
    </row>
    <row r="1996" spans="1:5" x14ac:dyDescent="0.2">
      <c r="A1996" s="5">
        <v>1935</v>
      </c>
      <c r="B1996" s="138">
        <f>'Rest Tax Levies-Tort Im 25'!I24</f>
        <v>0</v>
      </c>
      <c r="C1996" s="2" t="s">
        <v>572</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354950</v>
      </c>
      <c r="D2008" s="2" t="str">
        <f t="shared" si="30"/>
        <v>Error?</v>
      </c>
    </row>
    <row r="2009" spans="1:4" x14ac:dyDescent="0.2">
      <c r="A2009" s="5">
        <v>1948</v>
      </c>
      <c r="B2009" s="138">
        <f>'Cap Outlay Deprec 26'!C8</f>
        <v>10159022</v>
      </c>
      <c r="D2009" s="2" t="str">
        <f t="shared" si="30"/>
        <v>Error?</v>
      </c>
    </row>
    <row r="2010" spans="1:4" x14ac:dyDescent="0.2">
      <c r="A2010" s="5">
        <v>1949</v>
      </c>
      <c r="B2010" s="138">
        <f>'Cap Outlay Deprec 26'!C10</f>
        <v>96589</v>
      </c>
      <c r="D2010" s="2" t="str">
        <f t="shared" si="30"/>
        <v>Error?</v>
      </c>
    </row>
    <row r="2011" spans="1:4" x14ac:dyDescent="0.2">
      <c r="A2011" s="5">
        <v>1950</v>
      </c>
      <c r="B2011" s="138">
        <f>'Cap Outlay Deprec 26'!C12</f>
        <v>1650074</v>
      </c>
      <c r="D2011" s="2" t="str">
        <f t="shared" si="30"/>
        <v>Error?</v>
      </c>
    </row>
    <row r="2012" spans="1:4" x14ac:dyDescent="0.2">
      <c r="A2012" s="5">
        <v>1951</v>
      </c>
      <c r="B2012" s="138">
        <f>'Cap Outlay Deprec 26'!C13</f>
        <v>0</v>
      </c>
      <c r="D2012" s="2" t="str">
        <f t="shared" si="30"/>
        <v>Error?</v>
      </c>
    </row>
    <row r="2013" spans="1:4" x14ac:dyDescent="0.2">
      <c r="A2013" s="5">
        <v>1952</v>
      </c>
      <c r="B2013" s="138">
        <f>'Cap Outlay Deprec 26'!C16</f>
        <v>12260635</v>
      </c>
      <c r="C2013" s="2" t="s">
        <v>572</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164979</v>
      </c>
      <c r="D2015" s="2" t="str">
        <f t="shared" si="30"/>
        <v>Error?</v>
      </c>
    </row>
    <row r="2016" spans="1:4" x14ac:dyDescent="0.2">
      <c r="A2016" s="5">
        <v>1955</v>
      </c>
      <c r="B2016" s="138">
        <f>'Cap Outlay Deprec 26'!D10</f>
        <v>0</v>
      </c>
      <c r="D2016" s="2" t="str">
        <f t="shared" si="30"/>
        <v>Error?</v>
      </c>
    </row>
    <row r="2017" spans="1:4" x14ac:dyDescent="0.2">
      <c r="A2017" s="5">
        <v>1956</v>
      </c>
      <c r="B2017" s="138">
        <f>'Cap Outlay Deprec 26'!D12</f>
        <v>93939</v>
      </c>
      <c r="D2017" s="2" t="str">
        <f t="shared" si="30"/>
        <v>Error?</v>
      </c>
    </row>
    <row r="2018" spans="1:4" x14ac:dyDescent="0.2">
      <c r="A2018" s="5">
        <v>1957</v>
      </c>
      <c r="B2018" s="138">
        <f>'Cap Outlay Deprec 26'!D13</f>
        <v>0</v>
      </c>
      <c r="D2018" s="2" t="str">
        <f t="shared" si="30"/>
        <v>Error?</v>
      </c>
    </row>
    <row r="2019" spans="1:4" x14ac:dyDescent="0.2">
      <c r="A2019" s="5">
        <v>1958</v>
      </c>
      <c r="B2019" s="138">
        <f>'Cap Outlay Deprec 26'!D16</f>
        <v>667631</v>
      </c>
      <c r="C2019" s="2" t="s">
        <v>572</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0</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0</v>
      </c>
      <c r="C2025" s="2" t="s">
        <v>572</v>
      </c>
      <c r="D2025" s="2" t="str">
        <f t="shared" si="30"/>
        <v>Error?</v>
      </c>
    </row>
    <row r="2026" spans="1:4" x14ac:dyDescent="0.2">
      <c r="A2026" s="5">
        <v>1965</v>
      </c>
      <c r="B2026" s="138">
        <f>'Cap Outlay Deprec 26'!F5</f>
        <v>354950</v>
      </c>
      <c r="C2026" s="2" t="s">
        <v>572</v>
      </c>
      <c r="D2026" s="2" t="str">
        <f t="shared" si="30"/>
        <v>Error?</v>
      </c>
    </row>
    <row r="2027" spans="1:4" x14ac:dyDescent="0.2">
      <c r="A2027" s="5">
        <v>1966</v>
      </c>
      <c r="B2027" s="138">
        <f>'Cap Outlay Deprec 26'!F8</f>
        <v>10324001</v>
      </c>
      <c r="C2027" s="2" t="s">
        <v>572</v>
      </c>
      <c r="D2027" s="2" t="str">
        <f t="shared" si="30"/>
        <v>Error?</v>
      </c>
    </row>
    <row r="2028" spans="1:4" x14ac:dyDescent="0.2">
      <c r="A2028" s="5">
        <v>1967</v>
      </c>
      <c r="B2028" s="138">
        <f>'Cap Outlay Deprec 26'!F10</f>
        <v>96589</v>
      </c>
      <c r="C2028" s="2" t="s">
        <v>572</v>
      </c>
      <c r="D2028" s="2" t="str">
        <f t="shared" si="30"/>
        <v>Error?</v>
      </c>
    </row>
    <row r="2029" spans="1:4" x14ac:dyDescent="0.2">
      <c r="A2029" s="5">
        <v>1968</v>
      </c>
      <c r="B2029" s="138">
        <f>'Cap Outlay Deprec 26'!F12</f>
        <v>1744013</v>
      </c>
      <c r="C2029" s="2" t="s">
        <v>572</v>
      </c>
      <c r="D2029" s="2" t="str">
        <f t="shared" si="30"/>
        <v>Error?</v>
      </c>
    </row>
    <row r="2030" spans="1:4" x14ac:dyDescent="0.2">
      <c r="A2030" s="5">
        <v>1969</v>
      </c>
      <c r="B2030" s="138">
        <f>'Cap Outlay Deprec 26'!F13</f>
        <v>0</v>
      </c>
      <c r="C2030" s="2" t="s">
        <v>572</v>
      </c>
      <c r="D2030" s="2" t="str">
        <f t="shared" si="30"/>
        <v>Error?</v>
      </c>
    </row>
    <row r="2031" spans="1:4" x14ac:dyDescent="0.2">
      <c r="A2031" s="5">
        <v>1970</v>
      </c>
      <c r="B2031" s="138">
        <f>'Cap Outlay Deprec 26'!F16</f>
        <v>12928266</v>
      </c>
      <c r="C2031" s="2" t="s">
        <v>572</v>
      </c>
      <c r="D2031" s="2" t="str">
        <f t="shared" si="30"/>
        <v>Error?</v>
      </c>
    </row>
    <row r="2032" spans="1:4" x14ac:dyDescent="0.2">
      <c r="A2032" s="10">
        <v>1971</v>
      </c>
      <c r="D2032" s="2" t="str">
        <f t="shared" si="30"/>
        <v>OK</v>
      </c>
    </row>
    <row r="2033" spans="1:4" x14ac:dyDescent="0.2">
      <c r="A2033" s="5">
        <v>1972</v>
      </c>
      <c r="B2033" s="138">
        <f>'Cap Outlay Deprec 26'!H8</f>
        <v>1377654</v>
      </c>
      <c r="D2033" s="2" t="str">
        <f t="shared" si="30"/>
        <v>Error?</v>
      </c>
    </row>
    <row r="2034" spans="1:4" x14ac:dyDescent="0.2">
      <c r="A2034" s="5">
        <v>1973</v>
      </c>
      <c r="B2034" s="138">
        <f>'Cap Outlay Deprec 26'!H10</f>
        <v>96589</v>
      </c>
      <c r="D2034" s="2" t="str">
        <f t="shared" si="30"/>
        <v>Error?</v>
      </c>
    </row>
    <row r="2035" spans="1:4" x14ac:dyDescent="0.2">
      <c r="A2035" s="5">
        <v>1974</v>
      </c>
      <c r="B2035" s="138">
        <f>'Cap Outlay Deprec 26'!H12</f>
        <v>1650074</v>
      </c>
      <c r="D2035" s="2" t="str">
        <f t="shared" si="30"/>
        <v>Error?</v>
      </c>
    </row>
    <row r="2036" spans="1:4" x14ac:dyDescent="0.2">
      <c r="A2036" s="5">
        <v>1975</v>
      </c>
      <c r="B2036" s="138">
        <f>'Cap Outlay Deprec 26'!H13</f>
        <v>0</v>
      </c>
      <c r="D2036" s="2" t="str">
        <f t="shared" si="30"/>
        <v>Error?</v>
      </c>
    </row>
    <row r="2037" spans="1:4" x14ac:dyDescent="0.2">
      <c r="A2037" s="5">
        <v>1976</v>
      </c>
      <c r="B2037" s="138">
        <f>'Cap Outlay Deprec 26'!H16</f>
        <v>3124317</v>
      </c>
      <c r="C2037" s="2" t="s">
        <v>572</v>
      </c>
      <c r="D2037" s="2" t="str">
        <f t="shared" si="30"/>
        <v>Error?</v>
      </c>
    </row>
    <row r="2038" spans="1:4" x14ac:dyDescent="0.2">
      <c r="A2038" s="10">
        <v>1977</v>
      </c>
      <c r="D2038" s="2" t="str">
        <f t="shared" si="30"/>
        <v>OK</v>
      </c>
    </row>
    <row r="2039" spans="1:4" x14ac:dyDescent="0.2">
      <c r="A2039" s="5">
        <v>1978</v>
      </c>
      <c r="B2039" s="138">
        <f>'Cap Outlay Deprec 26'!I8</f>
        <v>206480</v>
      </c>
      <c r="D2039" s="2" t="str">
        <f t="shared" si="30"/>
        <v>Error?</v>
      </c>
    </row>
    <row r="2040" spans="1:4" x14ac:dyDescent="0.2">
      <c r="A2040" s="5">
        <v>1979</v>
      </c>
      <c r="B2040" s="138">
        <f>'Cap Outlay Deprec 26'!I10</f>
        <v>0</v>
      </c>
      <c r="D2040" s="2" t="str">
        <f t="shared" si="30"/>
        <v>Error?</v>
      </c>
    </row>
    <row r="2041" spans="1:4" x14ac:dyDescent="0.2">
      <c r="A2041" s="5">
        <v>1980</v>
      </c>
      <c r="B2041" s="138">
        <f>'Cap Outlay Deprec 26'!I12</f>
        <v>93939</v>
      </c>
      <c r="D2041" s="2" t="str">
        <f t="shared" si="30"/>
        <v>Error?</v>
      </c>
    </row>
    <row r="2042" spans="1:4" x14ac:dyDescent="0.2">
      <c r="A2042" s="5">
        <v>1981</v>
      </c>
      <c r="B2042" s="138">
        <f>'Cap Outlay Deprec 26'!I13</f>
        <v>0</v>
      </c>
      <c r="D2042" s="2" t="str">
        <f t="shared" si="30"/>
        <v>Error?</v>
      </c>
    </row>
    <row r="2043" spans="1:4" x14ac:dyDescent="0.2">
      <c r="A2043" s="5">
        <v>1982</v>
      </c>
      <c r="B2043" s="138">
        <f>'Cap Outlay Deprec 26'!I16</f>
        <v>300419</v>
      </c>
      <c r="C2043" s="2" t="s">
        <v>572</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0</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0</v>
      </c>
      <c r="C2049" s="2" t="s">
        <v>572</v>
      </c>
      <c r="D2049" s="2" t="str">
        <f t="shared" si="31"/>
        <v>Error?</v>
      </c>
    </row>
    <row r="2050" spans="1:4" x14ac:dyDescent="0.2">
      <c r="A2050" s="10">
        <v>1989</v>
      </c>
      <c r="D2050" s="2" t="str">
        <f t="shared" si="31"/>
        <v>OK</v>
      </c>
    </row>
    <row r="2051" spans="1:4" x14ac:dyDescent="0.2">
      <c r="A2051" s="5">
        <v>1990</v>
      </c>
      <c r="B2051" s="138">
        <f>'Cap Outlay Deprec 26'!K8</f>
        <v>1584134</v>
      </c>
      <c r="C2051" s="2" t="s">
        <v>572</v>
      </c>
      <c r="D2051" s="2" t="str">
        <f t="shared" si="31"/>
        <v>Error?</v>
      </c>
    </row>
    <row r="2052" spans="1:4" x14ac:dyDescent="0.2">
      <c r="A2052" s="5">
        <v>1991</v>
      </c>
      <c r="B2052" s="138">
        <f>'Cap Outlay Deprec 26'!K10</f>
        <v>96589</v>
      </c>
      <c r="C2052" s="2" t="s">
        <v>572</v>
      </c>
      <c r="D2052" s="2" t="str">
        <f t="shared" si="31"/>
        <v>Error?</v>
      </c>
    </row>
    <row r="2053" spans="1:4" x14ac:dyDescent="0.2">
      <c r="A2053" s="5">
        <v>1992</v>
      </c>
      <c r="B2053" s="138">
        <f>'Cap Outlay Deprec 26'!K12</f>
        <v>1744013</v>
      </c>
      <c r="C2053" s="2" t="s">
        <v>572</v>
      </c>
      <c r="D2053" s="2" t="str">
        <f t="shared" si="31"/>
        <v>Error?</v>
      </c>
    </row>
    <row r="2054" spans="1:4" x14ac:dyDescent="0.2">
      <c r="A2054" s="5">
        <v>1993</v>
      </c>
      <c r="B2054" s="138">
        <f>'Cap Outlay Deprec 26'!K13</f>
        <v>0</v>
      </c>
      <c r="C2054" s="2" t="s">
        <v>572</v>
      </c>
      <c r="D2054" s="2" t="str">
        <f t="shared" si="31"/>
        <v>Error?</v>
      </c>
    </row>
    <row r="2055" spans="1:4" x14ac:dyDescent="0.2">
      <c r="A2055" s="5">
        <v>1994</v>
      </c>
      <c r="B2055" s="138">
        <f>'Cap Outlay Deprec 26'!K16</f>
        <v>3424736</v>
      </c>
      <c r="C2055" s="2" t="s">
        <v>572</v>
      </c>
      <c r="D2055" s="2" t="str">
        <f t="shared" si="31"/>
        <v>Error?</v>
      </c>
    </row>
    <row r="2056" spans="1:4" x14ac:dyDescent="0.2">
      <c r="A2056" s="5">
        <v>1995</v>
      </c>
      <c r="B2056" s="138">
        <f>'Cap Outlay Deprec 26'!L5</f>
        <v>354950</v>
      </c>
      <c r="C2056" s="2" t="s">
        <v>572</v>
      </c>
      <c r="D2056" s="2" t="str">
        <f t="shared" si="31"/>
        <v>Error?</v>
      </c>
    </row>
    <row r="2057" spans="1:4" x14ac:dyDescent="0.2">
      <c r="A2057" s="5">
        <v>1996</v>
      </c>
      <c r="B2057" s="138">
        <f>'Cap Outlay Deprec 26'!L8</f>
        <v>8739867</v>
      </c>
      <c r="C2057" s="2" t="s">
        <v>572</v>
      </c>
      <c r="D2057" s="2" t="str">
        <f t="shared" si="31"/>
        <v>Error?</v>
      </c>
    </row>
    <row r="2058" spans="1:4" x14ac:dyDescent="0.2">
      <c r="A2058" s="5">
        <v>1997</v>
      </c>
      <c r="B2058" s="138">
        <f>'Cap Outlay Deprec 26'!L10</f>
        <v>0</v>
      </c>
      <c r="C2058" s="2" t="s">
        <v>572</v>
      </c>
      <c r="D2058" s="2" t="str">
        <f t="shared" si="31"/>
        <v>Error?</v>
      </c>
    </row>
    <row r="2059" spans="1:4" x14ac:dyDescent="0.2">
      <c r="A2059" s="5">
        <v>1998</v>
      </c>
      <c r="B2059" s="138">
        <f>'Cap Outlay Deprec 26'!L12</f>
        <v>0</v>
      </c>
      <c r="C2059" s="2" t="s">
        <v>572</v>
      </c>
      <c r="D2059" s="2" t="str">
        <f t="shared" si="31"/>
        <v>Error?</v>
      </c>
    </row>
    <row r="2060" spans="1:4" x14ac:dyDescent="0.2">
      <c r="A2060" s="5">
        <v>1999</v>
      </c>
      <c r="B2060" s="138">
        <f>'Cap Outlay Deprec 26'!L13</f>
        <v>0</v>
      </c>
      <c r="C2060" s="2" t="s">
        <v>572</v>
      </c>
      <c r="D2060" s="2" t="str">
        <f t="shared" si="31"/>
        <v>Error?</v>
      </c>
    </row>
    <row r="2061" spans="1:4" x14ac:dyDescent="0.2">
      <c r="A2061" s="5">
        <v>2000</v>
      </c>
      <c r="B2061" s="138">
        <f>'Cap Outlay Deprec 26'!L16</f>
        <v>9503530</v>
      </c>
      <c r="C2061" s="2" t="s">
        <v>572</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572</v>
      </c>
      <c r="D2077" s="2" t="str">
        <f t="shared" si="31"/>
        <v>OK</v>
      </c>
    </row>
    <row r="2078" spans="1:4" x14ac:dyDescent="0.2">
      <c r="A2078" s="10">
        <v>2017</v>
      </c>
      <c r="C2078" s="2" t="s">
        <v>572</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622933</v>
      </c>
      <c r="C2081" s="2" t="s">
        <v>572</v>
      </c>
      <c r="D2081" s="2" t="str">
        <f t="shared" si="31"/>
        <v>Error?</v>
      </c>
    </row>
    <row r="2082" spans="1:4" x14ac:dyDescent="0.2">
      <c r="A2082" s="10">
        <v>2021</v>
      </c>
      <c r="C2082" s="2" t="s">
        <v>572</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572</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622933</v>
      </c>
      <c r="C2088" s="2" t="s">
        <v>572</v>
      </c>
      <c r="D2088" s="2" t="str">
        <f t="shared" si="31"/>
        <v>Error?</v>
      </c>
    </row>
    <row r="2089" spans="1:4" x14ac:dyDescent="0.2">
      <c r="A2089" s="5">
        <v>2028</v>
      </c>
      <c r="B2089" s="138">
        <f>'Expenditures 15-22'!K92</f>
        <v>56331</v>
      </c>
      <c r="C2089" s="2" t="s">
        <v>572</v>
      </c>
      <c r="D2089" s="2" t="str">
        <f t="shared" si="31"/>
        <v>Error?</v>
      </c>
    </row>
    <row r="2090" spans="1:4" x14ac:dyDescent="0.2">
      <c r="A2090" s="10">
        <v>2029</v>
      </c>
      <c r="D2090" s="2" t="str">
        <f t="shared" si="31"/>
        <v>OK</v>
      </c>
    </row>
    <row r="2091" spans="1:4" x14ac:dyDescent="0.2">
      <c r="A2091" s="5">
        <v>2030</v>
      </c>
      <c r="B2091" s="138">
        <f>'Expenditures 15-22'!H137</f>
        <v>3195</v>
      </c>
      <c r="C2091" s="2" t="s">
        <v>572</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34580</v>
      </c>
      <c r="C2093" s="2" t="s">
        <v>572</v>
      </c>
      <c r="D2093" s="2" t="str">
        <f t="shared" si="31"/>
        <v>Error?</v>
      </c>
    </row>
    <row r="2094" spans="1:4" x14ac:dyDescent="0.2">
      <c r="A2094" s="5">
        <v>2033</v>
      </c>
      <c r="B2094" s="138">
        <f>'Expenditures 15-22'!K138</f>
        <v>0</v>
      </c>
      <c r="C2094" s="2" t="s">
        <v>572</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572</v>
      </c>
      <c r="D2099" s="2" t="str">
        <f t="shared" si="31"/>
        <v>OK</v>
      </c>
    </row>
    <row r="2100" spans="1:4" x14ac:dyDescent="0.2">
      <c r="A2100" s="10">
        <v>2039</v>
      </c>
      <c r="D2100" s="2" t="str">
        <f t="shared" si="31"/>
        <v>OK</v>
      </c>
    </row>
    <row r="2101" spans="1:4" x14ac:dyDescent="0.2">
      <c r="A2101" s="10">
        <v>2040</v>
      </c>
      <c r="C2101" s="2" t="s">
        <v>572</v>
      </c>
      <c r="D2101" s="2" t="str">
        <f t="shared" si="31"/>
        <v>OK</v>
      </c>
    </row>
    <row r="2102" spans="1:4" x14ac:dyDescent="0.2">
      <c r="A2102" s="5">
        <v>2041</v>
      </c>
      <c r="B2102" s="138">
        <f>'Expenditures 15-22'!K310</f>
        <v>0</v>
      </c>
      <c r="C2102" s="2" t="s">
        <v>572</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0</v>
      </c>
      <c r="C2105" s="2" t="s">
        <v>572</v>
      </c>
      <c r="D2105" s="2" t="str">
        <f t="shared" si="31"/>
        <v>Error?</v>
      </c>
    </row>
    <row r="2106" spans="1:4" x14ac:dyDescent="0.2">
      <c r="A2106" s="5">
        <v>2045</v>
      </c>
      <c r="B2106" s="138">
        <f>'Acct Summary 7-8'!I48</f>
        <v>39544</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572</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0</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0</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5524740</v>
      </c>
      <c r="C2551" s="2" t="s">
        <v>572</v>
      </c>
      <c r="D2551" s="2" t="str">
        <f t="shared" si="38"/>
        <v>Error?</v>
      </c>
    </row>
    <row r="2552" spans="1:4" x14ac:dyDescent="0.2">
      <c r="A2552" s="10">
        <v>2491</v>
      </c>
      <c r="D2552" s="2" t="str">
        <f t="shared" si="38"/>
        <v>OK</v>
      </c>
    </row>
    <row r="2553" spans="1:4" x14ac:dyDescent="0.2">
      <c r="A2553" s="5">
        <v>2492</v>
      </c>
      <c r="B2553" s="138">
        <f>'Acct Summary 7-8'!C6</f>
        <v>671109</v>
      </c>
      <c r="C2553" s="2" t="s">
        <v>572</v>
      </c>
      <c r="D2553" s="2" t="str">
        <f t="shared" si="38"/>
        <v>Error?</v>
      </c>
    </row>
    <row r="2554" spans="1:4" x14ac:dyDescent="0.2">
      <c r="A2554" s="5">
        <v>2493</v>
      </c>
      <c r="B2554" s="138">
        <f>'Acct Summary 7-8'!C7</f>
        <v>494049</v>
      </c>
      <c r="C2554" s="2" t="s">
        <v>572</v>
      </c>
      <c r="D2554" s="2" t="str">
        <f t="shared" si="38"/>
        <v>Error?</v>
      </c>
    </row>
    <row r="2555" spans="1:4" x14ac:dyDescent="0.2">
      <c r="A2555" s="5">
        <v>2494</v>
      </c>
      <c r="B2555" s="138">
        <f>'Acct Summary 7-8'!C8</f>
        <v>6689898</v>
      </c>
      <c r="C2555" s="2" t="s">
        <v>572</v>
      </c>
      <c r="D2555" s="2" t="str">
        <f t="shared" si="38"/>
        <v>Error?</v>
      </c>
    </row>
    <row r="2556" spans="1:4" x14ac:dyDescent="0.2">
      <c r="A2556" s="5">
        <v>2495</v>
      </c>
      <c r="B2556" s="138">
        <f>'Acct Summary 7-8'!C12</f>
        <v>3680632</v>
      </c>
      <c r="C2556" s="2" t="s">
        <v>572</v>
      </c>
      <c r="D2556" s="2" t="str">
        <f t="shared" si="38"/>
        <v>Error?</v>
      </c>
    </row>
    <row r="2557" spans="1:4" x14ac:dyDescent="0.2">
      <c r="A2557" s="5">
        <v>2496</v>
      </c>
      <c r="B2557" s="138">
        <f>'Acct Summary 7-8'!C13</f>
        <v>2264917</v>
      </c>
      <c r="C2557" s="2" t="s">
        <v>572</v>
      </c>
      <c r="D2557" s="2" t="str">
        <f t="shared" si="38"/>
        <v>Error?</v>
      </c>
    </row>
    <row r="2558" spans="1:4" x14ac:dyDescent="0.2">
      <c r="A2558" s="5">
        <v>2497</v>
      </c>
      <c r="B2558" s="138">
        <f>'Acct Summary 7-8'!C14</f>
        <v>28953</v>
      </c>
      <c r="C2558" s="2" t="s">
        <v>572</v>
      </c>
      <c r="D2558" s="2" t="str">
        <f t="shared" si="38"/>
        <v>Error?</v>
      </c>
    </row>
    <row r="2559" spans="1:4" x14ac:dyDescent="0.2">
      <c r="A2559" s="5">
        <v>2498</v>
      </c>
      <c r="B2559" s="138">
        <f>'Acct Summary 7-8'!C15</f>
        <v>679264</v>
      </c>
      <c r="C2559" s="2" t="s">
        <v>572</v>
      </c>
      <c r="D2559" s="2" t="str">
        <f t="shared" ref="D2559:D2622" si="39">IF(ISBLANK(B2559),"OK",IF(A2559-B2559=0,"OK","Error?"))</f>
        <v>Error?</v>
      </c>
    </row>
    <row r="2560" spans="1:4" x14ac:dyDescent="0.2">
      <c r="A2560" s="5">
        <v>2499</v>
      </c>
      <c r="B2560" s="138">
        <f>'Acct Summary 7-8'!C16</f>
        <v>0</v>
      </c>
      <c r="C2560" s="2" t="s">
        <v>572</v>
      </c>
      <c r="D2560" s="2" t="str">
        <f t="shared" si="39"/>
        <v>Error?</v>
      </c>
    </row>
    <row r="2561" spans="1:4" x14ac:dyDescent="0.2">
      <c r="A2561" s="5">
        <v>2500</v>
      </c>
      <c r="B2561" s="138">
        <f>'Acct Summary 7-8'!C17</f>
        <v>6653766</v>
      </c>
      <c r="C2561" s="2" t="s">
        <v>572</v>
      </c>
      <c r="D2561" s="2" t="str">
        <f t="shared" si="39"/>
        <v>Error?</v>
      </c>
    </row>
    <row r="2562" spans="1:4" x14ac:dyDescent="0.2">
      <c r="A2562" s="5">
        <v>2501</v>
      </c>
      <c r="B2562" s="138">
        <f>'Acct Summary 7-8'!C20</f>
        <v>36132</v>
      </c>
      <c r="C2562" s="2" t="s">
        <v>572</v>
      </c>
      <c r="D2562" s="2" t="str">
        <f t="shared" si="39"/>
        <v>Error?</v>
      </c>
    </row>
    <row r="2563" spans="1:4" x14ac:dyDescent="0.2">
      <c r="A2563" s="5">
        <v>2502</v>
      </c>
      <c r="B2563" s="138">
        <f>'Acct Summary 7-8'!C79</f>
        <v>5983864</v>
      </c>
      <c r="D2563" s="2" t="str">
        <f t="shared" si="39"/>
        <v>Error?</v>
      </c>
    </row>
    <row r="2564" spans="1:4" x14ac:dyDescent="0.2">
      <c r="A2564" s="5">
        <v>2503</v>
      </c>
      <c r="B2564" s="138">
        <f>'Acct Summary 7-8'!D4</f>
        <v>1115023</v>
      </c>
      <c r="C2564" s="2" t="s">
        <v>572</v>
      </c>
      <c r="D2564" s="2" t="str">
        <f t="shared" si="39"/>
        <v>Error?</v>
      </c>
    </row>
    <row r="2565" spans="1:4" x14ac:dyDescent="0.2">
      <c r="A2565" s="10">
        <v>2504</v>
      </c>
      <c r="D2565" s="2" t="str">
        <f t="shared" si="39"/>
        <v>OK</v>
      </c>
    </row>
    <row r="2566" spans="1:4" x14ac:dyDescent="0.2">
      <c r="A2566" s="5">
        <v>2505</v>
      </c>
      <c r="B2566" s="138">
        <f>'Acct Summary 7-8'!D6</f>
        <v>0</v>
      </c>
      <c r="C2566" s="2" t="s">
        <v>572</v>
      </c>
      <c r="D2566" s="2" t="str">
        <f t="shared" si="39"/>
        <v>Error?</v>
      </c>
    </row>
    <row r="2567" spans="1:4" x14ac:dyDescent="0.2">
      <c r="A2567" s="5">
        <v>2506</v>
      </c>
      <c r="B2567" s="138">
        <f>'Acct Summary 7-8'!D7</f>
        <v>0</v>
      </c>
      <c r="C2567" s="2" t="s">
        <v>572</v>
      </c>
      <c r="D2567" s="2" t="str">
        <f t="shared" si="39"/>
        <v>Error?</v>
      </c>
    </row>
    <row r="2568" spans="1:4" x14ac:dyDescent="0.2">
      <c r="A2568" s="5">
        <v>2507</v>
      </c>
      <c r="B2568" s="138">
        <f>'Acct Summary 7-8'!D8</f>
        <v>1115023</v>
      </c>
      <c r="C2568" s="2" t="s">
        <v>572</v>
      </c>
      <c r="D2568" s="2" t="str">
        <f t="shared" si="39"/>
        <v>Error?</v>
      </c>
    </row>
    <row r="2569" spans="1:4" x14ac:dyDescent="0.2">
      <c r="A2569" s="5">
        <v>2508</v>
      </c>
      <c r="B2569" s="138">
        <f>'Acct Summary 7-8'!D13</f>
        <v>730261</v>
      </c>
      <c r="C2569" s="2" t="s">
        <v>572</v>
      </c>
      <c r="D2569" s="2" t="str">
        <f t="shared" si="39"/>
        <v>Error?</v>
      </c>
    </row>
    <row r="2570" spans="1:4" x14ac:dyDescent="0.2">
      <c r="A2570" s="5">
        <v>2509</v>
      </c>
      <c r="B2570" s="138">
        <f>'Acct Summary 7-8'!D14</f>
        <v>0</v>
      </c>
      <c r="C2570" s="2" t="s">
        <v>572</v>
      </c>
      <c r="D2570" s="2" t="str">
        <f t="shared" si="39"/>
        <v>Error?</v>
      </c>
    </row>
    <row r="2571" spans="1:4" x14ac:dyDescent="0.2">
      <c r="A2571" s="5">
        <v>2510</v>
      </c>
      <c r="B2571" s="138">
        <f>'Acct Summary 7-8'!D15</f>
        <v>34580</v>
      </c>
      <c r="C2571" s="2" t="s">
        <v>572</v>
      </c>
      <c r="D2571" s="2" t="str">
        <f t="shared" si="39"/>
        <v>Error?</v>
      </c>
    </row>
    <row r="2572" spans="1:4" x14ac:dyDescent="0.2">
      <c r="A2572" s="5">
        <v>2511</v>
      </c>
      <c r="B2572" s="138">
        <f>'Acct Summary 7-8'!D16</f>
        <v>0</v>
      </c>
      <c r="C2572" s="2" t="s">
        <v>572</v>
      </c>
      <c r="D2572" s="2" t="str">
        <f t="shared" si="39"/>
        <v>Error?</v>
      </c>
    </row>
    <row r="2573" spans="1:4" x14ac:dyDescent="0.2">
      <c r="A2573" s="5">
        <v>2512</v>
      </c>
      <c r="B2573" s="138">
        <f>'Acct Summary 7-8'!D17</f>
        <v>764841</v>
      </c>
      <c r="C2573" s="2" t="s">
        <v>572</v>
      </c>
      <c r="D2573" s="2" t="str">
        <f t="shared" si="39"/>
        <v>Error?</v>
      </c>
    </row>
    <row r="2574" spans="1:4" x14ac:dyDescent="0.2">
      <c r="A2574" s="5">
        <v>2513</v>
      </c>
      <c r="B2574" s="138">
        <f>'Acct Summary 7-8'!D20</f>
        <v>350182</v>
      </c>
      <c r="C2574" s="2" t="s">
        <v>572</v>
      </c>
      <c r="D2574" s="2" t="str">
        <f t="shared" si="39"/>
        <v>Error?</v>
      </c>
    </row>
    <row r="2575" spans="1:4" x14ac:dyDescent="0.2">
      <c r="A2575" s="5">
        <v>2514</v>
      </c>
      <c r="B2575" s="138">
        <f>'Acct Summary 7-8'!D79</f>
        <v>1067410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445884</v>
      </c>
      <c r="C2591" s="2" t="s">
        <v>572</v>
      </c>
      <c r="D2591" s="2" t="str">
        <f t="shared" si="39"/>
        <v>Error?</v>
      </c>
    </row>
    <row r="2592" spans="1:4" x14ac:dyDescent="0.2">
      <c r="A2592" s="10">
        <v>2531</v>
      </c>
      <c r="D2592" s="2" t="str">
        <f t="shared" si="39"/>
        <v>OK</v>
      </c>
    </row>
    <row r="2593" spans="1:4" x14ac:dyDescent="0.2">
      <c r="A2593" s="5">
        <v>2532</v>
      </c>
      <c r="B2593" s="138">
        <f>'Acct Summary 7-8'!F6</f>
        <v>145880</v>
      </c>
      <c r="C2593" s="2" t="s">
        <v>572</v>
      </c>
      <c r="D2593" s="2" t="str">
        <f t="shared" si="39"/>
        <v>Error?</v>
      </c>
    </row>
    <row r="2594" spans="1:4" x14ac:dyDescent="0.2">
      <c r="A2594" s="5">
        <v>2533</v>
      </c>
      <c r="B2594" s="138">
        <f>'Acct Summary 7-8'!F7</f>
        <v>2025</v>
      </c>
      <c r="C2594" s="2" t="s">
        <v>572</v>
      </c>
      <c r="D2594" s="2" t="str">
        <f t="shared" si="39"/>
        <v>Error?</v>
      </c>
    </row>
    <row r="2595" spans="1:4" x14ac:dyDescent="0.2">
      <c r="A2595" s="5">
        <v>2534</v>
      </c>
      <c r="B2595" s="138">
        <f>'Acct Summary 7-8'!F8</f>
        <v>593789</v>
      </c>
      <c r="C2595" s="2" t="s">
        <v>572</v>
      </c>
      <c r="D2595" s="2" t="str">
        <f t="shared" si="39"/>
        <v>Error?</v>
      </c>
    </row>
    <row r="2596" spans="1:4" x14ac:dyDescent="0.2">
      <c r="A2596" s="5">
        <v>2535</v>
      </c>
      <c r="B2596" s="138">
        <f>'Acct Summary 7-8'!F13</f>
        <v>370267</v>
      </c>
      <c r="C2596" s="2" t="s">
        <v>572</v>
      </c>
      <c r="D2596" s="2" t="str">
        <f t="shared" si="39"/>
        <v>Error?</v>
      </c>
    </row>
    <row r="2597" spans="1:4" x14ac:dyDescent="0.2">
      <c r="A2597" s="5">
        <v>2536</v>
      </c>
      <c r="B2597" s="138">
        <f>'Acct Summary 7-8'!F14</f>
        <v>0</v>
      </c>
      <c r="C2597" s="2" t="s">
        <v>572</v>
      </c>
      <c r="D2597" s="2" t="str">
        <f t="shared" si="39"/>
        <v>Error?</v>
      </c>
    </row>
    <row r="2598" spans="1:4" x14ac:dyDescent="0.2">
      <c r="A2598" s="5">
        <v>2537</v>
      </c>
      <c r="B2598" s="138">
        <f>'Acct Summary 7-8'!F15</f>
        <v>8183</v>
      </c>
      <c r="C2598" s="2" t="s">
        <v>572</v>
      </c>
      <c r="D2598" s="2" t="str">
        <f t="shared" si="39"/>
        <v>Error?</v>
      </c>
    </row>
    <row r="2599" spans="1:4" x14ac:dyDescent="0.2">
      <c r="A2599" s="5">
        <v>2538</v>
      </c>
      <c r="B2599" s="138">
        <f>'Acct Summary 7-8'!F16</f>
        <v>0</v>
      </c>
      <c r="C2599" s="2" t="s">
        <v>572</v>
      </c>
      <c r="D2599" s="2" t="str">
        <f t="shared" si="39"/>
        <v>Error?</v>
      </c>
    </row>
    <row r="2600" spans="1:4" x14ac:dyDescent="0.2">
      <c r="A2600" s="5">
        <v>2539</v>
      </c>
      <c r="B2600" s="138">
        <f>'Acct Summary 7-8'!F17</f>
        <v>378450</v>
      </c>
      <c r="C2600" s="2" t="s">
        <v>572</v>
      </c>
      <c r="D2600" s="2" t="str">
        <f t="shared" si="39"/>
        <v>Error?</v>
      </c>
    </row>
    <row r="2601" spans="1:4" x14ac:dyDescent="0.2">
      <c r="A2601" s="5">
        <v>2540</v>
      </c>
      <c r="B2601" s="138">
        <f>'Acct Summary 7-8'!F20</f>
        <v>215339</v>
      </c>
      <c r="C2601" s="2" t="s">
        <v>572</v>
      </c>
      <c r="D2601" s="2" t="str">
        <f t="shared" si="39"/>
        <v>Error?</v>
      </c>
    </row>
    <row r="2602" spans="1:4" x14ac:dyDescent="0.2">
      <c r="A2602" s="5">
        <v>2541</v>
      </c>
      <c r="B2602" s="138">
        <f>'Acct Summary 7-8'!F79</f>
        <v>172496</v>
      </c>
      <c r="D2602" s="2" t="str">
        <f t="shared" si="39"/>
        <v>Error?</v>
      </c>
    </row>
    <row r="2603" spans="1:4" x14ac:dyDescent="0.2">
      <c r="A2603" s="5">
        <v>2542</v>
      </c>
      <c r="B2603" s="138">
        <f>'Acct Summary 7-8'!G4</f>
        <v>233098</v>
      </c>
      <c r="C2603" s="2" t="s">
        <v>572</v>
      </c>
      <c r="D2603" s="2" t="str">
        <f t="shared" si="39"/>
        <v>Error?</v>
      </c>
    </row>
    <row r="2604" spans="1:4" x14ac:dyDescent="0.2">
      <c r="A2604" s="5">
        <v>2543</v>
      </c>
      <c r="B2604" s="138">
        <f>'Acct Summary 7-8'!G6</f>
        <v>0</v>
      </c>
      <c r="C2604" s="2" t="s">
        <v>572</v>
      </c>
      <c r="D2604" s="2" t="str">
        <f t="shared" si="39"/>
        <v>Error?</v>
      </c>
    </row>
    <row r="2605" spans="1:4" x14ac:dyDescent="0.2">
      <c r="A2605" s="5">
        <v>2544</v>
      </c>
      <c r="B2605" s="138">
        <f>'Acct Summary 7-8'!G7</f>
        <v>0</v>
      </c>
      <c r="C2605" s="2" t="s">
        <v>572</v>
      </c>
      <c r="D2605" s="2" t="str">
        <f t="shared" si="39"/>
        <v>Error?</v>
      </c>
    </row>
    <row r="2606" spans="1:4" x14ac:dyDescent="0.2">
      <c r="A2606" s="5">
        <v>2545</v>
      </c>
      <c r="B2606" s="138">
        <f>'Acct Summary 7-8'!G8</f>
        <v>233098</v>
      </c>
      <c r="C2606" s="2" t="s">
        <v>572</v>
      </c>
      <c r="D2606" s="2" t="str">
        <f t="shared" si="39"/>
        <v>Error?</v>
      </c>
    </row>
    <row r="2607" spans="1:4" x14ac:dyDescent="0.2">
      <c r="A2607" s="5">
        <v>2546</v>
      </c>
      <c r="B2607" s="138">
        <f>'Acct Summary 7-8'!G12</f>
        <v>56692</v>
      </c>
      <c r="C2607" s="2" t="s">
        <v>572</v>
      </c>
      <c r="D2607" s="2" t="str">
        <f t="shared" si="39"/>
        <v>Error?</v>
      </c>
    </row>
    <row r="2608" spans="1:4" x14ac:dyDescent="0.2">
      <c r="A2608" s="5">
        <v>2547</v>
      </c>
      <c r="B2608" s="138">
        <f>'Acct Summary 7-8'!G13</f>
        <v>133459</v>
      </c>
      <c r="C2608" s="2" t="s">
        <v>572</v>
      </c>
      <c r="D2608" s="2" t="str">
        <f t="shared" si="39"/>
        <v>Error?</v>
      </c>
    </row>
    <row r="2609" spans="1:4" x14ac:dyDescent="0.2">
      <c r="A2609" s="5">
        <v>2548</v>
      </c>
      <c r="B2609" s="138">
        <f>'Acct Summary 7-8'!G14</f>
        <v>0</v>
      </c>
      <c r="C2609" s="2" t="s">
        <v>572</v>
      </c>
      <c r="D2609" s="2" t="str">
        <f t="shared" si="39"/>
        <v>Error?</v>
      </c>
    </row>
    <row r="2610" spans="1:4" x14ac:dyDescent="0.2">
      <c r="A2610" s="10">
        <v>2549</v>
      </c>
      <c r="D2610" s="2" t="str">
        <f t="shared" si="39"/>
        <v>OK</v>
      </c>
    </row>
    <row r="2611" spans="1:4" x14ac:dyDescent="0.2">
      <c r="A2611" s="5">
        <v>2550</v>
      </c>
      <c r="B2611" s="138">
        <f>'Acct Summary 7-8'!G16</f>
        <v>0</v>
      </c>
      <c r="C2611" s="2" t="s">
        <v>572</v>
      </c>
      <c r="D2611" s="2" t="str">
        <f t="shared" si="39"/>
        <v>Error?</v>
      </c>
    </row>
    <row r="2612" spans="1:4" x14ac:dyDescent="0.2">
      <c r="A2612" s="5">
        <v>2551</v>
      </c>
      <c r="B2612" s="138">
        <f>'Acct Summary 7-8'!G17</f>
        <v>232485</v>
      </c>
      <c r="C2612" s="2" t="s">
        <v>572</v>
      </c>
      <c r="D2612" s="2" t="str">
        <f t="shared" si="39"/>
        <v>Error?</v>
      </c>
    </row>
    <row r="2613" spans="1:4" x14ac:dyDescent="0.2">
      <c r="A2613" s="5">
        <v>2552</v>
      </c>
      <c r="B2613" s="138">
        <f>'Acct Summary 7-8'!G20</f>
        <v>613</v>
      </c>
      <c r="C2613" s="2" t="s">
        <v>572</v>
      </c>
      <c r="D2613" s="2" t="str">
        <f t="shared" si="39"/>
        <v>Error?</v>
      </c>
    </row>
    <row r="2614" spans="1:4" x14ac:dyDescent="0.2">
      <c r="A2614" s="5">
        <v>2553</v>
      </c>
      <c r="B2614" s="138">
        <f>'Acct Summary 7-8'!G79</f>
        <v>269997</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226922</v>
      </c>
      <c r="C2630" s="2" t="s">
        <v>572</v>
      </c>
      <c r="D2630" s="2" t="str">
        <f t="shared" si="40"/>
        <v>Error?</v>
      </c>
    </row>
    <row r="2631" spans="1:4" x14ac:dyDescent="0.2">
      <c r="A2631" s="5">
        <v>2570</v>
      </c>
      <c r="B2631" s="138">
        <f>'Acct Summary 7-8'!E6</f>
        <v>0</v>
      </c>
      <c r="C2631" s="2" t="s">
        <v>572</v>
      </c>
      <c r="D2631" s="2" t="str">
        <f t="shared" si="40"/>
        <v>Error?</v>
      </c>
    </row>
    <row r="2632" spans="1:4" x14ac:dyDescent="0.2">
      <c r="A2632" s="5">
        <v>2571</v>
      </c>
      <c r="B2632" s="138">
        <f>'Acct Summary 7-8'!E8</f>
        <v>226922</v>
      </c>
      <c r="C2632" s="2" t="s">
        <v>572</v>
      </c>
      <c r="D2632" s="2" t="str">
        <f t="shared" si="40"/>
        <v>Error?</v>
      </c>
    </row>
    <row r="2633" spans="1:4" x14ac:dyDescent="0.2">
      <c r="A2633" s="5">
        <v>2572</v>
      </c>
      <c r="B2633" s="138">
        <f>'Acct Summary 7-8'!E15</f>
        <v>0</v>
      </c>
      <c r="C2633" s="2" t="s">
        <v>572</v>
      </c>
      <c r="D2633" s="2" t="str">
        <f t="shared" si="40"/>
        <v>Error?</v>
      </c>
    </row>
    <row r="2634" spans="1:4" x14ac:dyDescent="0.2">
      <c r="A2634" s="5">
        <v>2573</v>
      </c>
      <c r="B2634" s="138">
        <f>'Acct Summary 7-8'!E16</f>
        <v>244390</v>
      </c>
      <c r="C2634" s="2" t="s">
        <v>572</v>
      </c>
      <c r="D2634" s="2" t="str">
        <f t="shared" si="40"/>
        <v>Error?</v>
      </c>
    </row>
    <row r="2635" spans="1:4" x14ac:dyDescent="0.2">
      <c r="A2635" s="5">
        <v>2574</v>
      </c>
      <c r="B2635" s="138">
        <f>'Acct Summary 7-8'!E17</f>
        <v>244390</v>
      </c>
      <c r="C2635" s="2" t="s">
        <v>572</v>
      </c>
      <c r="D2635" s="2" t="str">
        <f t="shared" si="40"/>
        <v>Error?</v>
      </c>
    </row>
    <row r="2636" spans="1:4" x14ac:dyDescent="0.2">
      <c r="A2636" s="5">
        <v>2575</v>
      </c>
      <c r="B2636" s="138">
        <f>'Acct Summary 7-8'!E20</f>
        <v>-17468</v>
      </c>
      <c r="C2636" s="2" t="s">
        <v>572</v>
      </c>
      <c r="D2636" s="2" t="str">
        <f t="shared" si="40"/>
        <v>Error?</v>
      </c>
    </row>
    <row r="2637" spans="1:4" x14ac:dyDescent="0.2">
      <c r="A2637" s="5">
        <v>2576</v>
      </c>
      <c r="B2637" s="138">
        <f>'Acct Summary 7-8'!E79</f>
        <v>238047</v>
      </c>
      <c r="D2637" s="2" t="str">
        <f t="shared" si="40"/>
        <v>Error?</v>
      </c>
    </row>
    <row r="2638" spans="1:4" x14ac:dyDescent="0.2">
      <c r="A2638" s="10">
        <v>2577</v>
      </c>
      <c r="C2638" s="2" t="s">
        <v>572</v>
      </c>
      <c r="D2638" s="2" t="str">
        <f t="shared" si="40"/>
        <v>OK</v>
      </c>
    </row>
    <row r="2639" spans="1:4" x14ac:dyDescent="0.2">
      <c r="A2639" s="10">
        <v>2578</v>
      </c>
      <c r="C2639" s="2" t="s">
        <v>572</v>
      </c>
      <c r="D2639" s="2" t="str">
        <f t="shared" si="40"/>
        <v>OK</v>
      </c>
    </row>
    <row r="2640" spans="1:4" x14ac:dyDescent="0.2">
      <c r="A2640" s="10">
        <v>2579</v>
      </c>
      <c r="C2640" s="2" t="s">
        <v>572</v>
      </c>
      <c r="D2640" s="2" t="str">
        <f t="shared" si="40"/>
        <v>OK</v>
      </c>
    </row>
    <row r="2641" spans="1:4" x14ac:dyDescent="0.2">
      <c r="A2641" s="10">
        <v>2580</v>
      </c>
      <c r="C2641" s="2" t="s">
        <v>572</v>
      </c>
      <c r="D2641" s="2" t="str">
        <f t="shared" si="40"/>
        <v>OK</v>
      </c>
    </row>
    <row r="2642" spans="1:4" x14ac:dyDescent="0.2">
      <c r="A2642" s="10">
        <v>2581</v>
      </c>
      <c r="C2642" s="2" t="s">
        <v>572</v>
      </c>
      <c r="D2642" s="2" t="str">
        <f t="shared" si="40"/>
        <v>OK</v>
      </c>
    </row>
    <row r="2643" spans="1:4" x14ac:dyDescent="0.2">
      <c r="A2643" s="10">
        <v>2582</v>
      </c>
      <c r="C2643" s="2" t="s">
        <v>572</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3520</v>
      </c>
      <c r="C2655" s="2" t="s">
        <v>572</v>
      </c>
      <c r="D2655" s="2" t="str">
        <f t="shared" si="40"/>
        <v>Error?</v>
      </c>
    </row>
    <row r="2656" spans="1:4" x14ac:dyDescent="0.2">
      <c r="A2656" s="5">
        <v>2595</v>
      </c>
      <c r="B2656" s="138">
        <f>'Acct Summary 7-8'!H6</f>
        <v>0</v>
      </c>
      <c r="C2656" s="2" t="s">
        <v>572</v>
      </c>
      <c r="D2656" s="2" t="str">
        <f t="shared" si="40"/>
        <v>Error?</v>
      </c>
    </row>
    <row r="2657" spans="1:4" x14ac:dyDescent="0.2">
      <c r="A2657" s="5">
        <v>2596</v>
      </c>
      <c r="B2657" s="138">
        <f>'Acct Summary 7-8'!H7</f>
        <v>0</v>
      </c>
      <c r="C2657" s="2" t="s">
        <v>572</v>
      </c>
      <c r="D2657" s="2" t="str">
        <f t="shared" si="40"/>
        <v>Error?</v>
      </c>
    </row>
    <row r="2658" spans="1:4" x14ac:dyDescent="0.2">
      <c r="A2658" s="5">
        <v>2597</v>
      </c>
      <c r="B2658" s="138">
        <f>'Acct Summary 7-8'!H8</f>
        <v>3520</v>
      </c>
      <c r="C2658" s="2" t="s">
        <v>572</v>
      </c>
      <c r="D2658" s="2" t="str">
        <f t="shared" si="40"/>
        <v>Error?</v>
      </c>
    </row>
    <row r="2659" spans="1:4" x14ac:dyDescent="0.2">
      <c r="A2659" s="5">
        <v>2598</v>
      </c>
      <c r="B2659" s="138">
        <f>'Acct Summary 7-8'!H13</f>
        <v>571879</v>
      </c>
      <c r="C2659" s="2" t="s">
        <v>572</v>
      </c>
      <c r="D2659" s="2" t="str">
        <f t="shared" si="40"/>
        <v>Error?</v>
      </c>
    </row>
    <row r="2660" spans="1:4" x14ac:dyDescent="0.2">
      <c r="A2660" s="5">
        <v>2599</v>
      </c>
      <c r="B2660" s="138">
        <f>'Acct Summary 7-8'!H15</f>
        <v>0</v>
      </c>
      <c r="C2660" s="2" t="s">
        <v>572</v>
      </c>
      <c r="D2660" s="2" t="str">
        <f t="shared" si="40"/>
        <v>Error?</v>
      </c>
    </row>
    <row r="2661" spans="1:4" x14ac:dyDescent="0.2">
      <c r="A2661" s="5">
        <v>2600</v>
      </c>
      <c r="B2661" s="138">
        <f>'Acct Summary 7-8'!H17</f>
        <v>571879</v>
      </c>
      <c r="C2661" s="2" t="s">
        <v>572</v>
      </c>
      <c r="D2661" s="2" t="str">
        <f t="shared" si="40"/>
        <v>Error?</v>
      </c>
    </row>
    <row r="2662" spans="1:4" x14ac:dyDescent="0.2">
      <c r="A2662" s="5">
        <v>2601</v>
      </c>
      <c r="B2662" s="138">
        <f>'Acct Summary 7-8'!H20</f>
        <v>-568359</v>
      </c>
      <c r="C2662" s="2" t="s">
        <v>572</v>
      </c>
      <c r="D2662" s="2" t="str">
        <f t="shared" si="40"/>
        <v>Error?</v>
      </c>
    </row>
    <row r="2663" spans="1:4" x14ac:dyDescent="0.2">
      <c r="A2663" s="5">
        <v>2602</v>
      </c>
      <c r="B2663" s="138">
        <f>'Acct Summary 7-8'!H79</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0</v>
      </c>
      <c r="D2718" s="2" t="str">
        <f t="shared" si="41"/>
        <v>Error?</v>
      </c>
    </row>
    <row r="2719" spans="1:4" x14ac:dyDescent="0.2">
      <c r="A2719" s="5">
        <v>2658</v>
      </c>
      <c r="B2719" s="138">
        <f>'Expenditures 15-22'!D51</f>
        <v>0</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0</v>
      </c>
      <c r="C2724" s="2" t="s">
        <v>572</v>
      </c>
      <c r="D2724" s="2" t="str">
        <f t="shared" si="41"/>
        <v>Error?</v>
      </c>
    </row>
    <row r="2725" spans="1:4" x14ac:dyDescent="0.2">
      <c r="A2725" s="5">
        <v>2664</v>
      </c>
      <c r="B2725" s="138">
        <f>'Expenditures 15-22'!D247</f>
        <v>0</v>
      </c>
      <c r="D2725" s="2" t="str">
        <f t="shared" si="41"/>
        <v>Error?</v>
      </c>
    </row>
    <row r="2726" spans="1:4" x14ac:dyDescent="0.2">
      <c r="A2726" s="5">
        <v>2665</v>
      </c>
      <c r="B2726" s="138">
        <f>'Expenditures 15-22'!K247</f>
        <v>0</v>
      </c>
      <c r="C2726" s="2" t="s">
        <v>572</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572</v>
      </c>
      <c r="D2733" s="2" t="str">
        <f t="shared" si="41"/>
        <v>Error?</v>
      </c>
    </row>
    <row r="2734" spans="1:4" x14ac:dyDescent="0.2">
      <c r="A2734" s="5">
        <v>2673</v>
      </c>
      <c r="B2734" s="138">
        <f>'Short-Term Long-Term Debt 24'!F25</f>
        <v>0</v>
      </c>
      <c r="C2734" s="2" t="s">
        <v>572</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135</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4441</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0</v>
      </c>
      <c r="C2789" s="2" t="s">
        <v>572</v>
      </c>
      <c r="D2789" s="2" t="str">
        <f t="shared" si="42"/>
        <v>Error?</v>
      </c>
    </row>
    <row r="2790" spans="1:4" x14ac:dyDescent="0.2">
      <c r="A2790" s="5">
        <v>2729</v>
      </c>
      <c r="B2790" s="138">
        <f>'Expenditures 15-22'!E102</f>
        <v>0</v>
      </c>
      <c r="C2790" s="2" t="s">
        <v>572</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572</v>
      </c>
      <c r="D2795" s="2" t="str">
        <f t="shared" si="42"/>
        <v>Error?</v>
      </c>
    </row>
    <row r="2796" spans="1:4" x14ac:dyDescent="0.2">
      <c r="A2796" s="5">
        <v>2735</v>
      </c>
      <c r="B2796" s="138">
        <f>'Expenditures 15-22'!K108</f>
        <v>0</v>
      </c>
      <c r="C2796" s="2" t="s">
        <v>572</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572</v>
      </c>
      <c r="D2804" s="2" t="str">
        <f t="shared" si="42"/>
        <v>OK</v>
      </c>
    </row>
    <row r="2805" spans="1:4" x14ac:dyDescent="0.2">
      <c r="A2805" s="5">
        <v>2744</v>
      </c>
      <c r="B2805" s="138">
        <f>'Expenditures 15-22'!K130</f>
        <v>0</v>
      </c>
      <c r="C2805" s="2" t="s">
        <v>572</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572</v>
      </c>
      <c r="D2809" s="2" t="str">
        <f t="shared" si="42"/>
        <v>OK</v>
      </c>
    </row>
    <row r="2810" spans="1:4" x14ac:dyDescent="0.2">
      <c r="A2810" s="5">
        <v>2749</v>
      </c>
      <c r="B2810" s="138">
        <f>'Expenditures 15-22'!K144</f>
        <v>0</v>
      </c>
      <c r="C2810" s="2" t="s">
        <v>572</v>
      </c>
      <c r="D2810" s="2" t="str">
        <f t="shared" si="42"/>
        <v>Error?</v>
      </c>
    </row>
    <row r="2811" spans="1:4" x14ac:dyDescent="0.2">
      <c r="A2811" s="5">
        <v>2750</v>
      </c>
      <c r="B2811" s="138">
        <f>'Expenditures 15-22'!K145</f>
        <v>0</v>
      </c>
      <c r="C2811" s="2" t="s">
        <v>572</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572</v>
      </c>
      <c r="D2816" s="2" t="str">
        <f t="shared" si="43"/>
        <v>OK</v>
      </c>
    </row>
    <row r="2817" spans="1:4" x14ac:dyDescent="0.2">
      <c r="A2817" s="5">
        <v>2756</v>
      </c>
      <c r="B2817" s="138">
        <f>'Acct Summary 7-8'!E50</f>
        <v>4441</v>
      </c>
      <c r="D2817" s="2" t="str">
        <f t="shared" si="43"/>
        <v>Error?</v>
      </c>
    </row>
    <row r="2818" spans="1:4" x14ac:dyDescent="0.2">
      <c r="A2818" s="5">
        <v>2757</v>
      </c>
      <c r="B2818" s="138">
        <f>'Expenditures 15-22'!K165</f>
        <v>0</v>
      </c>
      <c r="C2818" s="2" t="s">
        <v>572</v>
      </c>
      <c r="D2818" s="2" t="str">
        <f t="shared" si="43"/>
        <v>Error?</v>
      </c>
    </row>
    <row r="2819" spans="1:4" x14ac:dyDescent="0.2">
      <c r="A2819" s="5">
        <v>2758</v>
      </c>
      <c r="B2819" s="138">
        <f>'Expenditures 15-22'!K166</f>
        <v>0</v>
      </c>
      <c r="C2819" s="2" t="s">
        <v>572</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7544</v>
      </c>
      <c r="C2823" s="2" t="s">
        <v>572</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639</v>
      </c>
      <c r="C2828" s="2" t="s">
        <v>572</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639</v>
      </c>
      <c r="C2830" s="2" t="s">
        <v>572</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103</v>
      </c>
    </row>
    <row r="2836" spans="1:5" x14ac:dyDescent="0.2">
      <c r="A2836" s="5">
        <v>2775</v>
      </c>
      <c r="B2836" s="138">
        <f>'Expenditures 15-22'!K185</f>
        <v>0</v>
      </c>
      <c r="C2836" s="2" t="s">
        <v>572</v>
      </c>
      <c r="D2836" s="2" t="str">
        <f t="shared" si="43"/>
        <v>Error?</v>
      </c>
    </row>
    <row r="2837" spans="1:5" x14ac:dyDescent="0.2">
      <c r="A2837" s="12">
        <v>2776</v>
      </c>
      <c r="B2837" s="138">
        <f>'Expenditures 15-22'!K194</f>
        <v>8183</v>
      </c>
      <c r="D2837" s="2" t="str">
        <f t="shared" si="43"/>
        <v>Error?</v>
      </c>
    </row>
    <row r="2838" spans="1:5" x14ac:dyDescent="0.2">
      <c r="A2838" s="10">
        <v>2777</v>
      </c>
      <c r="D2838" s="2" t="str">
        <f t="shared" si="43"/>
        <v>OK</v>
      </c>
    </row>
    <row r="2839" spans="1:5" x14ac:dyDescent="0.2">
      <c r="A2839" s="5">
        <v>2778</v>
      </c>
      <c r="B2839" s="138">
        <f>'Expenditures 15-22'!K195</f>
        <v>0</v>
      </c>
      <c r="C2839" s="2" t="s">
        <v>572</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572</v>
      </c>
      <c r="D2841" s="2" t="str">
        <f t="shared" si="43"/>
        <v>Error?</v>
      </c>
    </row>
    <row r="2842" spans="1:5" x14ac:dyDescent="0.2">
      <c r="A2842" s="5">
        <v>2781</v>
      </c>
      <c r="B2842" s="138">
        <f>'Expenditures 15-22'!K202</f>
        <v>0</v>
      </c>
      <c r="C2842" s="2" t="s">
        <v>572</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572</v>
      </c>
      <c r="D2845" s="2" t="str">
        <f t="shared" si="43"/>
        <v>Error?</v>
      </c>
    </row>
    <row r="2846" spans="1:5" x14ac:dyDescent="0.2">
      <c r="A2846" s="5">
        <v>2785</v>
      </c>
      <c r="B2846" s="138">
        <f>'Expenditures 15-22'!K291</f>
        <v>0</v>
      </c>
      <c r="C2846" s="2" t="s">
        <v>572</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408713</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48914</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2412013</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2460927</v>
      </c>
      <c r="C2888" s="2" t="s">
        <v>572</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12822</v>
      </c>
      <c r="C2895" s="2" t="s">
        <v>572</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48914</v>
      </c>
      <c r="D2908" s="2" t="str">
        <f t="shared" si="44"/>
        <v>Error?</v>
      </c>
    </row>
    <row r="2909" spans="1:4" x14ac:dyDescent="0.2">
      <c r="A2909" s="10">
        <v>2848</v>
      </c>
      <c r="D2909" s="2" t="str">
        <f t="shared" si="44"/>
        <v>OK</v>
      </c>
    </row>
    <row r="2910" spans="1:4" x14ac:dyDescent="0.2">
      <c r="A2910" s="5">
        <v>2849</v>
      </c>
      <c r="B2910" s="138">
        <f>'Assets-Liab 5-6'!I34</f>
        <v>48914</v>
      </c>
      <c r="C2910" s="2" t="s">
        <v>572</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2412013</v>
      </c>
      <c r="D2912" s="2" t="str">
        <f t="shared" si="44"/>
        <v>Error?</v>
      </c>
    </row>
    <row r="2913" spans="1:4" x14ac:dyDescent="0.2">
      <c r="A2913" s="5">
        <v>2852</v>
      </c>
      <c r="B2913" s="138">
        <f>'Assets-Liab 5-6'!I41</f>
        <v>2460927</v>
      </c>
      <c r="C2913" s="2" t="s">
        <v>572</v>
      </c>
      <c r="D2913" s="2" t="str">
        <f t="shared" si="44"/>
        <v>Error?</v>
      </c>
    </row>
    <row r="2914" spans="1:4" x14ac:dyDescent="0.2">
      <c r="A2914" s="5">
        <v>2853</v>
      </c>
      <c r="B2914" s="138">
        <f>'Assets-Liab 5-6'!L33</f>
        <v>12822</v>
      </c>
      <c r="D2914" s="2" t="str">
        <f t="shared" si="44"/>
        <v>Error?</v>
      </c>
    </row>
    <row r="2915" spans="1:4" x14ac:dyDescent="0.2">
      <c r="A2915" s="10">
        <v>2854</v>
      </c>
      <c r="D2915" s="2" t="str">
        <f t="shared" si="44"/>
        <v>OK</v>
      </c>
    </row>
    <row r="2916" spans="1:4" x14ac:dyDescent="0.2">
      <c r="A2916" s="5">
        <v>2855</v>
      </c>
      <c r="B2916" s="138">
        <f>'Assets-Liab 5-6'!L34</f>
        <v>12822</v>
      </c>
      <c r="C2916" s="2" t="s">
        <v>572</v>
      </c>
      <c r="D2916" s="2" t="str">
        <f t="shared" si="44"/>
        <v>Error?</v>
      </c>
    </row>
    <row r="2917" spans="1:4" x14ac:dyDescent="0.2">
      <c r="A2917" s="5">
        <v>2856</v>
      </c>
      <c r="B2917" s="138">
        <f>'Assets-Liab 5-6'!L41</f>
        <v>12822</v>
      </c>
      <c r="C2917" s="2" t="s">
        <v>572</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0</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622933</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572</v>
      </c>
      <c r="D2973" s="2" t="str">
        <f t="shared" si="45"/>
        <v>Error?</v>
      </c>
    </row>
    <row r="2974" spans="1:4" x14ac:dyDescent="0.2">
      <c r="A2974" s="5">
        <v>2913</v>
      </c>
      <c r="B2974" s="138">
        <f>'Expenditures 15-22'!K79</f>
        <v>622933</v>
      </c>
      <c r="C2974" s="2" t="s">
        <v>572</v>
      </c>
      <c r="D2974" s="2" t="str">
        <f t="shared" si="45"/>
        <v>Error?</v>
      </c>
    </row>
    <row r="2975" spans="1:4" x14ac:dyDescent="0.2">
      <c r="A2975" s="5">
        <v>2914</v>
      </c>
      <c r="B2975" s="138">
        <f>'Expenditures 15-22'!K80</f>
        <v>0</v>
      </c>
      <c r="C2975" s="2" t="s">
        <v>572</v>
      </c>
      <c r="D2975" s="2" t="str">
        <f t="shared" si="45"/>
        <v>Error?</v>
      </c>
    </row>
    <row r="2976" spans="1:4" x14ac:dyDescent="0.2">
      <c r="A2976" s="5">
        <v>2915</v>
      </c>
      <c r="B2976" s="138">
        <f>'Expenditures 15-22'!K81</f>
        <v>0</v>
      </c>
      <c r="C2976" s="2" t="s">
        <v>572</v>
      </c>
      <c r="D2976" s="2" t="str">
        <f t="shared" si="45"/>
        <v>Error?</v>
      </c>
    </row>
    <row r="2977" spans="1:4" x14ac:dyDescent="0.2">
      <c r="A2977" s="5">
        <v>2916</v>
      </c>
      <c r="B2977" s="138">
        <f>'Expenditures 15-22'!K82</f>
        <v>0</v>
      </c>
      <c r="C2977" s="2" t="s">
        <v>572</v>
      </c>
      <c r="D2977" s="2" t="str">
        <f t="shared" si="45"/>
        <v>Error?</v>
      </c>
    </row>
    <row r="2978" spans="1:4" x14ac:dyDescent="0.2">
      <c r="A2978" s="5">
        <v>2917</v>
      </c>
      <c r="B2978" s="138">
        <f>'Expenditures 15-22'!K83</f>
        <v>0</v>
      </c>
      <c r="C2978" s="2" t="s">
        <v>572</v>
      </c>
      <c r="D2978" s="2" t="str">
        <f t="shared" si="45"/>
        <v>Error?</v>
      </c>
    </row>
    <row r="2979" spans="1:4" x14ac:dyDescent="0.2">
      <c r="A2979" s="5">
        <v>2918</v>
      </c>
      <c r="B2979" s="138">
        <f>'Expenditures 15-22'!H134</f>
        <v>3195</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572</v>
      </c>
      <c r="D2985" s="2" t="str">
        <f t="shared" si="45"/>
        <v>OK</v>
      </c>
    </row>
    <row r="2986" spans="1:4" x14ac:dyDescent="0.2">
      <c r="A2986" s="5">
        <v>2925</v>
      </c>
      <c r="B2986" s="138">
        <f>'Expenditures 15-22'!K134</f>
        <v>34580</v>
      </c>
      <c r="C2986" s="2" t="s">
        <v>572</v>
      </c>
      <c r="D2986" s="2" t="str">
        <f t="shared" si="45"/>
        <v>Error?</v>
      </c>
    </row>
    <row r="2987" spans="1:4" x14ac:dyDescent="0.2">
      <c r="A2987" s="5">
        <v>2926</v>
      </c>
      <c r="B2987" s="138">
        <f>'Expenditures 15-22'!K135</f>
        <v>0</v>
      </c>
      <c r="C2987" s="2" t="s">
        <v>572</v>
      </c>
      <c r="D2987" s="2" t="str">
        <f t="shared" si="45"/>
        <v>Error?</v>
      </c>
    </row>
    <row r="2988" spans="1:4" x14ac:dyDescent="0.2">
      <c r="A2988" s="5">
        <v>2927</v>
      </c>
      <c r="B2988" s="138">
        <f>'Expenditures 15-22'!K136</f>
        <v>0</v>
      </c>
      <c r="C2988" s="2" t="s">
        <v>572</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7544</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639</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572</v>
      </c>
      <c r="D3007" s="2" t="str">
        <f t="shared" ref="D3007:D3070" si="46">IF(ISBLANK(B3007),"OK",IF(A3007-B3007=0,"OK","Error?"))</f>
        <v>Error?</v>
      </c>
    </row>
    <row r="3008" spans="1:4" x14ac:dyDescent="0.2">
      <c r="A3008" s="5">
        <v>2947</v>
      </c>
      <c r="B3008" s="138">
        <f>'Expenditures 15-22'!K189</f>
        <v>8183</v>
      </c>
      <c r="C3008" s="2" t="s">
        <v>572</v>
      </c>
      <c r="D3008" s="2" t="str">
        <f t="shared" si="46"/>
        <v>Error?</v>
      </c>
    </row>
    <row r="3009" spans="1:4" x14ac:dyDescent="0.2">
      <c r="A3009" s="5">
        <v>2948</v>
      </c>
      <c r="B3009" s="138">
        <f>'Expenditures 15-22'!K190</f>
        <v>0</v>
      </c>
      <c r="C3009" s="2" t="s">
        <v>572</v>
      </c>
      <c r="D3009" s="2" t="str">
        <f t="shared" si="46"/>
        <v>Error?</v>
      </c>
    </row>
    <row r="3010" spans="1:4" x14ac:dyDescent="0.2">
      <c r="A3010" s="5">
        <v>2949</v>
      </c>
      <c r="B3010" s="138">
        <f>'Expenditures 15-22'!K191</f>
        <v>0</v>
      </c>
      <c r="C3010" s="2" t="s">
        <v>572</v>
      </c>
      <c r="D3010" s="2" t="str">
        <f t="shared" si="46"/>
        <v>Error?</v>
      </c>
    </row>
    <row r="3011" spans="1:4" x14ac:dyDescent="0.2">
      <c r="A3011" s="5">
        <v>2950</v>
      </c>
      <c r="B3011" s="138">
        <f>'Expenditures 15-22'!K192</f>
        <v>0</v>
      </c>
      <c r="C3011" s="2" t="s">
        <v>572</v>
      </c>
      <c r="D3011" s="2" t="str">
        <f t="shared" si="46"/>
        <v>Error?</v>
      </c>
    </row>
    <row r="3012" spans="1:4" x14ac:dyDescent="0.2">
      <c r="A3012" s="5">
        <v>2951</v>
      </c>
      <c r="B3012" s="138">
        <f>'Expenditures 15-22'!K193</f>
        <v>0</v>
      </c>
      <c r="C3012" s="2" t="s">
        <v>572</v>
      </c>
      <c r="D3012" s="2" t="str">
        <f t="shared" si="46"/>
        <v>Error?</v>
      </c>
    </row>
    <row r="3013" spans="1:4" x14ac:dyDescent="0.2">
      <c r="A3013" s="10">
        <v>2952</v>
      </c>
      <c r="D3013" s="2" t="s">
        <v>135</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115384</v>
      </c>
      <c r="D3055" s="2" t="str">
        <f t="shared" si="46"/>
        <v>Error?</v>
      </c>
    </row>
    <row r="3056" spans="1:4" x14ac:dyDescent="0.2">
      <c r="A3056" s="5">
        <v>2995</v>
      </c>
      <c r="B3056" s="138">
        <f>'Expenditures 15-22'!D10</f>
        <v>9003</v>
      </c>
      <c r="D3056" s="2" t="str">
        <f t="shared" si="46"/>
        <v>Error?</v>
      </c>
    </row>
    <row r="3057" spans="1:4" x14ac:dyDescent="0.2">
      <c r="A3057" s="5">
        <v>2996</v>
      </c>
      <c r="B3057" s="138">
        <f>'Expenditures 15-22'!E10</f>
        <v>16140</v>
      </c>
      <c r="D3057" s="2" t="str">
        <f t="shared" si="46"/>
        <v>Error?</v>
      </c>
    </row>
    <row r="3058" spans="1:4" x14ac:dyDescent="0.2">
      <c r="A3058" s="5">
        <v>2997</v>
      </c>
      <c r="B3058" s="138">
        <f>'Expenditures 15-22'!F10</f>
        <v>31415</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171942</v>
      </c>
      <c r="C3062" s="2" t="s">
        <v>572</v>
      </c>
      <c r="D3062" s="2" t="str">
        <f t="shared" si="46"/>
        <v>Error?</v>
      </c>
    </row>
    <row r="3063" spans="1:4" x14ac:dyDescent="0.2">
      <c r="A3063" s="10">
        <v>3002</v>
      </c>
      <c r="D3063" s="2" t="str">
        <f t="shared" si="46"/>
        <v>OK</v>
      </c>
    </row>
    <row r="3064" spans="1:4" x14ac:dyDescent="0.2">
      <c r="A3064" s="5">
        <v>3003</v>
      </c>
      <c r="B3064" s="138">
        <f>'Expenditures 15-22'!D219</f>
        <v>5948</v>
      </c>
      <c r="D3064" s="2" t="str">
        <f t="shared" si="46"/>
        <v>Error?</v>
      </c>
    </row>
    <row r="3065" spans="1:4" x14ac:dyDescent="0.2">
      <c r="A3065" s="5">
        <v>3004</v>
      </c>
      <c r="B3065" s="138">
        <f>'Expenditures 15-22'!K219</f>
        <v>5948</v>
      </c>
      <c r="C3065" s="2" t="s">
        <v>572</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572</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138922</v>
      </c>
      <c r="C3225" s="2" t="s">
        <v>572</v>
      </c>
      <c r="D3225" s="2" t="str">
        <f t="shared" si="49"/>
        <v>Error?</v>
      </c>
    </row>
    <row r="3226" spans="1:4" x14ac:dyDescent="0.2">
      <c r="A3226" s="5">
        <v>3165</v>
      </c>
      <c r="B3226" s="138">
        <f>'Acct Summary 7-8'!I8</f>
        <v>138922</v>
      </c>
      <c r="C3226" s="2" t="s">
        <v>572</v>
      </c>
      <c r="D3226" s="2" t="str">
        <f t="shared" si="49"/>
        <v>Error?</v>
      </c>
    </row>
    <row r="3227" spans="1:4" x14ac:dyDescent="0.2">
      <c r="A3227" s="5">
        <v>3166</v>
      </c>
      <c r="B3227" s="138">
        <f>'Acct Summary 7-8'!I20</f>
        <v>138922</v>
      </c>
      <c r="C3227" s="2" t="s">
        <v>572</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39544</v>
      </c>
      <c r="C3229" s="2" t="s">
        <v>572</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0</v>
      </c>
      <c r="C3231" s="2" t="s">
        <v>572</v>
      </c>
      <c r="D3231" s="2" t="str">
        <f t="shared" si="49"/>
        <v>Error?</v>
      </c>
    </row>
    <row r="3232" spans="1:4" x14ac:dyDescent="0.2">
      <c r="A3232" s="5">
        <v>3171</v>
      </c>
      <c r="B3232" s="138">
        <f>'Acct Summary 7-8'!C77</f>
        <v>39544</v>
      </c>
      <c r="C3232" s="2" t="s">
        <v>572</v>
      </c>
      <c r="D3232" s="2" t="str">
        <f t="shared" si="49"/>
        <v>Error?</v>
      </c>
    </row>
    <row r="3233" spans="1:4" x14ac:dyDescent="0.2">
      <c r="A3233" s="5">
        <v>3172</v>
      </c>
      <c r="B3233" s="138">
        <f>'Acct Summary 7-8'!C78</f>
        <v>75676</v>
      </c>
      <c r="C3233" s="2" t="s">
        <v>572</v>
      </c>
      <c r="D3233" s="2" t="str">
        <f t="shared" si="49"/>
        <v>Error?</v>
      </c>
    </row>
    <row r="3234" spans="1:4" x14ac:dyDescent="0.2">
      <c r="A3234" s="5">
        <v>3173</v>
      </c>
      <c r="B3234" s="138">
        <f>'Acct Summary 7-8'!D43</f>
        <v>43243</v>
      </c>
      <c r="D3234" s="2" t="str">
        <f t="shared" si="49"/>
        <v>Error?</v>
      </c>
    </row>
    <row r="3235" spans="1:4" x14ac:dyDescent="0.2">
      <c r="A3235" s="5">
        <v>3174</v>
      </c>
      <c r="B3235" s="138">
        <f>'Acct Summary 7-8'!D44</f>
        <v>47684</v>
      </c>
      <c r="C3235" s="2" t="s">
        <v>572</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526222</v>
      </c>
      <c r="C3237" s="2" t="s">
        <v>572</v>
      </c>
      <c r="D3237" s="2" t="str">
        <f t="shared" si="49"/>
        <v>Error?</v>
      </c>
    </row>
    <row r="3238" spans="1:4" x14ac:dyDescent="0.2">
      <c r="A3238" s="5">
        <v>3177</v>
      </c>
      <c r="B3238" s="138">
        <f>'Acct Summary 7-8'!D77</f>
        <v>-478538</v>
      </c>
      <c r="C3238" s="2" t="s">
        <v>572</v>
      </c>
      <c r="D3238" s="2" t="str">
        <f t="shared" si="49"/>
        <v>Error?</v>
      </c>
    </row>
    <row r="3239" spans="1:4" x14ac:dyDescent="0.2">
      <c r="A3239" s="5">
        <v>3178</v>
      </c>
      <c r="B3239" s="138">
        <f>'Acct Summary 7-8'!D78</f>
        <v>-128356</v>
      </c>
      <c r="C3239" s="2" t="s">
        <v>572</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572</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572</v>
      </c>
      <c r="D3254" s="2" t="str">
        <f t="shared" si="49"/>
        <v>Error?</v>
      </c>
    </row>
    <row r="3255" spans="1:4" x14ac:dyDescent="0.2">
      <c r="A3255" s="5">
        <v>3194</v>
      </c>
      <c r="B3255" s="138">
        <f>'Acct Summary 7-8'!F77</f>
        <v>0</v>
      </c>
      <c r="C3255" s="2" t="s">
        <v>572</v>
      </c>
      <c r="D3255" s="2" t="str">
        <f t="shared" si="49"/>
        <v>Error?</v>
      </c>
    </row>
    <row r="3256" spans="1:4" x14ac:dyDescent="0.2">
      <c r="A3256" s="5">
        <v>3195</v>
      </c>
      <c r="B3256" s="138">
        <f>'Acct Summary 7-8'!F78</f>
        <v>215339</v>
      </c>
      <c r="C3256" s="2" t="s">
        <v>572</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572</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572</v>
      </c>
      <c r="D3260" s="2" t="str">
        <f t="shared" si="49"/>
        <v>Error?</v>
      </c>
    </row>
    <row r="3261" spans="1:4" x14ac:dyDescent="0.2">
      <c r="A3261" s="5">
        <v>3200</v>
      </c>
      <c r="B3261" s="138">
        <f>'Acct Summary 7-8'!G77</f>
        <v>0</v>
      </c>
      <c r="C3261" s="2" t="s">
        <v>572</v>
      </c>
      <c r="D3261" s="2" t="str">
        <f t="shared" si="49"/>
        <v>Error?</v>
      </c>
    </row>
    <row r="3262" spans="1:4" x14ac:dyDescent="0.2">
      <c r="A3262" s="5">
        <v>3201</v>
      </c>
      <c r="B3262" s="138">
        <f>'Acct Summary 7-8'!G78</f>
        <v>613</v>
      </c>
      <c r="C3262" s="2" t="s">
        <v>572</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26222</v>
      </c>
      <c r="C3274" s="2" t="s">
        <v>572</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4441</v>
      </c>
      <c r="C3276" s="2" t="s">
        <v>572</v>
      </c>
      <c r="D3276" s="2" t="str">
        <f t="shared" si="50"/>
        <v>Error?</v>
      </c>
    </row>
    <row r="3277" spans="1:4" x14ac:dyDescent="0.2">
      <c r="A3277" s="5">
        <v>3216</v>
      </c>
      <c r="B3277" s="138">
        <f>'Acct Summary 7-8'!E77</f>
        <v>21781</v>
      </c>
      <c r="C3277" s="2" t="s">
        <v>572</v>
      </c>
      <c r="D3277" s="2" t="str">
        <f t="shared" si="50"/>
        <v>Error?</v>
      </c>
    </row>
    <row r="3278" spans="1:4" x14ac:dyDescent="0.2">
      <c r="A3278" s="5">
        <v>3217</v>
      </c>
      <c r="B3278" s="138">
        <f>'Acct Summary 7-8'!E78</f>
        <v>4313</v>
      </c>
      <c r="C3278" s="2" t="s">
        <v>572</v>
      </c>
      <c r="D3278" s="2" t="str">
        <f t="shared" si="50"/>
        <v>Error?</v>
      </c>
    </row>
    <row r="3279" spans="1:4" x14ac:dyDescent="0.2">
      <c r="A3279" s="10">
        <v>3218</v>
      </c>
      <c r="D3279" s="2" t="str">
        <f t="shared" si="50"/>
        <v>OK</v>
      </c>
    </row>
    <row r="3280" spans="1:4" x14ac:dyDescent="0.2">
      <c r="A3280" s="10">
        <v>3219</v>
      </c>
      <c r="C3280" s="2" t="s">
        <v>572</v>
      </c>
      <c r="D3280" s="2" t="str">
        <f t="shared" si="50"/>
        <v>OK</v>
      </c>
    </row>
    <row r="3281" spans="1:4" x14ac:dyDescent="0.2">
      <c r="A3281" s="10">
        <v>3220</v>
      </c>
      <c r="D3281" s="2" t="str">
        <f t="shared" si="50"/>
        <v>OK</v>
      </c>
    </row>
    <row r="3282" spans="1:4" x14ac:dyDescent="0.2">
      <c r="A3282" s="10">
        <v>3221</v>
      </c>
      <c r="C3282" s="2" t="s">
        <v>572</v>
      </c>
      <c r="D3282" s="2" t="str">
        <f t="shared" si="50"/>
        <v>OK</v>
      </c>
    </row>
    <row r="3283" spans="1:4" x14ac:dyDescent="0.2">
      <c r="A3283" s="10">
        <v>3222</v>
      </c>
      <c r="C3283" s="2" t="s">
        <v>572</v>
      </c>
      <c r="D3283" s="2" t="str">
        <f t="shared" si="50"/>
        <v>OK</v>
      </c>
    </row>
    <row r="3284" spans="1:4" x14ac:dyDescent="0.2">
      <c r="A3284" s="10">
        <v>3223</v>
      </c>
      <c r="C3284" s="2" t="s">
        <v>572</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500000</v>
      </c>
      <c r="C3296" s="2" t="s">
        <v>572</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572</v>
      </c>
      <c r="D3298" s="2" t="str">
        <f t="shared" si="50"/>
        <v>Error?</v>
      </c>
    </row>
    <row r="3299" spans="1:4" x14ac:dyDescent="0.2">
      <c r="A3299" s="5">
        <v>3238</v>
      </c>
      <c r="B3299" s="138">
        <f>'Acct Summary 7-8'!H77</f>
        <v>500000</v>
      </c>
      <c r="C3299" s="2" t="s">
        <v>572</v>
      </c>
      <c r="D3299" s="2" t="str">
        <f t="shared" si="50"/>
        <v>Error?</v>
      </c>
    </row>
    <row r="3300" spans="1:4" x14ac:dyDescent="0.2">
      <c r="A3300" s="5">
        <v>3239</v>
      </c>
      <c r="B3300" s="138">
        <f>'Acct Summary 7-8'!H78</f>
        <v>-68359</v>
      </c>
      <c r="C3300" s="2" t="s">
        <v>572</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572</v>
      </c>
      <c r="D3317" s="2" t="str">
        <f t="shared" si="50"/>
        <v>Error?</v>
      </c>
    </row>
    <row r="3318" spans="1:4" x14ac:dyDescent="0.2">
      <c r="A3318" s="5">
        <v>3257</v>
      </c>
      <c r="B3318" s="138">
        <f>'Acct Summary 7-8'!I76</f>
        <v>39544</v>
      </c>
      <c r="C3318" s="2" t="s">
        <v>572</v>
      </c>
      <c r="D3318" s="2" t="str">
        <f t="shared" si="50"/>
        <v>Error?</v>
      </c>
    </row>
    <row r="3319" spans="1:4" x14ac:dyDescent="0.2">
      <c r="A3319" s="5">
        <v>3258</v>
      </c>
      <c r="B3319" s="138">
        <f>'Acct Summary 7-8'!I77</f>
        <v>-39544</v>
      </c>
      <c r="C3319" s="2" t="s">
        <v>572</v>
      </c>
      <c r="D3319" s="2" t="str">
        <f t="shared" si="50"/>
        <v>Error?</v>
      </c>
    </row>
    <row r="3320" spans="1:4" x14ac:dyDescent="0.2">
      <c r="A3320" s="5">
        <v>3259</v>
      </c>
      <c r="B3320" s="138">
        <f>'Acct Summary 7-8'!I78</f>
        <v>99378</v>
      </c>
      <c r="C3320" s="2" t="s">
        <v>572</v>
      </c>
      <c r="D3320" s="2" t="str">
        <f t="shared" si="50"/>
        <v>Error?</v>
      </c>
    </row>
    <row r="3321" spans="1:4" x14ac:dyDescent="0.2">
      <c r="A3321" s="5">
        <v>3260</v>
      </c>
      <c r="B3321" s="138" t="e">
        <f>'Acct Summary 7-8'!#REF!</f>
        <v>#REF!</v>
      </c>
      <c r="D3321" s="2" t="e">
        <f t="shared" si="50"/>
        <v>#REF!</v>
      </c>
    </row>
    <row r="3322" spans="1:4" x14ac:dyDescent="0.2">
      <c r="A3322" s="5">
        <v>3261</v>
      </c>
      <c r="B3322" s="138">
        <f>'Acct Summary 7-8'!I79</f>
        <v>2312635</v>
      </c>
      <c r="D3322" s="2" t="str">
        <f t="shared" si="50"/>
        <v>Error?</v>
      </c>
    </row>
    <row r="3323" spans="1:4" x14ac:dyDescent="0.2">
      <c r="A3323" s="5">
        <v>3262</v>
      </c>
      <c r="B3323" s="138">
        <f>'Acct Summary 7-8'!I81</f>
        <v>2412013</v>
      </c>
      <c r="C3323" s="2" t="s">
        <v>572</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319030</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40533</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0</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506</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360069</v>
      </c>
      <c r="C3380" s="2" t="s">
        <v>572</v>
      </c>
      <c r="D3380" s="2" t="str">
        <f t="shared" si="51"/>
        <v>Error?</v>
      </c>
    </row>
    <row r="3381" spans="1:4" x14ac:dyDescent="0.2">
      <c r="A3381" s="5">
        <v>3320</v>
      </c>
      <c r="B3381" s="138">
        <f>'Expenditures 15-22'!K19</f>
        <v>0</v>
      </c>
      <c r="C3381" s="2" t="s">
        <v>572</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40788</v>
      </c>
      <c r="D3387" s="2" t="str">
        <f t="shared" si="51"/>
        <v>Error?</v>
      </c>
    </row>
    <row r="3388" spans="1:4" x14ac:dyDescent="0.2">
      <c r="A3388" s="5">
        <v>3327</v>
      </c>
      <c r="B3388" s="138">
        <f>'Expenditures 15-22'!D217</f>
        <v>7754</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40788</v>
      </c>
      <c r="C3390" s="2" t="s">
        <v>572</v>
      </c>
      <c r="D3390" s="2" t="str">
        <f t="shared" si="51"/>
        <v>Error?</v>
      </c>
    </row>
    <row r="3391" spans="1:4" x14ac:dyDescent="0.2">
      <c r="A3391" s="5">
        <v>3330</v>
      </c>
      <c r="B3391" s="138">
        <f>'Expenditures 15-22'!K217</f>
        <v>7754</v>
      </c>
      <c r="C3391" s="2" t="s">
        <v>572</v>
      </c>
      <c r="D3391" s="2" t="str">
        <f t="shared" ref="D3391:D3454" si="52">IF(ISBLANK(B3391),"OK",IF(A3391-B3391=0,"OK","Error?"))</f>
        <v>Error?</v>
      </c>
    </row>
    <row r="3392" spans="1:4" x14ac:dyDescent="0.2">
      <c r="A3392" s="5">
        <v>3331</v>
      </c>
      <c r="B3392" s="138">
        <f>'Expenditures 15-22'!K228</f>
        <v>0</v>
      </c>
      <c r="C3392" s="2" t="s">
        <v>572</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572</v>
      </c>
      <c r="D3405" s="2" t="str">
        <f t="shared" si="52"/>
        <v>Error?</v>
      </c>
    </row>
    <row r="3406" spans="1:4" x14ac:dyDescent="0.2">
      <c r="A3406" s="5">
        <v>3345</v>
      </c>
      <c r="B3406" s="138">
        <f>'Acct Summary 7-8'!D5</f>
        <v>0</v>
      </c>
      <c r="C3406" s="2" t="s">
        <v>572</v>
      </c>
      <c r="D3406" s="2" t="str">
        <f t="shared" si="52"/>
        <v>Error?</v>
      </c>
    </row>
    <row r="3407" spans="1:4" x14ac:dyDescent="0.2">
      <c r="A3407" s="10">
        <v>3346</v>
      </c>
      <c r="D3407" s="2" t="str">
        <f t="shared" si="52"/>
        <v>OK</v>
      </c>
    </row>
    <row r="3408" spans="1:4" x14ac:dyDescent="0.2">
      <c r="A3408" s="5">
        <v>3347</v>
      </c>
      <c r="B3408" s="138">
        <f>'Acct Summary 7-8'!F5</f>
        <v>0</v>
      </c>
      <c r="C3408" s="2" t="s">
        <v>572</v>
      </c>
      <c r="D3408" s="2" t="str">
        <f t="shared" si="52"/>
        <v>Error?</v>
      </c>
    </row>
    <row r="3409" spans="1:4" x14ac:dyDescent="0.2">
      <c r="A3409" s="5">
        <v>3348</v>
      </c>
      <c r="B3409" s="138">
        <f>'Acct Summary 7-8'!G5</f>
        <v>0</v>
      </c>
      <c r="C3409" s="2" t="s">
        <v>572</v>
      </c>
      <c r="D3409" s="2" t="str">
        <f t="shared" si="52"/>
        <v>Error?</v>
      </c>
    </row>
    <row r="3410" spans="1:4" x14ac:dyDescent="0.2">
      <c r="A3410" s="10">
        <v>3349</v>
      </c>
      <c r="D3410" s="2" t="str">
        <f t="shared" si="52"/>
        <v>OK</v>
      </c>
    </row>
    <row r="3411" spans="1:4" x14ac:dyDescent="0.2">
      <c r="A3411" s="5">
        <v>3350</v>
      </c>
      <c r="B3411" s="138">
        <f>'Assets-Liab 5-6'!C4</f>
        <v>2000</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500</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0</v>
      </c>
      <c r="D3417" s="2" t="str">
        <f t="shared" si="52"/>
        <v>Error?</v>
      </c>
    </row>
    <row r="3418" spans="1:4" x14ac:dyDescent="0.2">
      <c r="A3418" s="10">
        <v>3357</v>
      </c>
      <c r="D3418" s="2" t="str">
        <f t="shared" si="52"/>
        <v>OK</v>
      </c>
    </row>
    <row r="3419" spans="1:4" x14ac:dyDescent="0.2">
      <c r="A3419" s="5">
        <v>3358</v>
      </c>
      <c r="B3419" s="138">
        <f>'Assets-Liab 5-6'!F4</f>
        <v>0</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0</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0</v>
      </c>
      <c r="D3425" s="2" t="str">
        <f t="shared" si="52"/>
        <v>Error?</v>
      </c>
    </row>
    <row r="3426" spans="1:4" x14ac:dyDescent="0.2">
      <c r="A3426" s="10">
        <v>3365</v>
      </c>
      <c r="D3426" s="2" t="str">
        <f t="shared" si="52"/>
        <v>OK</v>
      </c>
    </row>
    <row r="3427" spans="1:4" x14ac:dyDescent="0.2">
      <c r="A3427" s="5">
        <v>3366</v>
      </c>
      <c r="B3427" s="138">
        <f>'Assets-Liab 5-6'!I4</f>
        <v>0</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12822</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572</v>
      </c>
      <c r="D3444" s="2" t="str">
        <f t="shared" si="52"/>
        <v>OK</v>
      </c>
    </row>
    <row r="3445" spans="1:4" x14ac:dyDescent="0.2">
      <c r="A3445" s="10">
        <v>3384</v>
      </c>
      <c r="C3445" s="2" t="s">
        <v>572</v>
      </c>
      <c r="D3445" s="2" t="str">
        <f t="shared" si="52"/>
        <v>OK</v>
      </c>
    </row>
    <row r="3446" spans="1:4" x14ac:dyDescent="0.2">
      <c r="A3446" s="5">
        <v>3385</v>
      </c>
      <c r="B3446" s="138">
        <f>'Tax Sched 23'!B16</f>
        <v>87433</v>
      </c>
      <c r="C3446" s="2" t="s">
        <v>572</v>
      </c>
      <c r="D3446" s="2" t="str">
        <f t="shared" si="52"/>
        <v>Error?</v>
      </c>
    </row>
    <row r="3447" spans="1:4" x14ac:dyDescent="0.2">
      <c r="A3447" s="5">
        <v>3386</v>
      </c>
      <c r="B3447" s="138">
        <f>'Tax Sched 23'!D16</f>
        <v>45050</v>
      </c>
      <c r="C3447" s="2" t="s">
        <v>572</v>
      </c>
      <c r="D3447" s="2" t="str">
        <f t="shared" si="52"/>
        <v>Error?</v>
      </c>
    </row>
    <row r="3448" spans="1:4" x14ac:dyDescent="0.2">
      <c r="A3448" s="5">
        <v>3387</v>
      </c>
      <c r="B3448" s="138">
        <f>'Tax Sched 23'!C16</f>
        <v>42383</v>
      </c>
      <c r="D3448" s="2" t="str">
        <f t="shared" si="52"/>
        <v>Error?</v>
      </c>
    </row>
    <row r="3449" spans="1:4" x14ac:dyDescent="0.2">
      <c r="A3449" s="5">
        <v>3388</v>
      </c>
      <c r="B3449" s="138">
        <f>'Tax Sched 23'!F16</f>
        <v>40017</v>
      </c>
      <c r="C3449" s="2" t="s">
        <v>572</v>
      </c>
      <c r="D3449" s="2" t="str">
        <f t="shared" si="52"/>
        <v>Error?</v>
      </c>
    </row>
    <row r="3450" spans="1:4" x14ac:dyDescent="0.2">
      <c r="A3450" s="5">
        <v>3389</v>
      </c>
      <c r="B3450" s="138">
        <f>'Tax Sched 23'!E16</f>
        <v>82400</v>
      </c>
      <c r="D3450" s="2" t="str">
        <f t="shared" si="52"/>
        <v>Error?</v>
      </c>
    </row>
    <row r="3451" spans="1:4" x14ac:dyDescent="0.2">
      <c r="A3451" s="5">
        <v>3390</v>
      </c>
      <c r="B3451" s="138">
        <f>'Cap Outlay Deprec 26'!C15</f>
        <v>0</v>
      </c>
      <c r="D3451" s="2" t="str">
        <f t="shared" si="52"/>
        <v>Error?</v>
      </c>
    </row>
    <row r="3452" spans="1:4" x14ac:dyDescent="0.2">
      <c r="A3452" s="5">
        <v>3391</v>
      </c>
      <c r="B3452" s="138">
        <f>'Cap Outlay Deprec 26'!D15</f>
        <v>408713</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408713</v>
      </c>
      <c r="C3454" s="2" t="s">
        <v>572</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408713</v>
      </c>
      <c r="C3459" s="2" t="s">
        <v>572</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572</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136</v>
      </c>
    </row>
    <row r="3522" spans="1:4" x14ac:dyDescent="0.2">
      <c r="A3522" s="10">
        <v>3461</v>
      </c>
      <c r="D3522" s="2" t="s">
        <v>136</v>
      </c>
    </row>
    <row r="3523" spans="1:4" x14ac:dyDescent="0.2">
      <c r="A3523" s="10">
        <v>3462</v>
      </c>
      <c r="D3523" s="2" t="s">
        <v>136</v>
      </c>
    </row>
    <row r="3524" spans="1:4" x14ac:dyDescent="0.2">
      <c r="A3524" s="10">
        <v>3463</v>
      </c>
      <c r="D3524" s="2" t="s">
        <v>136</v>
      </c>
    </row>
    <row r="3525" spans="1:4" x14ac:dyDescent="0.2">
      <c r="A3525" s="10">
        <v>3464</v>
      </c>
      <c r="D3525" s="2" t="s">
        <v>136</v>
      </c>
    </row>
    <row r="3526" spans="1:4" x14ac:dyDescent="0.2">
      <c r="A3526" s="10">
        <v>3465</v>
      </c>
      <c r="D3526" s="2" t="s">
        <v>136</v>
      </c>
    </row>
    <row r="3527" spans="1:4" x14ac:dyDescent="0.2">
      <c r="A3527" s="10">
        <v>3466</v>
      </c>
      <c r="D3527" s="2" t="s">
        <v>136</v>
      </c>
    </row>
    <row r="3528" spans="1:4" x14ac:dyDescent="0.2">
      <c r="A3528" s="10">
        <v>3467</v>
      </c>
      <c r="D3528" s="2" t="s">
        <v>136</v>
      </c>
    </row>
    <row r="3529" spans="1:4" x14ac:dyDescent="0.2">
      <c r="A3529" s="10">
        <v>3468</v>
      </c>
      <c r="D3529" s="2" t="s">
        <v>136</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0</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0</v>
      </c>
      <c r="C3552" s="2" t="s">
        <v>572</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572</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0</v>
      </c>
      <c r="D3567" s="2" t="str">
        <f t="shared" si="54"/>
        <v>Error?</v>
      </c>
    </row>
    <row r="3568" spans="1:4" x14ac:dyDescent="0.2">
      <c r="A3568" s="5">
        <v>3507</v>
      </c>
      <c r="B3568" s="138">
        <f>'Assets-Liab 5-6'!K41</f>
        <v>0</v>
      </c>
      <c r="C3568" s="2" t="s">
        <v>572</v>
      </c>
      <c r="D3568" s="2" t="str">
        <f t="shared" si="54"/>
        <v>Error?</v>
      </c>
    </row>
    <row r="3569" spans="1:4" x14ac:dyDescent="0.2">
      <c r="A3569" s="5">
        <v>3508</v>
      </c>
      <c r="B3569" s="138">
        <f>'Acct Summary 7-8'!K4</f>
        <v>0</v>
      </c>
      <c r="C3569" s="2" t="s">
        <v>572</v>
      </c>
      <c r="D3569" s="2" t="str">
        <f t="shared" si="54"/>
        <v>Error?</v>
      </c>
    </row>
    <row r="3570" spans="1:4" x14ac:dyDescent="0.2">
      <c r="A3570" s="5">
        <v>3509</v>
      </c>
      <c r="B3570" s="138">
        <f>'Acct Summary 7-8'!K6</f>
        <v>0</v>
      </c>
      <c r="C3570" s="2" t="s">
        <v>572</v>
      </c>
      <c r="D3570" s="2" t="str">
        <f t="shared" si="54"/>
        <v>Error?</v>
      </c>
    </row>
    <row r="3571" spans="1:4" x14ac:dyDescent="0.2">
      <c r="A3571" s="5">
        <v>3510</v>
      </c>
      <c r="B3571" s="138">
        <f>'Acct Summary 7-8'!K8</f>
        <v>0</v>
      </c>
      <c r="C3571" s="2" t="s">
        <v>572</v>
      </c>
      <c r="D3571" s="2" t="str">
        <f t="shared" si="54"/>
        <v>Error?</v>
      </c>
    </row>
    <row r="3572" spans="1:4" x14ac:dyDescent="0.2">
      <c r="A3572" s="5">
        <v>3511</v>
      </c>
      <c r="B3572" s="138">
        <f>'Acct Summary 7-8'!K13</f>
        <v>0</v>
      </c>
      <c r="C3572" s="2" t="s">
        <v>572</v>
      </c>
      <c r="D3572" s="2" t="str">
        <f t="shared" si="54"/>
        <v>Error?</v>
      </c>
    </row>
    <row r="3573" spans="1:4" x14ac:dyDescent="0.2">
      <c r="A3573" s="5">
        <v>3512</v>
      </c>
      <c r="B3573" s="138">
        <f>'Acct Summary 7-8'!K15</f>
        <v>0</v>
      </c>
      <c r="C3573" s="2" t="s">
        <v>572</v>
      </c>
      <c r="D3573" s="2" t="str">
        <f t="shared" si="54"/>
        <v>Error?</v>
      </c>
    </row>
    <row r="3574" spans="1:4" x14ac:dyDescent="0.2">
      <c r="A3574" s="5">
        <v>3513</v>
      </c>
      <c r="B3574" s="138">
        <f>'Acct Summary 7-8'!K16</f>
        <v>0</v>
      </c>
      <c r="C3574" s="2" t="s">
        <v>572</v>
      </c>
      <c r="D3574" s="2" t="str">
        <f t="shared" si="54"/>
        <v>Error?</v>
      </c>
    </row>
    <row r="3575" spans="1:4" x14ac:dyDescent="0.2">
      <c r="A3575" s="5">
        <v>3514</v>
      </c>
      <c r="B3575" s="138">
        <f>'Acct Summary 7-8'!K17</f>
        <v>0</v>
      </c>
      <c r="C3575" s="2" t="s">
        <v>572</v>
      </c>
      <c r="D3575" s="2" t="str">
        <f t="shared" si="54"/>
        <v>Error?</v>
      </c>
    </row>
    <row r="3576" spans="1:4" x14ac:dyDescent="0.2">
      <c r="A3576" s="5">
        <v>3515</v>
      </c>
      <c r="B3576" s="138">
        <f>'Acct Summary 7-8'!K20</f>
        <v>0</v>
      </c>
      <c r="C3576" s="2" t="s">
        <v>572</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572</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572</v>
      </c>
      <c r="D3586" s="2" t="str">
        <f t="shared" si="55"/>
        <v>Error?</v>
      </c>
    </row>
    <row r="3587" spans="1:4" x14ac:dyDescent="0.2">
      <c r="A3587" s="5">
        <v>3526</v>
      </c>
      <c r="B3587" s="138">
        <f>'Acct Summary 7-8'!K77</f>
        <v>0</v>
      </c>
      <c r="C3587" s="2" t="s">
        <v>572</v>
      </c>
      <c r="D3587" s="2" t="str">
        <f t="shared" si="55"/>
        <v>Error?</v>
      </c>
    </row>
    <row r="3588" spans="1:4" x14ac:dyDescent="0.2">
      <c r="A3588" s="5">
        <v>3527</v>
      </c>
      <c r="B3588" s="138">
        <f>'Acct Summary 7-8'!K78</f>
        <v>0</v>
      </c>
      <c r="C3588" s="2" t="s">
        <v>572</v>
      </c>
      <c r="D3588" s="2" t="str">
        <f t="shared" si="55"/>
        <v>Error?</v>
      </c>
    </row>
    <row r="3589" spans="1:4" x14ac:dyDescent="0.2">
      <c r="A3589" s="5">
        <v>3528</v>
      </c>
      <c r="B3589" s="138" t="e">
        <f>'Acct Summary 7-8'!#REF!</f>
        <v>#REF!</v>
      </c>
      <c r="D3589" s="2" t="e">
        <f t="shared" si="55"/>
        <v>#REF!</v>
      </c>
    </row>
    <row r="3590" spans="1:4" x14ac:dyDescent="0.2">
      <c r="A3590" s="5">
        <v>3529</v>
      </c>
      <c r="B3590" s="138">
        <f>'Acct Summary 7-8'!K79</f>
        <v>0</v>
      </c>
      <c r="D3590" s="2" t="str">
        <f t="shared" si="55"/>
        <v>Error?</v>
      </c>
    </row>
    <row r="3591" spans="1:4" x14ac:dyDescent="0.2">
      <c r="A3591" s="5">
        <v>3530</v>
      </c>
      <c r="B3591" s="138">
        <f>'Acct Summary 7-8'!K81</f>
        <v>0</v>
      </c>
      <c r="C3591" s="2" t="s">
        <v>572</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572</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572</v>
      </c>
      <c r="D3621" s="2" t="str">
        <f t="shared" si="55"/>
        <v>Error?</v>
      </c>
    </row>
    <row r="3622" spans="1:4" x14ac:dyDescent="0.2">
      <c r="A3622" s="5">
        <v>3561</v>
      </c>
      <c r="B3622" s="138">
        <f>'Expenditures 15-22'!C367</f>
        <v>0</v>
      </c>
      <c r="C3622" s="2" t="s">
        <v>572</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572</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572</v>
      </c>
      <c r="D3628" s="2" t="str">
        <f t="shared" si="55"/>
        <v>Error?</v>
      </c>
    </row>
    <row r="3629" spans="1:4" x14ac:dyDescent="0.2">
      <c r="A3629" s="5">
        <v>3568</v>
      </c>
      <c r="B3629" s="138">
        <f>'Expenditures 15-22'!D367</f>
        <v>0</v>
      </c>
      <c r="C3629" s="2" t="s">
        <v>572</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0</v>
      </c>
      <c r="C3633" s="2" t="s">
        <v>572</v>
      </c>
      <c r="D3633" s="2" t="str">
        <f t="shared" si="55"/>
        <v>Error?</v>
      </c>
    </row>
    <row r="3634" spans="1:4" x14ac:dyDescent="0.2">
      <c r="A3634" s="5">
        <v>3573</v>
      </c>
      <c r="B3634" s="138">
        <f>'Expenditures 15-22'!E351</f>
        <v>0</v>
      </c>
      <c r="D3634" s="2" t="str">
        <f t="shared" si="55"/>
        <v>Error?</v>
      </c>
    </row>
    <row r="3635" spans="1:4" x14ac:dyDescent="0.2">
      <c r="A3635" s="5">
        <v>3574</v>
      </c>
      <c r="B3635" s="138">
        <f>B3583</f>
        <v>0</v>
      </c>
      <c r="C3635" s="2" t="s">
        <v>572</v>
      </c>
      <c r="D3635" s="2" t="str">
        <f t="shared" si="55"/>
        <v>Error?</v>
      </c>
    </row>
    <row r="3636" spans="1:4" x14ac:dyDescent="0.2">
      <c r="A3636" s="5">
        <v>3575</v>
      </c>
      <c r="B3636" s="138">
        <f>'Expenditures 15-22'!E367</f>
        <v>0</v>
      </c>
      <c r="C3636" s="2" t="s">
        <v>572</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572</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572</v>
      </c>
      <c r="D3642" s="2" t="str">
        <f t="shared" si="55"/>
        <v>Error?</v>
      </c>
    </row>
    <row r="3643" spans="1:4" x14ac:dyDescent="0.2">
      <c r="A3643" s="5">
        <v>3582</v>
      </c>
      <c r="B3643" s="138">
        <f>'Expenditures 15-22'!F367</f>
        <v>0</v>
      </c>
      <c r="C3643" s="2" t="s">
        <v>572</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572</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572</v>
      </c>
      <c r="D3649" s="2" t="str">
        <f t="shared" si="56"/>
        <v>Error?</v>
      </c>
    </row>
    <row r="3650" spans="1:4" x14ac:dyDescent="0.2">
      <c r="A3650" s="5">
        <v>3589</v>
      </c>
      <c r="B3650" s="138">
        <f>'Expenditures 15-22'!G367</f>
        <v>0</v>
      </c>
      <c r="C3650" s="2" t="s">
        <v>572</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572</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572</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572</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572</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572</v>
      </c>
      <c r="D3668" s="2" t="str">
        <f t="shared" si="56"/>
        <v>Error?</v>
      </c>
    </row>
    <row r="3669" spans="1:4" x14ac:dyDescent="0.2">
      <c r="A3669" s="5">
        <v>3608</v>
      </c>
      <c r="B3669" s="138">
        <f>'Expenditures 15-22'!K349</f>
        <v>0</v>
      </c>
      <c r="C3669" s="2" t="s">
        <v>572</v>
      </c>
      <c r="D3669" s="2" t="str">
        <f t="shared" si="56"/>
        <v>Error?</v>
      </c>
    </row>
    <row r="3670" spans="1:4" x14ac:dyDescent="0.2">
      <c r="A3670" s="5">
        <v>3609</v>
      </c>
      <c r="B3670" s="138">
        <f>'Expenditures 15-22'!K350</f>
        <v>0</v>
      </c>
      <c r="C3670" s="2" t="s">
        <v>572</v>
      </c>
      <c r="D3670" s="2" t="str">
        <f t="shared" si="56"/>
        <v>Error?</v>
      </c>
    </row>
    <row r="3671" spans="1:4" x14ac:dyDescent="0.2">
      <c r="A3671" s="5">
        <v>3610</v>
      </c>
      <c r="B3671" s="138">
        <f>'Expenditures 15-22'!K351</f>
        <v>0</v>
      </c>
      <c r="C3671" s="2" t="s">
        <v>572</v>
      </c>
      <c r="D3671" s="2" t="str">
        <f t="shared" si="56"/>
        <v>Error?</v>
      </c>
    </row>
    <row r="3672" spans="1:4" x14ac:dyDescent="0.2">
      <c r="A3672" s="5">
        <v>3611</v>
      </c>
      <c r="B3672" s="138">
        <f>'Expenditures 15-22'!K352</f>
        <v>0</v>
      </c>
      <c r="C3672" s="2" t="s">
        <v>572</v>
      </c>
      <c r="D3672" s="2" t="str">
        <f t="shared" si="56"/>
        <v>Error?</v>
      </c>
    </row>
    <row r="3673" spans="1:4" x14ac:dyDescent="0.2">
      <c r="A3673" s="5">
        <v>3612</v>
      </c>
      <c r="B3673" s="138">
        <f>'Expenditures 15-22'!K354</f>
        <v>0</v>
      </c>
      <c r="C3673" s="2" t="s">
        <v>572</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572</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0</v>
      </c>
      <c r="C3678" s="2" t="s">
        <v>572</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0</v>
      </c>
      <c r="C3681" s="2" t="s">
        <v>572</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572</v>
      </c>
      <c r="D3688" s="2" t="str">
        <f t="shared" si="56"/>
        <v>Error?</v>
      </c>
    </row>
    <row r="3689" spans="1:4" x14ac:dyDescent="0.2">
      <c r="A3689" s="5">
        <v>3628</v>
      </c>
      <c r="B3689" s="138">
        <f>'Short-Term Long-Term Debt 24'!F19</f>
        <v>0</v>
      </c>
      <c r="C3689" s="2" t="s">
        <v>572</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572</v>
      </c>
      <c r="D3702" s="2" t="str">
        <f t="shared" si="56"/>
        <v>Error?</v>
      </c>
    </row>
    <row r="3703" spans="1:4" x14ac:dyDescent="0.2">
      <c r="A3703" s="5">
        <v>3642</v>
      </c>
      <c r="B3703" s="138">
        <f>'Acct Summary 7-8'!K53</f>
        <v>0</v>
      </c>
      <c r="C3703" s="2" t="s">
        <v>572</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572</v>
      </c>
      <c r="D3717" s="2" t="str">
        <f t="shared" si="57"/>
        <v>Error?</v>
      </c>
    </row>
    <row r="3718" spans="1:4" x14ac:dyDescent="0.2">
      <c r="A3718" s="5">
        <v>3657</v>
      </c>
      <c r="B3718" s="138">
        <f>'Acct Summary 7-8'!K7</f>
        <v>0</v>
      </c>
      <c r="C3718" s="2" t="s">
        <v>572</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42334</v>
      </c>
      <c r="D3721" s="2" t="str">
        <f t="shared" si="57"/>
        <v>Error?</v>
      </c>
    </row>
    <row r="3722" spans="1:4" x14ac:dyDescent="0.2">
      <c r="A3722" s="5">
        <v>3661</v>
      </c>
      <c r="B3722" s="138">
        <f>'Expenditures 15-22'!D285</f>
        <v>42334</v>
      </c>
      <c r="C3722" s="2" t="s">
        <v>572</v>
      </c>
      <c r="D3722" s="2" t="str">
        <f t="shared" si="57"/>
        <v>Error?</v>
      </c>
    </row>
    <row r="3723" spans="1:4" x14ac:dyDescent="0.2">
      <c r="A3723" s="5">
        <v>3662</v>
      </c>
      <c r="B3723" s="138">
        <f>'Expenditures 15-22'!K283</f>
        <v>42334</v>
      </c>
      <c r="C3723" s="2" t="s">
        <v>572</v>
      </c>
      <c r="D3723" s="2" t="str">
        <f t="shared" si="57"/>
        <v>Error?</v>
      </c>
    </row>
    <row r="3724" spans="1:4" x14ac:dyDescent="0.2">
      <c r="A3724" s="5">
        <v>3663</v>
      </c>
      <c r="B3724" s="138">
        <f>'Expenditures 15-22'!K285</f>
        <v>42334</v>
      </c>
      <c r="C3724" s="2" t="s">
        <v>572</v>
      </c>
      <c r="D3724" s="2" t="str">
        <f t="shared" si="57"/>
        <v>Error?</v>
      </c>
    </row>
    <row r="3725" spans="1:4" x14ac:dyDescent="0.2">
      <c r="A3725" s="5">
        <v>3664</v>
      </c>
      <c r="B3725" s="138">
        <f>'Tax Sched 23'!B13</f>
        <v>0</v>
      </c>
      <c r="C3725" s="2" t="s">
        <v>572</v>
      </c>
      <c r="D3725" s="2" t="str">
        <f t="shared" si="57"/>
        <v>Error?</v>
      </c>
    </row>
    <row r="3726" spans="1:4" x14ac:dyDescent="0.2">
      <c r="A3726" s="5">
        <v>3665</v>
      </c>
      <c r="B3726" s="138">
        <f>'Tax Sched 23'!D13</f>
        <v>0</v>
      </c>
      <c r="C3726" s="2" t="s">
        <v>572</v>
      </c>
      <c r="D3726" s="2" t="str">
        <f t="shared" si="57"/>
        <v>Error?</v>
      </c>
    </row>
    <row r="3727" spans="1:4" x14ac:dyDescent="0.2">
      <c r="A3727" s="5">
        <v>3666</v>
      </c>
      <c r="B3727" s="138">
        <f>'Tax Sched 23'!C13</f>
        <v>0</v>
      </c>
      <c r="D3727" s="2" t="str">
        <f t="shared" si="57"/>
        <v>Error?</v>
      </c>
    </row>
    <row r="3728" spans="1:4" x14ac:dyDescent="0.2">
      <c r="A3728" s="5">
        <v>3667</v>
      </c>
      <c r="B3728" s="138">
        <f>'Tax Sched 23'!F13</f>
        <v>0</v>
      </c>
      <c r="C3728" s="2" t="s">
        <v>572</v>
      </c>
      <c r="D3728" s="2" t="str">
        <f t="shared" si="57"/>
        <v>Error?</v>
      </c>
    </row>
    <row r="3729" spans="1:4" x14ac:dyDescent="0.2">
      <c r="A3729" s="5">
        <v>3668</v>
      </c>
      <c r="B3729" s="138">
        <f>'Tax Sched 23'!E13</f>
        <v>0</v>
      </c>
      <c r="D3729" s="2" t="str">
        <f t="shared" si="57"/>
        <v>Error?</v>
      </c>
    </row>
    <row r="3730" spans="1:4" x14ac:dyDescent="0.2">
      <c r="A3730" s="5">
        <v>3669</v>
      </c>
      <c r="B3730" s="138">
        <f>'ICR Computation 30'!E10</f>
        <v>142972</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572</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572</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572</v>
      </c>
      <c r="D4098" s="2" t="str">
        <f t="shared" si="63"/>
        <v>OK</v>
      </c>
    </row>
    <row r="4099" spans="1:4" x14ac:dyDescent="0.2">
      <c r="A4099" s="5">
        <v>4038</v>
      </c>
      <c r="B4099" s="138">
        <f>'Expenditures 15-22'!K307</f>
        <v>0</v>
      </c>
      <c r="C4099" s="2" t="s">
        <v>572</v>
      </c>
      <c r="D4099" s="2" t="str">
        <f t="shared" si="63"/>
        <v>Error?</v>
      </c>
    </row>
    <row r="4100" spans="1:4" x14ac:dyDescent="0.2">
      <c r="A4100" s="5">
        <v>4039</v>
      </c>
      <c r="B4100" s="138">
        <f>'Expenditures 15-22'!K308</f>
        <v>0</v>
      </c>
      <c r="C4100" s="2" t="s">
        <v>572</v>
      </c>
      <c r="D4100" s="2" t="str">
        <f t="shared" si="63"/>
        <v>Error?</v>
      </c>
    </row>
    <row r="4101" spans="1:4" x14ac:dyDescent="0.2">
      <c r="A4101" s="10">
        <v>4040</v>
      </c>
      <c r="C4101" s="2" t="s">
        <v>572</v>
      </c>
      <c r="D4101" s="2" t="str">
        <f t="shared" si="63"/>
        <v>OK</v>
      </c>
    </row>
    <row r="4102" spans="1:4" x14ac:dyDescent="0.2">
      <c r="A4102" s="5">
        <v>4041</v>
      </c>
      <c r="B4102" s="138">
        <f>'Tax Sched 23'!B17</f>
        <v>0</v>
      </c>
      <c r="C4102" s="2" t="s">
        <v>572</v>
      </c>
      <c r="D4102" s="2" t="str">
        <f t="shared" si="63"/>
        <v>Error?</v>
      </c>
    </row>
    <row r="4103" spans="1:4" x14ac:dyDescent="0.2">
      <c r="A4103" s="5">
        <v>4042</v>
      </c>
      <c r="B4103" s="138">
        <f>'Tax Sched 23'!B18</f>
        <v>0</v>
      </c>
      <c r="C4103" s="2" t="s">
        <v>572</v>
      </c>
      <c r="D4103" s="2" t="str">
        <f t="shared" si="63"/>
        <v>Error?</v>
      </c>
    </row>
    <row r="4104" spans="1:4" x14ac:dyDescent="0.2">
      <c r="A4104" s="5">
        <v>4043</v>
      </c>
      <c r="B4104" s="138">
        <f>'Tax Sched 23'!D17</f>
        <v>0</v>
      </c>
      <c r="C4104" s="2" t="s">
        <v>572</v>
      </c>
      <c r="D4104" s="2" t="str">
        <f t="shared" si="63"/>
        <v>Error?</v>
      </c>
    </row>
    <row r="4105" spans="1:4" x14ac:dyDescent="0.2">
      <c r="A4105" s="5">
        <v>4044</v>
      </c>
      <c r="B4105" s="138">
        <f>'Tax Sched 23'!D18</f>
        <v>0</v>
      </c>
      <c r="C4105" s="2" t="s">
        <v>572</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572</v>
      </c>
      <c r="D4108" s="2" t="str">
        <f t="shared" si="63"/>
        <v>Error?</v>
      </c>
    </row>
    <row r="4109" spans="1:4" x14ac:dyDescent="0.2">
      <c r="A4109" s="5">
        <v>4048</v>
      </c>
      <c r="B4109" s="138">
        <f>'Tax Sched 23'!F18</f>
        <v>0</v>
      </c>
      <c r="C4109" s="2" t="s">
        <v>572</v>
      </c>
      <c r="D4109" s="2" t="str">
        <f t="shared" si="63"/>
        <v>Error?</v>
      </c>
    </row>
    <row r="4110" spans="1:4" x14ac:dyDescent="0.2">
      <c r="A4110" s="5">
        <v>4049</v>
      </c>
      <c r="B4110" s="138">
        <f>'Tax Sched 23'!E17</f>
        <v>0</v>
      </c>
      <c r="C4110" s="2" t="s">
        <v>572</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1744765</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8434663</v>
      </c>
      <c r="C4122" s="2" t="s">
        <v>572</v>
      </c>
      <c r="D4122" s="2" t="str">
        <f t="shared" si="63"/>
        <v>Error?</v>
      </c>
    </row>
    <row r="4123" spans="1:4" x14ac:dyDescent="0.2">
      <c r="A4123" s="5">
        <v>4062</v>
      </c>
      <c r="B4123" s="138">
        <f>'Acct Summary 7-8'!D10</f>
        <v>1115023</v>
      </c>
      <c r="C4123" s="2" t="s">
        <v>572</v>
      </c>
      <c r="D4123" s="2" t="str">
        <f t="shared" si="63"/>
        <v>Error?</v>
      </c>
    </row>
    <row r="4124" spans="1:4" x14ac:dyDescent="0.2">
      <c r="A4124" s="5">
        <v>4063</v>
      </c>
      <c r="B4124" s="138">
        <f>'Acct Summary 7-8'!E10</f>
        <v>226922</v>
      </c>
      <c r="C4124" s="2" t="s">
        <v>572</v>
      </c>
      <c r="D4124" s="2" t="str">
        <f t="shared" si="63"/>
        <v>Error?</v>
      </c>
    </row>
    <row r="4125" spans="1:4" x14ac:dyDescent="0.2">
      <c r="A4125" s="5">
        <v>4064</v>
      </c>
      <c r="B4125" s="138">
        <f>'Acct Summary 7-8'!F10</f>
        <v>593789</v>
      </c>
      <c r="C4125" s="2" t="s">
        <v>572</v>
      </c>
      <c r="D4125" s="2" t="str">
        <f t="shared" si="63"/>
        <v>Error?</v>
      </c>
    </row>
    <row r="4126" spans="1:4" x14ac:dyDescent="0.2">
      <c r="A4126" s="5">
        <v>4065</v>
      </c>
      <c r="B4126" s="138">
        <f>'Acct Summary 7-8'!G10</f>
        <v>233098</v>
      </c>
      <c r="C4126" s="2" t="s">
        <v>572</v>
      </c>
      <c r="D4126" s="2" t="str">
        <f t="shared" si="63"/>
        <v>Error?</v>
      </c>
    </row>
    <row r="4127" spans="1:4" x14ac:dyDescent="0.2">
      <c r="A4127" s="5">
        <v>4066</v>
      </c>
      <c r="B4127" s="138">
        <f>'Acct Summary 7-8'!H10</f>
        <v>3520</v>
      </c>
      <c r="C4127" s="2" t="s">
        <v>572</v>
      </c>
      <c r="D4127" s="2" t="str">
        <f t="shared" si="63"/>
        <v>Error?</v>
      </c>
    </row>
    <row r="4128" spans="1:4" x14ac:dyDescent="0.2">
      <c r="A4128" s="5">
        <v>4067</v>
      </c>
      <c r="B4128" s="138">
        <f>'Acct Summary 7-8'!I10</f>
        <v>138922</v>
      </c>
      <c r="C4128" s="2" t="s">
        <v>572</v>
      </c>
      <c r="D4128" s="2" t="str">
        <f t="shared" si="63"/>
        <v>Error?</v>
      </c>
    </row>
    <row r="4129" spans="1:4" x14ac:dyDescent="0.2">
      <c r="A4129" s="10">
        <v>4068</v>
      </c>
      <c r="C4129" s="2" t="s">
        <v>572</v>
      </c>
      <c r="D4129" s="2" t="str">
        <f t="shared" si="63"/>
        <v>OK</v>
      </c>
    </row>
    <row r="4130" spans="1:4" x14ac:dyDescent="0.2">
      <c r="A4130" s="5">
        <v>4069</v>
      </c>
      <c r="B4130" s="138">
        <f>'Acct Summary 7-8'!K10</f>
        <v>0</v>
      </c>
      <c r="C4130" s="2" t="s">
        <v>572</v>
      </c>
      <c r="D4130" s="2" t="str">
        <f t="shared" si="63"/>
        <v>Error?</v>
      </c>
    </row>
    <row r="4131" spans="1:4" x14ac:dyDescent="0.2">
      <c r="A4131" s="5">
        <v>4070</v>
      </c>
      <c r="B4131" s="138">
        <f>'Acct Summary 7-8'!C18</f>
        <v>1744765</v>
      </c>
      <c r="C4131" s="2" t="s">
        <v>572</v>
      </c>
      <c r="D4131" s="2" t="str">
        <f t="shared" si="63"/>
        <v>Error?</v>
      </c>
    </row>
    <row r="4132" spans="1:4" x14ac:dyDescent="0.2">
      <c r="A4132" s="5">
        <v>4071</v>
      </c>
      <c r="B4132" s="138">
        <f>'Acct Summary 7-8'!D18</f>
        <v>0</v>
      </c>
      <c r="C4132" s="2" t="s">
        <v>572</v>
      </c>
      <c r="D4132" s="2" t="str">
        <f t="shared" si="63"/>
        <v>Error?</v>
      </c>
    </row>
    <row r="4133" spans="1:4" x14ac:dyDescent="0.2">
      <c r="A4133" s="5">
        <v>4072</v>
      </c>
      <c r="B4133" s="138">
        <f>'Acct Summary 7-8'!F18</f>
        <v>0</v>
      </c>
      <c r="C4133" s="2" t="s">
        <v>572</v>
      </c>
      <c r="D4133" s="2" t="str">
        <f t="shared" si="63"/>
        <v>Error?</v>
      </c>
    </row>
    <row r="4134" spans="1:4" x14ac:dyDescent="0.2">
      <c r="A4134" s="5">
        <v>4073</v>
      </c>
      <c r="B4134" s="138">
        <f>'Acct Summary 7-8'!H18</f>
        <v>0</v>
      </c>
      <c r="C4134" s="2" t="s">
        <v>572</v>
      </c>
      <c r="D4134" s="2" t="str">
        <f t="shared" si="63"/>
        <v>Error?</v>
      </c>
    </row>
    <row r="4135" spans="1:4" x14ac:dyDescent="0.2">
      <c r="A4135" s="5">
        <v>4074</v>
      </c>
      <c r="B4135" s="138">
        <f>'Acct Summary 7-8'!K18</f>
        <v>0</v>
      </c>
      <c r="C4135" s="2" t="s">
        <v>572</v>
      </c>
      <c r="D4135" s="2" t="str">
        <f t="shared" si="63"/>
        <v>Error?</v>
      </c>
    </row>
    <row r="4136" spans="1:4" x14ac:dyDescent="0.2">
      <c r="A4136" s="5">
        <v>4075</v>
      </c>
      <c r="B4136" s="138">
        <f>'Acct Summary 7-8'!C19</f>
        <v>8398531</v>
      </c>
      <c r="C4136" s="2" t="s">
        <v>572</v>
      </c>
      <c r="D4136" s="2" t="str">
        <f t="shared" si="63"/>
        <v>Error?</v>
      </c>
    </row>
    <row r="4137" spans="1:4" x14ac:dyDescent="0.2">
      <c r="A4137" s="5">
        <v>4076</v>
      </c>
      <c r="B4137" s="138">
        <f>'Acct Summary 7-8'!D19</f>
        <v>764841</v>
      </c>
      <c r="C4137" s="2" t="s">
        <v>572</v>
      </c>
      <c r="D4137" s="2" t="str">
        <f t="shared" si="63"/>
        <v>Error?</v>
      </c>
    </row>
    <row r="4138" spans="1:4" x14ac:dyDescent="0.2">
      <c r="A4138" s="5">
        <v>4077</v>
      </c>
      <c r="B4138" s="138">
        <f>'Acct Summary 7-8'!E19</f>
        <v>244390</v>
      </c>
      <c r="C4138" s="2" t="s">
        <v>572</v>
      </c>
      <c r="D4138" s="2" t="str">
        <f t="shared" si="63"/>
        <v>Error?</v>
      </c>
    </row>
    <row r="4139" spans="1:4" x14ac:dyDescent="0.2">
      <c r="A4139" s="5">
        <v>4078</v>
      </c>
      <c r="B4139" s="138">
        <f>'Acct Summary 7-8'!F19</f>
        <v>378450</v>
      </c>
      <c r="C4139" s="2" t="s">
        <v>572</v>
      </c>
      <c r="D4139" s="2" t="str">
        <f t="shared" si="63"/>
        <v>Error?</v>
      </c>
    </row>
    <row r="4140" spans="1:4" x14ac:dyDescent="0.2">
      <c r="A4140" s="5">
        <v>4079</v>
      </c>
      <c r="B4140" s="138">
        <f>'Acct Summary 7-8'!G19</f>
        <v>232485</v>
      </c>
      <c r="C4140" s="2" t="s">
        <v>572</v>
      </c>
      <c r="D4140" s="2" t="str">
        <f t="shared" si="63"/>
        <v>Error?</v>
      </c>
    </row>
    <row r="4141" spans="1:4" x14ac:dyDescent="0.2">
      <c r="A4141" s="5">
        <v>4080</v>
      </c>
      <c r="B4141" s="138">
        <f>'Acct Summary 7-8'!H19</f>
        <v>571879</v>
      </c>
      <c r="C4141" s="2" t="s">
        <v>572</v>
      </c>
      <c r="D4141" s="2" t="str">
        <f t="shared" si="63"/>
        <v>Error?</v>
      </c>
    </row>
    <row r="4142" spans="1:4" x14ac:dyDescent="0.2">
      <c r="A4142" s="10">
        <v>4081</v>
      </c>
      <c r="D4142" s="2" t="str">
        <f t="shared" si="63"/>
        <v>OK</v>
      </c>
    </row>
    <row r="4143" spans="1:4" x14ac:dyDescent="0.2">
      <c r="A4143" s="10">
        <v>4082</v>
      </c>
      <c r="C4143" s="2" t="s">
        <v>572</v>
      </c>
      <c r="D4143" s="2" t="str">
        <f t="shared" si="63"/>
        <v>OK</v>
      </c>
    </row>
    <row r="4144" spans="1:4" x14ac:dyDescent="0.2">
      <c r="A4144" s="5">
        <v>4083</v>
      </c>
      <c r="B4144" s="138">
        <f>'Acct Summary 7-8'!K19</f>
        <v>0</v>
      </c>
      <c r="C4144" s="2" t="s">
        <v>572</v>
      </c>
      <c r="D4144" s="2" t="str">
        <f t="shared" si="63"/>
        <v>Error?</v>
      </c>
    </row>
    <row r="4145" spans="1:4" x14ac:dyDescent="0.2">
      <c r="A4145" s="10">
        <v>4084</v>
      </c>
      <c r="C4145" s="2" t="s">
        <v>572</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572</v>
      </c>
      <c r="D4150" s="2" t="str">
        <f t="shared" si="63"/>
        <v>OK</v>
      </c>
    </row>
    <row r="4151" spans="1:4" x14ac:dyDescent="0.2">
      <c r="A4151" s="10">
        <v>4090</v>
      </c>
      <c r="C4151" s="2" t="s">
        <v>572</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572</v>
      </c>
      <c r="D4156" s="2" t="str">
        <f t="shared" si="63"/>
        <v>Error?</v>
      </c>
    </row>
    <row r="4157" spans="1:4" x14ac:dyDescent="0.2">
      <c r="A4157" s="5">
        <v>4096</v>
      </c>
      <c r="B4157" s="138">
        <f>'Expenditures 15-22'!K204</f>
        <v>0</v>
      </c>
      <c r="C4157" s="2" t="s">
        <v>572</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572</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572</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572</v>
      </c>
      <c r="D4170" s="2" t="str">
        <f t="shared" si="64"/>
        <v>OK</v>
      </c>
    </row>
    <row r="4171" spans="1:4" x14ac:dyDescent="0.2">
      <c r="A4171" s="5">
        <v>4110</v>
      </c>
      <c r="B4171" s="138">
        <f>'Short-Term Long-Term Debt 24'!I49</f>
        <v>1927464</v>
      </c>
      <c r="C4171" s="2" t="s">
        <v>572</v>
      </c>
      <c r="D4171" s="2" t="str">
        <f t="shared" si="64"/>
        <v>Error?</v>
      </c>
    </row>
    <row r="4172" spans="1:4" x14ac:dyDescent="0.2">
      <c r="A4172" s="5">
        <v>4111</v>
      </c>
      <c r="B4172" s="138">
        <f>'Short-Term Long-Term Debt 24'!J49</f>
        <v>1685104</v>
      </c>
      <c r="C4172" s="2" t="s">
        <v>572</v>
      </c>
      <c r="D4172" s="2" t="str">
        <f t="shared" si="64"/>
        <v>Error?</v>
      </c>
    </row>
    <row r="4173" spans="1:4" x14ac:dyDescent="0.2">
      <c r="A4173" s="5">
        <v>4112</v>
      </c>
      <c r="B4173" s="138">
        <f>'Short-Term Long-Term Debt 24'!H49</f>
        <v>158852</v>
      </c>
      <c r="C4173" s="2" t="s">
        <v>572</v>
      </c>
      <c r="D4173" s="2" t="str">
        <f t="shared" si="64"/>
        <v>Error?</v>
      </c>
    </row>
    <row r="4174" spans="1:4" x14ac:dyDescent="0.2">
      <c r="A4174" s="10">
        <v>4113</v>
      </c>
      <c r="C4174" s="2" t="s">
        <v>572</v>
      </c>
      <c r="D4174" s="2" t="str">
        <f t="shared" si="64"/>
        <v>OK</v>
      </c>
    </row>
    <row r="4175" spans="1:4" x14ac:dyDescent="0.2">
      <c r="A4175" s="5">
        <v>4114</v>
      </c>
      <c r="B4175" s="138">
        <f>'Acct Summary 7-8'!E18</f>
        <v>0</v>
      </c>
      <c r="C4175" s="2" t="s">
        <v>572</v>
      </c>
      <c r="D4175" s="2" t="str">
        <f t="shared" si="64"/>
        <v>Error?</v>
      </c>
    </row>
    <row r="4176" spans="1:4" x14ac:dyDescent="0.2">
      <c r="A4176" s="5">
        <v>4115</v>
      </c>
      <c r="B4176" s="138">
        <f>'Acct Summary 7-8'!G18</f>
        <v>0</v>
      </c>
      <c r="C4176" s="2" t="s">
        <v>572</v>
      </c>
      <c r="D4176" s="2" t="str">
        <f t="shared" si="64"/>
        <v>Error?</v>
      </c>
    </row>
    <row r="4177" spans="1:4" x14ac:dyDescent="0.2">
      <c r="A4177" s="5">
        <v>4116</v>
      </c>
      <c r="B4177" s="138">
        <f>'Short-Term Long-Term Debt 24'!G49</f>
        <v>43243</v>
      </c>
      <c r="D4177" s="2" t="str">
        <f t="shared" si="64"/>
        <v>Error?</v>
      </c>
    </row>
    <row r="4178" spans="1:4" x14ac:dyDescent="0.2">
      <c r="A4178" s="10">
        <v>4117</v>
      </c>
      <c r="C4178" s="2" t="s">
        <v>572</v>
      </c>
      <c r="D4178" s="2" t="str">
        <f t="shared" si="64"/>
        <v>OK</v>
      </c>
    </row>
    <row r="4179" spans="1:4" x14ac:dyDescent="0.2">
      <c r="A4179" s="5">
        <v>4118</v>
      </c>
      <c r="B4179" s="138">
        <f>'Revenues 9-14'!D161</f>
        <v>0</v>
      </c>
      <c r="D4179" s="2" t="str">
        <f t="shared" si="64"/>
        <v>Error?</v>
      </c>
    </row>
    <row r="4180" spans="1:4" x14ac:dyDescent="0.2">
      <c r="A4180" s="5">
        <v>4119</v>
      </c>
      <c r="B4180" s="138">
        <f>'Revenues 9-14'!F161</f>
        <v>0</v>
      </c>
      <c r="D4180" s="2" t="str">
        <f t="shared" si="64"/>
        <v>Error?</v>
      </c>
    </row>
    <row r="4181" spans="1:4" x14ac:dyDescent="0.2">
      <c r="A4181" s="5">
        <v>4120</v>
      </c>
      <c r="B4181" s="138">
        <f>'Revenues 9-14'!G161</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9-14'!C260</f>
        <v>0</v>
      </c>
      <c r="D4189" s="2" t="str">
        <f t="shared" si="64"/>
        <v>Error?</v>
      </c>
    </row>
    <row r="4190" spans="1:4" x14ac:dyDescent="0.2">
      <c r="A4190" s="5">
        <v>4129</v>
      </c>
      <c r="B4190" s="138">
        <f>'Revenues 9-14'!D260</f>
        <v>0</v>
      </c>
      <c r="D4190" s="2" t="str">
        <f t="shared" si="64"/>
        <v>Error?</v>
      </c>
    </row>
    <row r="4191" spans="1:4" x14ac:dyDescent="0.2">
      <c r="A4191" s="5">
        <v>4130</v>
      </c>
      <c r="B4191" s="138">
        <f>'Revenues 9-14'!F260</f>
        <v>0</v>
      </c>
      <c r="D4191" s="2" t="str">
        <f t="shared" si="64"/>
        <v>Error?</v>
      </c>
    </row>
    <row r="4192" spans="1:4" x14ac:dyDescent="0.2">
      <c r="A4192" s="5">
        <v>4131</v>
      </c>
      <c r="B4192" s="138">
        <f>'Revenues 9-14'!G260</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572</v>
      </c>
      <c r="D4198" s="2" t="str">
        <f t="shared" si="64"/>
        <v>OK</v>
      </c>
    </row>
    <row r="4199" spans="1:4" x14ac:dyDescent="0.2">
      <c r="A4199" s="5">
        <v>4138</v>
      </c>
      <c r="B4199" s="138">
        <f>'Expenditures 15-22'!E134</f>
        <v>31385</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31385</v>
      </c>
      <c r="C4202" s="2" t="s">
        <v>572</v>
      </c>
      <c r="D4202" s="2" t="str">
        <f t="shared" si="64"/>
        <v>Error?</v>
      </c>
    </row>
    <row r="4203" spans="1:4" x14ac:dyDescent="0.2">
      <c r="A4203" s="5">
        <v>4142</v>
      </c>
      <c r="B4203" s="138">
        <f>'Expenditures 15-22'!E139</f>
        <v>31385</v>
      </c>
      <c r="C4203" s="2" t="s">
        <v>572</v>
      </c>
      <c r="D4203" s="2" t="str">
        <f t="shared" si="64"/>
        <v>Error?</v>
      </c>
    </row>
    <row r="4204" spans="1:4" x14ac:dyDescent="0.2">
      <c r="A4204" s="10">
        <v>4143</v>
      </c>
      <c r="D4204" s="2" t="str">
        <f t="shared" si="64"/>
        <v>OK</v>
      </c>
    </row>
    <row r="4205" spans="1:4" x14ac:dyDescent="0.2">
      <c r="A4205" s="10">
        <v>4144</v>
      </c>
      <c r="C4205" s="2" t="s">
        <v>572</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572</v>
      </c>
      <c r="D4211" s="2" t="str">
        <f t="shared" si="64"/>
        <v>Error?</v>
      </c>
    </row>
    <row r="4212" spans="1:4" x14ac:dyDescent="0.2">
      <c r="A4212" s="10">
        <v>4151</v>
      </c>
      <c r="D4212" s="2" t="str">
        <f t="shared" si="64"/>
        <v>OK</v>
      </c>
    </row>
    <row r="4213" spans="1:4" x14ac:dyDescent="0.2">
      <c r="A4213" s="10">
        <v>4152</v>
      </c>
      <c r="C4213" s="2" t="s">
        <v>572</v>
      </c>
      <c r="D4213" s="2" t="str">
        <f t="shared" si="64"/>
        <v>OK</v>
      </c>
    </row>
    <row r="4214" spans="1:4" x14ac:dyDescent="0.2">
      <c r="A4214" s="10">
        <v>4153</v>
      </c>
      <c r="C4214" s="2" t="s">
        <v>572</v>
      </c>
      <c r="D4214" s="2" t="str">
        <f t="shared" si="64"/>
        <v>OK</v>
      </c>
    </row>
    <row r="4215" spans="1:4" x14ac:dyDescent="0.2">
      <c r="A4215" s="5">
        <v>4154</v>
      </c>
      <c r="B4215" s="138">
        <f>'Revenues 9-14'!I168</f>
        <v>0</v>
      </c>
      <c r="D4215" s="2" t="str">
        <f t="shared" si="64"/>
        <v>Error?</v>
      </c>
    </row>
    <row r="4216" spans="1:4" x14ac:dyDescent="0.2">
      <c r="A4216" s="5">
        <v>4155</v>
      </c>
      <c r="B4216" s="138">
        <f>'Revenues 9-14'!I170</f>
        <v>0</v>
      </c>
      <c r="C4216" s="2" t="s">
        <v>572</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5" x14ac:dyDescent="0.2">
      <c r="A4225" s="10">
        <v>4164</v>
      </c>
      <c r="D4225" s="2" t="str">
        <f t="shared" si="65"/>
        <v>OK</v>
      </c>
    </row>
    <row r="4226" spans="1:5" x14ac:dyDescent="0.2">
      <c r="A4226" s="10">
        <v>4165</v>
      </c>
      <c r="D4226" s="2" t="str">
        <f t="shared" si="65"/>
        <v>OK</v>
      </c>
    </row>
    <row r="4227" spans="1:5" x14ac:dyDescent="0.2">
      <c r="A4227" s="5">
        <v>4166</v>
      </c>
      <c r="B4227" s="138">
        <f>'Revenues 9-14'!C140</f>
        <v>464</v>
      </c>
      <c r="D4227" s="2" t="str">
        <f t="shared" si="65"/>
        <v>Error?</v>
      </c>
    </row>
    <row r="4228" spans="1:5" x14ac:dyDescent="0.2">
      <c r="A4228" s="5">
        <v>4167</v>
      </c>
      <c r="B4228" s="138">
        <f>'Revenues 9-14'!D140</f>
        <v>0</v>
      </c>
      <c r="D4228" s="2" t="str">
        <f t="shared" si="65"/>
        <v>Error?</v>
      </c>
    </row>
    <row r="4229" spans="1:5" x14ac:dyDescent="0.2">
      <c r="A4229" s="10">
        <v>4168</v>
      </c>
      <c r="D4229" s="2" t="str">
        <f t="shared" si="65"/>
        <v>OK</v>
      </c>
    </row>
    <row r="4230" spans="1:5" x14ac:dyDescent="0.2">
      <c r="A4230" s="5">
        <v>4169</v>
      </c>
      <c r="B4230" s="138">
        <f>'Revenues 9-14'!G140</f>
        <v>0</v>
      </c>
      <c r="D4230" s="2" t="str">
        <f t="shared" si="65"/>
        <v>Error?</v>
      </c>
    </row>
    <row r="4231" spans="1:5" x14ac:dyDescent="0.2">
      <c r="A4231" s="10">
        <v>4170</v>
      </c>
      <c r="D4231" s="2" t="str">
        <f t="shared" si="65"/>
        <v>OK</v>
      </c>
    </row>
    <row r="4232" spans="1:5" x14ac:dyDescent="0.2">
      <c r="A4232" s="10">
        <v>4171</v>
      </c>
      <c r="D4232" s="2" t="str">
        <f t="shared" si="65"/>
        <v>OK</v>
      </c>
    </row>
    <row r="4233" spans="1:5" x14ac:dyDescent="0.2">
      <c r="A4233" s="10">
        <v>4172</v>
      </c>
      <c r="D4233" s="2" t="str">
        <f t="shared" si="65"/>
        <v>OK</v>
      </c>
    </row>
    <row r="4234" spans="1:5" x14ac:dyDescent="0.2">
      <c r="A4234" s="10">
        <v>4173</v>
      </c>
      <c r="D4234" s="2" t="str">
        <f t="shared" si="65"/>
        <v>OK</v>
      </c>
    </row>
    <row r="4235" spans="1:5" x14ac:dyDescent="0.2">
      <c r="A4235" s="10">
        <v>4174</v>
      </c>
      <c r="D4235" s="2" t="str">
        <f t="shared" si="65"/>
        <v>OK</v>
      </c>
      <c r="E4235" s="4" t="s">
        <v>1939</v>
      </c>
    </row>
    <row r="4236" spans="1:5" x14ac:dyDescent="0.2">
      <c r="A4236" s="10">
        <v>4175</v>
      </c>
      <c r="D4236" s="2" t="str">
        <f t="shared" si="65"/>
        <v>OK</v>
      </c>
      <c r="E4236" s="4" t="s">
        <v>1939</v>
      </c>
    </row>
    <row r="4237" spans="1:5" x14ac:dyDescent="0.2">
      <c r="A4237" s="10">
        <v>4176</v>
      </c>
      <c r="D4237" s="2" t="str">
        <f t="shared" si="65"/>
        <v>OK</v>
      </c>
      <c r="E4237" s="4" t="s">
        <v>1939</v>
      </c>
    </row>
    <row r="4238" spans="1:5" x14ac:dyDescent="0.2">
      <c r="A4238" s="10">
        <v>4177</v>
      </c>
      <c r="D4238" s="2" t="str">
        <f t="shared" si="65"/>
        <v>OK</v>
      </c>
      <c r="E4238" s="4" t="s">
        <v>1939</v>
      </c>
    </row>
    <row r="4239" spans="1:5" x14ac:dyDescent="0.2">
      <c r="A4239" s="10">
        <v>4178</v>
      </c>
      <c r="D4239" s="2" t="str">
        <f t="shared" si="65"/>
        <v>OK</v>
      </c>
    </row>
    <row r="4240" spans="1:5"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1763.6</v>
      </c>
      <c r="C4265" s="2" t="s">
        <v>572</v>
      </c>
      <c r="D4265" s="2" t="str">
        <f t="shared" si="65"/>
        <v>Error?</v>
      </c>
      <c r="E4265" s="128"/>
    </row>
    <row r="4266" spans="1:5" x14ac:dyDescent="0.2">
      <c r="A4266" s="12">
        <v>4205</v>
      </c>
      <c r="B4266" s="138">
        <f>('FP Info 3'!F10)*100000</f>
        <v>342.90000000000003</v>
      </c>
      <c r="C4266" s="2" t="s">
        <v>572</v>
      </c>
      <c r="D4266" s="2" t="str">
        <f t="shared" si="65"/>
        <v>Error?</v>
      </c>
      <c r="E4266" s="128"/>
    </row>
    <row r="4267" spans="1:5" x14ac:dyDescent="0.2">
      <c r="A4267" s="12">
        <v>4206</v>
      </c>
      <c r="B4267" s="138">
        <f>('FP Info 3'!H10)*100000</f>
        <v>154.30000000000001</v>
      </c>
      <c r="C4267" s="2" t="s">
        <v>572</v>
      </c>
      <c r="D4267" s="2" t="str">
        <f t="shared" si="65"/>
        <v>Error?</v>
      </c>
      <c r="E4267" s="128"/>
    </row>
    <row r="4268" spans="1:5" x14ac:dyDescent="0.2">
      <c r="A4268" s="12">
        <v>4207</v>
      </c>
      <c r="B4268" s="138">
        <f>('FP Info 3'!J10)*100000</f>
        <v>2261</v>
      </c>
      <c r="C4268" s="2" t="s">
        <v>572</v>
      </c>
      <c r="D4268" s="2" t="str">
        <f t="shared" si="65"/>
        <v>Error?</v>
      </c>
    </row>
    <row r="4269" spans="1:5" x14ac:dyDescent="0.2">
      <c r="A4269" s="12">
        <v>4208</v>
      </c>
      <c r="B4269" s="138">
        <f>'FP Info 3'!J16</f>
        <v>9798442</v>
      </c>
      <c r="C4269" s="2" t="s">
        <v>572</v>
      </c>
      <c r="D4269" s="2" t="str">
        <f t="shared" si="65"/>
        <v>Error?</v>
      </c>
    </row>
    <row r="4270" spans="1:5" x14ac:dyDescent="0.2">
      <c r="A4270" s="12">
        <v>4209</v>
      </c>
      <c r="B4270" s="138">
        <f>'FP Info 3'!D24</f>
        <v>0</v>
      </c>
      <c r="D4270" s="2" t="str">
        <f t="shared" si="65"/>
        <v>Error?</v>
      </c>
    </row>
    <row r="4271" spans="1:5" x14ac:dyDescent="0.2">
      <c r="A4271" s="10">
        <v>4210</v>
      </c>
      <c r="C4271" s="2" t="s">
        <v>572</v>
      </c>
      <c r="D4271" s="2" t="str">
        <f t="shared" si="65"/>
        <v>OK</v>
      </c>
    </row>
    <row r="4272" spans="1:5" x14ac:dyDescent="0.2">
      <c r="A4272" s="10">
        <v>4211</v>
      </c>
      <c r="D4272" s="2" t="str">
        <f t="shared" si="65"/>
        <v>OK</v>
      </c>
      <c r="E4272" s="2" t="s">
        <v>828</v>
      </c>
    </row>
    <row r="4273" spans="1:5" x14ac:dyDescent="0.2">
      <c r="A4273" s="10">
        <v>4212</v>
      </c>
      <c r="D4273" s="2" t="str">
        <f t="shared" si="65"/>
        <v>OK</v>
      </c>
      <c r="E4273" s="2" t="s">
        <v>920</v>
      </c>
    </row>
    <row r="4274" spans="1:5" x14ac:dyDescent="0.2">
      <c r="A4274" s="10">
        <v>4213</v>
      </c>
      <c r="C4274" s="2" t="s">
        <v>572</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572</v>
      </c>
      <c r="D4295" s="2" t="str">
        <f t="shared" si="66"/>
        <v>OK</v>
      </c>
    </row>
    <row r="4296" spans="1:4" x14ac:dyDescent="0.2">
      <c r="A4296" s="10">
        <v>4235</v>
      </c>
      <c r="C4296" s="2" t="s">
        <v>572</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9-14'!C131</f>
        <v>0</v>
      </c>
      <c r="D4309" s="2" t="str">
        <f t="shared" si="66"/>
        <v>Error?</v>
      </c>
    </row>
    <row r="4310" spans="1:4" x14ac:dyDescent="0.2">
      <c r="A4310" s="5">
        <v>4249</v>
      </c>
      <c r="B4310" s="138">
        <f>'Revenues 9-14'!D131</f>
        <v>0</v>
      </c>
      <c r="D4310" s="2" t="str">
        <f t="shared" si="66"/>
        <v>Error?</v>
      </c>
    </row>
    <row r="4311" spans="1:4" x14ac:dyDescent="0.2">
      <c r="A4311" s="5">
        <v>4250</v>
      </c>
      <c r="B4311" s="138">
        <f>'Revenues 9-14'!F131</f>
        <v>0</v>
      </c>
      <c r="D4311" s="2" t="str">
        <f t="shared" si="66"/>
        <v>Error?</v>
      </c>
    </row>
    <row r="4312" spans="1:4" x14ac:dyDescent="0.2">
      <c r="A4312" s="5">
        <v>4251</v>
      </c>
      <c r="B4312" s="138">
        <f>'Revenues 9-14'!C150</f>
        <v>0</v>
      </c>
      <c r="D4312" s="2" t="str">
        <f t="shared" si="66"/>
        <v>Error?</v>
      </c>
    </row>
    <row r="4313" spans="1:4" x14ac:dyDescent="0.2">
      <c r="A4313" s="5">
        <v>4252</v>
      </c>
      <c r="B4313" s="138">
        <f>'Revenues 9-14'!D150</f>
        <v>0</v>
      </c>
      <c r="D4313" s="2" t="str">
        <f t="shared" si="66"/>
        <v>Error?</v>
      </c>
    </row>
    <row r="4314" spans="1:4" x14ac:dyDescent="0.2">
      <c r="A4314" s="5">
        <v>4253</v>
      </c>
      <c r="B4314" s="138">
        <f>'Revenues 9-14'!C154</f>
        <v>0</v>
      </c>
      <c r="D4314" s="2" t="str">
        <f t="shared" si="66"/>
        <v>Error?</v>
      </c>
    </row>
    <row r="4315" spans="1:4" x14ac:dyDescent="0.2">
      <c r="A4315" s="5">
        <v>4254</v>
      </c>
      <c r="B4315" s="138">
        <f>'Revenues 9-14'!D154</f>
        <v>0</v>
      </c>
      <c r="D4315" s="2" t="str">
        <f t="shared" si="66"/>
        <v>Error?</v>
      </c>
    </row>
    <row r="4316" spans="1:4" x14ac:dyDescent="0.2">
      <c r="A4316" s="5">
        <v>4255</v>
      </c>
      <c r="B4316" s="138">
        <f>'Revenues 9-14'!F154</f>
        <v>0</v>
      </c>
      <c r="D4316" s="2" t="str">
        <f t="shared" si="66"/>
        <v>Error?</v>
      </c>
    </row>
    <row r="4317" spans="1:4" x14ac:dyDescent="0.2">
      <c r="A4317" s="5">
        <v>4256</v>
      </c>
      <c r="B4317" s="138">
        <f>'Revenues 9-14'!C164</f>
        <v>0</v>
      </c>
      <c r="D4317" s="2" t="str">
        <f t="shared" si="66"/>
        <v>Error?</v>
      </c>
    </row>
    <row r="4318" spans="1:4" x14ac:dyDescent="0.2">
      <c r="A4318" s="5">
        <v>4257</v>
      </c>
      <c r="B4318" s="138">
        <f>'Revenues 9-14'!F164</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9-14'!C165</f>
        <v>0</v>
      </c>
      <c r="D4321" s="2" t="str">
        <f t="shared" si="66"/>
        <v>Error?</v>
      </c>
    </row>
    <row r="4322" spans="1:4" x14ac:dyDescent="0.2">
      <c r="A4322" s="5">
        <v>4261</v>
      </c>
      <c r="B4322" s="138">
        <f>'Revenues 9-14'!F165</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9-14'!D166</f>
        <v>0</v>
      </c>
      <c r="D4327" s="2" t="str">
        <f t="shared" si="66"/>
        <v>Error?</v>
      </c>
    </row>
    <row r="4328" spans="1:4" x14ac:dyDescent="0.2">
      <c r="A4328" s="5">
        <v>4267</v>
      </c>
      <c r="B4328" s="138">
        <f>'Revenues 9-14'!H166</f>
        <v>0</v>
      </c>
      <c r="D4328" s="2" t="str">
        <f t="shared" si="66"/>
        <v>Error?</v>
      </c>
    </row>
    <row r="4329" spans="1:4" x14ac:dyDescent="0.2">
      <c r="A4329" s="5">
        <v>4268</v>
      </c>
      <c r="B4329" s="138">
        <f>'Revenues 9-14'!D167</f>
        <v>0</v>
      </c>
      <c r="D4329" s="2" t="str">
        <f t="shared" si="66"/>
        <v>Error?</v>
      </c>
    </row>
    <row r="4330" spans="1:4" x14ac:dyDescent="0.2">
      <c r="A4330" s="5">
        <v>4269</v>
      </c>
      <c r="B4330" s="138">
        <f>'Revenues 9-14'!K167</f>
        <v>0</v>
      </c>
      <c r="D4330" s="2" t="str">
        <f t="shared" si="66"/>
        <v>Error?</v>
      </c>
    </row>
    <row r="4331" spans="1:4" x14ac:dyDescent="0.2">
      <c r="A4331" s="5">
        <v>4270</v>
      </c>
      <c r="B4331" s="138">
        <f>'Revenues 9-14'!C197</f>
        <v>40773</v>
      </c>
      <c r="D4331" s="2" t="str">
        <f t="shared" si="66"/>
        <v>Error?</v>
      </c>
    </row>
    <row r="4332" spans="1:4" x14ac:dyDescent="0.2">
      <c r="A4332" s="5">
        <v>4271</v>
      </c>
      <c r="B4332" s="138">
        <f>'Revenues 9-14'!C203</f>
        <v>0</v>
      </c>
      <c r="D4332" s="2" t="str">
        <f t="shared" si="66"/>
        <v>Error?</v>
      </c>
    </row>
    <row r="4333" spans="1:4" x14ac:dyDescent="0.2">
      <c r="A4333" s="5">
        <v>4272</v>
      </c>
      <c r="B4333" s="138">
        <f>'Revenues 9-14'!D203</f>
        <v>0</v>
      </c>
      <c r="D4333" s="2" t="str">
        <f t="shared" si="66"/>
        <v>Error?</v>
      </c>
    </row>
    <row r="4334" spans="1:4" x14ac:dyDescent="0.2">
      <c r="A4334" s="5">
        <v>4273</v>
      </c>
      <c r="B4334" s="138">
        <f>'Revenues 9-14'!F203</f>
        <v>0</v>
      </c>
      <c r="D4334" s="2" t="str">
        <f t="shared" si="66"/>
        <v>Error?</v>
      </c>
    </row>
    <row r="4335" spans="1:4" x14ac:dyDescent="0.2">
      <c r="A4335" s="5">
        <v>4274</v>
      </c>
      <c r="B4335" s="138">
        <f>'Revenues 9-14'!G203</f>
        <v>0</v>
      </c>
      <c r="D4335" s="2" t="str">
        <f t="shared" si="66"/>
        <v>Error?</v>
      </c>
    </row>
    <row r="4336" spans="1:4" x14ac:dyDescent="0.2">
      <c r="A4336" s="5">
        <v>4275</v>
      </c>
      <c r="B4336" s="138">
        <f>'Revenues 9-14'!C208</f>
        <v>0</v>
      </c>
      <c r="D4336" s="2" t="str">
        <f t="shared" si="66"/>
        <v>Error?</v>
      </c>
    </row>
    <row r="4337" spans="1:4" x14ac:dyDescent="0.2">
      <c r="A4337" s="5">
        <v>4276</v>
      </c>
      <c r="B4337" s="138">
        <f>'Revenues 9-14'!D208</f>
        <v>0</v>
      </c>
      <c r="D4337" s="2" t="str">
        <f t="shared" si="66"/>
        <v>Error?</v>
      </c>
    </row>
    <row r="4338" spans="1:4" x14ac:dyDescent="0.2">
      <c r="A4338" s="5">
        <v>4277</v>
      </c>
      <c r="B4338" s="138">
        <f>'Revenues 9-14'!F208</f>
        <v>0</v>
      </c>
      <c r="D4338" s="2" t="str">
        <f t="shared" si="66"/>
        <v>Error?</v>
      </c>
    </row>
    <row r="4339" spans="1:4" x14ac:dyDescent="0.2">
      <c r="A4339" s="5">
        <v>4278</v>
      </c>
      <c r="B4339" s="138">
        <f>'Revenues 9-14'!G208</f>
        <v>0</v>
      </c>
      <c r="D4339" s="2" t="str">
        <f t="shared" si="66"/>
        <v>Error?</v>
      </c>
    </row>
    <row r="4340" spans="1:4" x14ac:dyDescent="0.2">
      <c r="A4340" s="5">
        <v>4279</v>
      </c>
      <c r="B4340" s="138">
        <f>'Revenues 9-14'!C216</f>
        <v>0</v>
      </c>
      <c r="D4340" s="2" t="str">
        <f t="shared" si="66"/>
        <v>Error?</v>
      </c>
    </row>
    <row r="4341" spans="1:4" x14ac:dyDescent="0.2">
      <c r="A4341" s="5">
        <v>4280</v>
      </c>
      <c r="B4341" s="138">
        <f>'Revenues 9-14'!D216</f>
        <v>0</v>
      </c>
      <c r="D4341" s="2" t="str">
        <f t="shared" si="66"/>
        <v>Error?</v>
      </c>
    </row>
    <row r="4342" spans="1:4" x14ac:dyDescent="0.2">
      <c r="A4342" s="5">
        <v>4281</v>
      </c>
      <c r="B4342" s="138">
        <f>'Revenues 9-14'!F216</f>
        <v>0</v>
      </c>
      <c r="D4342" s="2" t="str">
        <f t="shared" si="66"/>
        <v>Error?</v>
      </c>
    </row>
    <row r="4343" spans="1:4" x14ac:dyDescent="0.2">
      <c r="A4343" s="5">
        <v>4282</v>
      </c>
      <c r="B4343" s="138">
        <f>'Revenues 9-14'!G216</f>
        <v>0</v>
      </c>
      <c r="D4343" s="2" t="str">
        <f t="shared" si="66"/>
        <v>Error?</v>
      </c>
    </row>
    <row r="4344" spans="1:4" x14ac:dyDescent="0.2">
      <c r="A4344" s="5">
        <v>4283</v>
      </c>
      <c r="B4344" s="138">
        <f>'Revenues 9-14'!C220</f>
        <v>0</v>
      </c>
      <c r="D4344" s="2" t="str">
        <f t="shared" si="66"/>
        <v>Error?</v>
      </c>
    </row>
    <row r="4345" spans="1:4" x14ac:dyDescent="0.2">
      <c r="A4345" s="5">
        <v>4284</v>
      </c>
      <c r="B4345" s="138">
        <f>'Revenues 9-14'!D220</f>
        <v>0</v>
      </c>
      <c r="D4345" s="2" t="str">
        <f t="shared" si="66"/>
        <v>Error?</v>
      </c>
    </row>
    <row r="4346" spans="1:4" x14ac:dyDescent="0.2">
      <c r="A4346" s="5">
        <v>4285</v>
      </c>
      <c r="B4346" s="138">
        <f>'Revenues 9-14'!G220</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9-14'!C147</f>
        <v>0</v>
      </c>
      <c r="D4351" s="2" t="str">
        <f t="shared" ref="D4351:D4414" si="67">IF(ISBLANK(B4351),"OK",IF(A4351-B4351=0,"OK","Error?"))</f>
        <v>Error?</v>
      </c>
    </row>
    <row r="4352" spans="1:4" x14ac:dyDescent="0.2">
      <c r="A4352" s="5">
        <v>4291</v>
      </c>
      <c r="B4352" s="138">
        <f>'Revenues 9-14'!D147</f>
        <v>0</v>
      </c>
      <c r="D4352" s="2" t="str">
        <f t="shared" si="67"/>
        <v>Error?</v>
      </c>
    </row>
    <row r="4353" spans="1:4" x14ac:dyDescent="0.2">
      <c r="A4353" s="5">
        <v>4292</v>
      </c>
      <c r="B4353" s="138">
        <f>'Revenues 9-14'!G147</f>
        <v>0</v>
      </c>
      <c r="D4353" s="2" t="str">
        <f t="shared" si="67"/>
        <v>Error?</v>
      </c>
    </row>
    <row r="4354" spans="1:4" x14ac:dyDescent="0.2">
      <c r="A4354" s="5">
        <v>4293</v>
      </c>
      <c r="B4354" s="138">
        <f>'Revenues 9-14'!F150</f>
        <v>0</v>
      </c>
      <c r="D4354" s="2" t="str">
        <f t="shared" si="67"/>
        <v>Error?</v>
      </c>
    </row>
    <row r="4355" spans="1:4" x14ac:dyDescent="0.2">
      <c r="A4355" s="5">
        <v>4294</v>
      </c>
      <c r="B4355" s="138">
        <f>'Revenues 9-14'!G150</f>
        <v>0</v>
      </c>
      <c r="D4355" s="2" t="str">
        <f t="shared" si="67"/>
        <v>Error?</v>
      </c>
    </row>
    <row r="4356" spans="1:4" x14ac:dyDescent="0.2">
      <c r="A4356" s="5">
        <v>4295</v>
      </c>
      <c r="B4356" s="138">
        <f>'Revenues 9-14'!G154</f>
        <v>0</v>
      </c>
      <c r="D4356" s="2" t="str">
        <f t="shared" si="67"/>
        <v>Error?</v>
      </c>
    </row>
    <row r="4357" spans="1:4" x14ac:dyDescent="0.2">
      <c r="A4357" s="5">
        <v>4296</v>
      </c>
      <c r="B4357" s="138">
        <f>'Revenues 9-14'!G155</f>
        <v>0</v>
      </c>
      <c r="C4357" s="2" t="s">
        <v>572</v>
      </c>
      <c r="D4357" s="2" t="str">
        <f t="shared" si="67"/>
        <v>Error?</v>
      </c>
    </row>
    <row r="4358" spans="1:4" x14ac:dyDescent="0.2">
      <c r="A4358" s="5">
        <v>4297</v>
      </c>
      <c r="B4358" s="138">
        <f>'Revenues 9-14'!C263</f>
        <v>12755</v>
      </c>
      <c r="D4358" s="2" t="str">
        <f t="shared" si="67"/>
        <v>Error?</v>
      </c>
    </row>
    <row r="4359" spans="1:4" x14ac:dyDescent="0.2">
      <c r="A4359" s="5">
        <v>4298</v>
      </c>
      <c r="B4359" s="138">
        <f>'Revenues 9-14'!D263</f>
        <v>0</v>
      </c>
      <c r="D4359" s="2" t="str">
        <f t="shared" si="67"/>
        <v>Error?</v>
      </c>
    </row>
    <row r="4360" spans="1:4" x14ac:dyDescent="0.2">
      <c r="A4360" s="5">
        <v>4299</v>
      </c>
      <c r="B4360" s="138">
        <f>'Revenues 9-14'!F263</f>
        <v>0</v>
      </c>
      <c r="D4360" s="2" t="str">
        <f t="shared" si="67"/>
        <v>Error?</v>
      </c>
    </row>
    <row r="4361" spans="1:4" x14ac:dyDescent="0.2">
      <c r="A4361" s="5">
        <v>4300</v>
      </c>
      <c r="B4361" s="138">
        <f>'Revenues 9-14'!G263</f>
        <v>0</v>
      </c>
      <c r="D4361" s="2" t="str">
        <f t="shared" si="67"/>
        <v>Error?</v>
      </c>
    </row>
    <row r="4362" spans="1:4" x14ac:dyDescent="0.2">
      <c r="A4362" s="5">
        <v>4301</v>
      </c>
      <c r="B4362" s="138">
        <f>'Revenues 9-14'!C264</f>
        <v>41473</v>
      </c>
      <c r="D4362" s="2" t="str">
        <f t="shared" si="67"/>
        <v>Error?</v>
      </c>
    </row>
    <row r="4363" spans="1:4" x14ac:dyDescent="0.2">
      <c r="A4363" s="5">
        <v>4302</v>
      </c>
      <c r="B4363" s="138">
        <f>'Revenues 9-14'!I169</f>
        <v>0</v>
      </c>
      <c r="C4363" s="2" t="s">
        <v>572</v>
      </c>
      <c r="D4363" s="2" t="str">
        <f t="shared" si="67"/>
        <v>Error?</v>
      </c>
    </row>
    <row r="4364" spans="1:4" x14ac:dyDescent="0.2">
      <c r="A4364" s="5">
        <v>4303</v>
      </c>
      <c r="B4364" s="138">
        <f>'Revenues 9-14'!E173</f>
        <v>0</v>
      </c>
      <c r="D4364" s="2" t="str">
        <f t="shared" si="67"/>
        <v>Error?</v>
      </c>
    </row>
    <row r="4365" spans="1:4" x14ac:dyDescent="0.2">
      <c r="A4365" s="5">
        <v>4304</v>
      </c>
      <c r="B4365" s="138">
        <f>'Revenues 9-14'!H173</f>
        <v>0</v>
      </c>
      <c r="D4365" s="2" t="str">
        <f t="shared" si="67"/>
        <v>Error?</v>
      </c>
    </row>
    <row r="4366" spans="1:4" x14ac:dyDescent="0.2">
      <c r="A4366" s="5">
        <v>4305</v>
      </c>
      <c r="B4366" s="138">
        <f>'Revenues 9-14'!I173</f>
        <v>0</v>
      </c>
      <c r="D4366" s="2" t="str">
        <f t="shared" si="67"/>
        <v>Error?</v>
      </c>
    </row>
    <row r="4367" spans="1:4" x14ac:dyDescent="0.2">
      <c r="A4367" s="10">
        <v>4306</v>
      </c>
      <c r="D4367" s="2" t="str">
        <f t="shared" si="67"/>
        <v>OK</v>
      </c>
    </row>
    <row r="4368" spans="1:4" x14ac:dyDescent="0.2">
      <c r="A4368" s="5">
        <v>4307</v>
      </c>
      <c r="B4368" s="138">
        <f>'Revenues 9-14'!K173</f>
        <v>0</v>
      </c>
      <c r="D4368" s="2" t="str">
        <f t="shared" si="67"/>
        <v>Error?</v>
      </c>
    </row>
    <row r="4369" spans="1:4" x14ac:dyDescent="0.2">
      <c r="A4369" s="5">
        <v>4308</v>
      </c>
      <c r="B4369" s="138">
        <f>'Revenues 9-14'!E174</f>
        <v>0</v>
      </c>
      <c r="D4369" s="2" t="str">
        <f t="shared" si="67"/>
        <v>Error?</v>
      </c>
    </row>
    <row r="4370" spans="1:4" x14ac:dyDescent="0.2">
      <c r="A4370" s="5">
        <v>4309</v>
      </c>
      <c r="B4370" s="138">
        <f>'Revenues 9-14'!I174</f>
        <v>0</v>
      </c>
      <c r="D4370" s="2" t="str">
        <f t="shared" si="67"/>
        <v>Error?</v>
      </c>
    </row>
    <row r="4371" spans="1:4" x14ac:dyDescent="0.2">
      <c r="A4371" s="10">
        <v>4310</v>
      </c>
      <c r="D4371" s="2" t="str">
        <f t="shared" si="67"/>
        <v>OK</v>
      </c>
    </row>
    <row r="4372" spans="1:4" x14ac:dyDescent="0.2">
      <c r="A4372" s="5">
        <v>4311</v>
      </c>
      <c r="B4372" s="138">
        <f>'Revenues 9-14'!E175</f>
        <v>0</v>
      </c>
      <c r="C4372" s="2" t="s">
        <v>572</v>
      </c>
      <c r="D4372" s="2" t="str">
        <f t="shared" si="67"/>
        <v>Error?</v>
      </c>
    </row>
    <row r="4373" spans="1:4" x14ac:dyDescent="0.2">
      <c r="A4373" s="5">
        <v>4312</v>
      </c>
      <c r="B4373" s="138">
        <f>'Revenues 9-14'!I175</f>
        <v>0</v>
      </c>
      <c r="C4373" s="2" t="s">
        <v>572</v>
      </c>
      <c r="D4373" s="2" t="str">
        <f t="shared" si="67"/>
        <v>Error?</v>
      </c>
    </row>
    <row r="4374" spans="1:4" x14ac:dyDescent="0.2">
      <c r="A4374" s="10">
        <v>4313</v>
      </c>
      <c r="C4374" s="2" t="s">
        <v>572</v>
      </c>
      <c r="D4374" s="2" t="str">
        <f t="shared" si="67"/>
        <v>OK</v>
      </c>
    </row>
    <row r="4375" spans="1:4" x14ac:dyDescent="0.2">
      <c r="A4375" s="5">
        <v>4314</v>
      </c>
      <c r="B4375" s="138">
        <f>'Revenues 9-14'!C185</f>
        <v>0</v>
      </c>
      <c r="D4375" s="2" t="str">
        <f t="shared" si="67"/>
        <v>Error?</v>
      </c>
    </row>
    <row r="4376" spans="1:4" x14ac:dyDescent="0.2">
      <c r="A4376" s="5">
        <v>4315</v>
      </c>
      <c r="B4376" s="138">
        <f>'Revenues 9-14'!D185</f>
        <v>0</v>
      </c>
      <c r="D4376" s="2" t="str">
        <f t="shared" si="67"/>
        <v>Error?</v>
      </c>
    </row>
    <row r="4377" spans="1:4" x14ac:dyDescent="0.2">
      <c r="A4377" s="5">
        <v>4316</v>
      </c>
      <c r="B4377" s="138">
        <f>'Revenues 9-14'!F185</f>
        <v>0</v>
      </c>
      <c r="D4377" s="2" t="str">
        <f t="shared" si="67"/>
        <v>Error?</v>
      </c>
    </row>
    <row r="4378" spans="1:4" x14ac:dyDescent="0.2">
      <c r="A4378" s="5">
        <v>4317</v>
      </c>
      <c r="B4378" s="138">
        <f>'Revenues 9-14'!G185</f>
        <v>0</v>
      </c>
      <c r="D4378" s="2" t="str">
        <f t="shared" si="67"/>
        <v>Error?</v>
      </c>
    </row>
    <row r="4379" spans="1:4" x14ac:dyDescent="0.2">
      <c r="A4379" s="5">
        <v>4318</v>
      </c>
      <c r="B4379" s="138">
        <f>'Revenues 9-14'!C186</f>
        <v>0</v>
      </c>
      <c r="D4379" s="2" t="str">
        <f t="shared" si="67"/>
        <v>Error?</v>
      </c>
    </row>
    <row r="4380" spans="1:4" x14ac:dyDescent="0.2">
      <c r="A4380" s="5">
        <v>4319</v>
      </c>
      <c r="B4380" s="138">
        <f>'Revenues 9-14'!D186</f>
        <v>0</v>
      </c>
      <c r="D4380" s="2" t="str">
        <f t="shared" si="67"/>
        <v>Error?</v>
      </c>
    </row>
    <row r="4381" spans="1:4" x14ac:dyDescent="0.2">
      <c r="A4381" s="5">
        <v>4320</v>
      </c>
      <c r="B4381" s="138">
        <f>'Revenues 9-14'!F186</f>
        <v>0</v>
      </c>
      <c r="D4381" s="2" t="str">
        <f t="shared" si="67"/>
        <v>Error?</v>
      </c>
    </row>
    <row r="4382" spans="1:4" x14ac:dyDescent="0.2">
      <c r="A4382" s="5">
        <v>4321</v>
      </c>
      <c r="B4382" s="138">
        <f>'Revenues 9-14'!G186</f>
        <v>0</v>
      </c>
      <c r="D4382" s="2" t="str">
        <f t="shared" si="67"/>
        <v>Error?</v>
      </c>
    </row>
    <row r="4383" spans="1:4" x14ac:dyDescent="0.2">
      <c r="A4383" s="10">
        <v>4322</v>
      </c>
      <c r="D4383" s="2" t="str">
        <f t="shared" si="67"/>
        <v>OK</v>
      </c>
    </row>
    <row r="4384" spans="1:4" x14ac:dyDescent="0.2">
      <c r="A4384" s="10">
        <v>4323</v>
      </c>
      <c r="D4384" s="2" t="str">
        <f t="shared" si="67"/>
        <v>OK</v>
      </c>
    </row>
    <row r="4385" spans="1:5" x14ac:dyDescent="0.2">
      <c r="A4385" s="10">
        <v>4324</v>
      </c>
      <c r="D4385" s="2" t="str">
        <f t="shared" si="67"/>
        <v>OK</v>
      </c>
    </row>
    <row r="4386" spans="1:5" x14ac:dyDescent="0.2">
      <c r="A4386" s="10">
        <v>4325</v>
      </c>
      <c r="D4386" s="2" t="str">
        <f t="shared" si="67"/>
        <v>OK</v>
      </c>
    </row>
    <row r="4387" spans="1:5" x14ac:dyDescent="0.2">
      <c r="A4387" s="10">
        <v>4326</v>
      </c>
      <c r="D4387" s="2" t="str">
        <f t="shared" si="67"/>
        <v>OK</v>
      </c>
    </row>
    <row r="4388" spans="1:5" x14ac:dyDescent="0.2">
      <c r="A4388" s="10">
        <v>4327</v>
      </c>
      <c r="D4388" s="2" t="str">
        <f t="shared" si="67"/>
        <v>OK</v>
      </c>
    </row>
    <row r="4389" spans="1:5" x14ac:dyDescent="0.2">
      <c r="A4389" s="10">
        <v>4328</v>
      </c>
      <c r="D4389" s="2" t="str">
        <f t="shared" si="67"/>
        <v>OK</v>
      </c>
    </row>
    <row r="4390" spans="1:5" x14ac:dyDescent="0.2">
      <c r="A4390" s="10">
        <v>4329</v>
      </c>
      <c r="D4390" s="2" t="str">
        <f t="shared" si="67"/>
        <v>OK</v>
      </c>
    </row>
    <row r="4391" spans="1:5" x14ac:dyDescent="0.2">
      <c r="A4391" s="5">
        <v>4330</v>
      </c>
      <c r="B4391" s="138">
        <f>'Revenues 9-14'!C187</f>
        <v>0</v>
      </c>
      <c r="D4391" s="2" t="str">
        <f t="shared" si="67"/>
        <v>Error?</v>
      </c>
    </row>
    <row r="4392" spans="1:5" x14ac:dyDescent="0.2">
      <c r="A4392" s="5">
        <v>4331</v>
      </c>
      <c r="B4392" s="138">
        <f>'Revenues 9-14'!D187</f>
        <v>0</v>
      </c>
      <c r="D4392" s="2" t="str">
        <f t="shared" si="67"/>
        <v>Error?</v>
      </c>
    </row>
    <row r="4393" spans="1:5" x14ac:dyDescent="0.2">
      <c r="A4393" s="5">
        <v>4332</v>
      </c>
      <c r="B4393" s="138">
        <f>'Revenues 9-14'!F187</f>
        <v>0</v>
      </c>
      <c r="D4393" s="2" t="str">
        <f t="shared" si="67"/>
        <v>Error?</v>
      </c>
    </row>
    <row r="4394" spans="1:5" x14ac:dyDescent="0.2">
      <c r="A4394" s="5">
        <v>4333</v>
      </c>
      <c r="B4394" s="138">
        <f>'Revenues 9-14'!G187</f>
        <v>0</v>
      </c>
      <c r="D4394" s="2" t="str">
        <f t="shared" si="67"/>
        <v>Error?</v>
      </c>
    </row>
    <row r="4395" spans="1:5" x14ac:dyDescent="0.2">
      <c r="A4395" s="5">
        <v>4334</v>
      </c>
      <c r="B4395" s="138">
        <f>'Revenues 9-14'!C188</f>
        <v>0</v>
      </c>
      <c r="C4395" s="2" t="s">
        <v>572</v>
      </c>
      <c r="D4395" s="2" t="str">
        <f t="shared" si="67"/>
        <v>Error?</v>
      </c>
    </row>
    <row r="4396" spans="1:5" x14ac:dyDescent="0.2">
      <c r="A4396" s="5">
        <v>4335</v>
      </c>
      <c r="B4396" s="138">
        <f>'Revenues 9-14'!D188</f>
        <v>0</v>
      </c>
      <c r="C4396" s="2" t="s">
        <v>572</v>
      </c>
      <c r="D4396" s="2" t="str">
        <f t="shared" si="67"/>
        <v>Error?</v>
      </c>
    </row>
    <row r="4397" spans="1:5" x14ac:dyDescent="0.2">
      <c r="A4397" s="5">
        <v>4336</v>
      </c>
      <c r="B4397" s="138">
        <f>'Revenues 9-14'!F188</f>
        <v>0</v>
      </c>
      <c r="C4397" s="2" t="s">
        <v>572</v>
      </c>
      <c r="D4397" s="2" t="str">
        <f t="shared" si="67"/>
        <v>Error?</v>
      </c>
    </row>
    <row r="4398" spans="1:5" x14ac:dyDescent="0.2">
      <c r="A4398" s="5">
        <v>4337</v>
      </c>
      <c r="B4398" s="138">
        <f>'Revenues 9-14'!G188</f>
        <v>0</v>
      </c>
      <c r="C4398" s="2" t="s">
        <v>572</v>
      </c>
      <c r="D4398" s="2" t="str">
        <f t="shared" si="67"/>
        <v>Error?</v>
      </c>
    </row>
    <row r="4399" spans="1:5" x14ac:dyDescent="0.2">
      <c r="A4399" s="10">
        <v>4338</v>
      </c>
      <c r="D4399" s="2" t="str">
        <f t="shared" si="67"/>
        <v>OK</v>
      </c>
      <c r="E4399" s="4" t="s">
        <v>1939</v>
      </c>
    </row>
    <row r="4400" spans="1:5" x14ac:dyDescent="0.2">
      <c r="A4400" s="10">
        <v>4339</v>
      </c>
      <c r="D4400" s="2" t="str">
        <f t="shared" si="67"/>
        <v>OK</v>
      </c>
      <c r="E4400" s="4" t="s">
        <v>1939</v>
      </c>
    </row>
    <row r="4401" spans="1:5" x14ac:dyDescent="0.2">
      <c r="A4401" s="10">
        <v>4340</v>
      </c>
      <c r="D4401" s="2" t="str">
        <f t="shared" si="67"/>
        <v>OK</v>
      </c>
      <c r="E4401" s="4" t="s">
        <v>1939</v>
      </c>
    </row>
    <row r="4402" spans="1:5" x14ac:dyDescent="0.2">
      <c r="A4402" s="10">
        <v>4341</v>
      </c>
      <c r="D4402" s="2" t="str">
        <f t="shared" si="67"/>
        <v>OK</v>
      </c>
      <c r="E4402" s="4" t="s">
        <v>1939</v>
      </c>
    </row>
    <row r="4403" spans="1:5" x14ac:dyDescent="0.2">
      <c r="A4403" s="10">
        <v>4342</v>
      </c>
      <c r="D4403" s="2" t="str">
        <f t="shared" si="67"/>
        <v>OK</v>
      </c>
    </row>
    <row r="4404" spans="1:5" x14ac:dyDescent="0.2">
      <c r="A4404" s="10">
        <v>4343</v>
      </c>
      <c r="D4404" s="2" t="str">
        <f t="shared" si="67"/>
        <v>OK</v>
      </c>
    </row>
    <row r="4405" spans="1:5" x14ac:dyDescent="0.2">
      <c r="A4405" s="10">
        <v>4344</v>
      </c>
      <c r="D4405" s="2" t="str">
        <f t="shared" si="67"/>
        <v>OK</v>
      </c>
    </row>
    <row r="4406" spans="1:5" x14ac:dyDescent="0.2">
      <c r="A4406" s="10">
        <v>4345</v>
      </c>
      <c r="D4406" s="2" t="str">
        <f t="shared" si="67"/>
        <v>OK</v>
      </c>
    </row>
    <row r="4407" spans="1:5" x14ac:dyDescent="0.2">
      <c r="A4407" s="5">
        <v>4346</v>
      </c>
      <c r="B4407" s="138">
        <f>'Revenues 9-14'!C207</f>
        <v>0</v>
      </c>
      <c r="D4407" s="2" t="str">
        <f t="shared" si="67"/>
        <v>Error?</v>
      </c>
    </row>
    <row r="4408" spans="1:5" x14ac:dyDescent="0.2">
      <c r="A4408" s="5">
        <v>4347</v>
      </c>
      <c r="B4408" s="138">
        <f>'Revenues 9-14'!D207</f>
        <v>0</v>
      </c>
      <c r="D4408" s="2" t="str">
        <f t="shared" si="67"/>
        <v>Error?</v>
      </c>
    </row>
    <row r="4409" spans="1:5" x14ac:dyDescent="0.2">
      <c r="A4409" s="5">
        <v>4348</v>
      </c>
      <c r="B4409" s="138">
        <f>'Revenues 9-14'!F207</f>
        <v>0</v>
      </c>
      <c r="D4409" s="2" t="str">
        <f t="shared" si="67"/>
        <v>Error?</v>
      </c>
    </row>
    <row r="4410" spans="1:5" x14ac:dyDescent="0.2">
      <c r="A4410" s="5">
        <v>4349</v>
      </c>
      <c r="B4410" s="138">
        <f>'Revenues 9-14'!G207</f>
        <v>0</v>
      </c>
      <c r="D4410" s="2" t="str">
        <f t="shared" si="67"/>
        <v>Error?</v>
      </c>
    </row>
    <row r="4411" spans="1:5" x14ac:dyDescent="0.2">
      <c r="A4411" s="5">
        <v>4350</v>
      </c>
      <c r="B4411" s="138">
        <f>'Revenues 9-14'!C209</f>
        <v>0</v>
      </c>
      <c r="C4411" s="2" t="s">
        <v>572</v>
      </c>
      <c r="D4411" s="2" t="str">
        <f t="shared" si="67"/>
        <v>Error?</v>
      </c>
    </row>
    <row r="4412" spans="1:5" x14ac:dyDescent="0.2">
      <c r="A4412" s="5">
        <v>4351</v>
      </c>
      <c r="B4412" s="138">
        <f>'Revenues 9-14'!D209</f>
        <v>0</v>
      </c>
      <c r="C4412" s="2" t="s">
        <v>572</v>
      </c>
      <c r="D4412" s="2" t="str">
        <f t="shared" si="67"/>
        <v>Error?</v>
      </c>
    </row>
    <row r="4413" spans="1:5" x14ac:dyDescent="0.2">
      <c r="A4413" s="5">
        <v>4352</v>
      </c>
      <c r="B4413" s="138">
        <f>'Revenues 9-14'!F209</f>
        <v>0</v>
      </c>
      <c r="C4413" s="2" t="s">
        <v>572</v>
      </c>
      <c r="D4413" s="2" t="str">
        <f t="shared" si="67"/>
        <v>Error?</v>
      </c>
    </row>
    <row r="4414" spans="1:5" x14ac:dyDescent="0.2">
      <c r="A4414" s="5">
        <v>4353</v>
      </c>
      <c r="B4414" s="138">
        <f>'Revenues 9-14'!G209</f>
        <v>0</v>
      </c>
      <c r="C4414" s="2" t="s">
        <v>572</v>
      </c>
      <c r="D4414" s="2" t="str">
        <f t="shared" si="67"/>
        <v>Error?</v>
      </c>
    </row>
    <row r="4415" spans="1:5" x14ac:dyDescent="0.2">
      <c r="A4415" s="5">
        <v>4354</v>
      </c>
      <c r="B4415" s="138">
        <f>'Revenues 9-14'!C256</f>
        <v>11903</v>
      </c>
      <c r="D4415" s="2" t="str">
        <f t="shared" ref="D4415:D4478" si="68">IF(ISBLANK(B4415),"OK",IF(A4415-B4415=0,"OK","Error?"))</f>
        <v>Error?</v>
      </c>
    </row>
    <row r="4416" spans="1:5" x14ac:dyDescent="0.2">
      <c r="A4416" s="5">
        <v>4355</v>
      </c>
      <c r="B4416" s="138">
        <f>'Revenues 9-14'!F256</f>
        <v>0</v>
      </c>
      <c r="D4416" s="2" t="str">
        <f t="shared" si="68"/>
        <v>Error?</v>
      </c>
    </row>
    <row r="4417" spans="1:4" x14ac:dyDescent="0.2">
      <c r="A4417" s="5">
        <v>4356</v>
      </c>
      <c r="B4417" s="138">
        <f>'Revenues 9-14'!G256</f>
        <v>0</v>
      </c>
      <c r="D4417" s="2" t="str">
        <f t="shared" si="68"/>
        <v>Error?</v>
      </c>
    </row>
    <row r="4418" spans="1:4" x14ac:dyDescent="0.2">
      <c r="A4418" s="5">
        <v>4357</v>
      </c>
      <c r="B4418" s="138">
        <f>'Revenues 9-14'!C259</f>
        <v>8903</v>
      </c>
      <c r="D4418" s="2" t="str">
        <f t="shared" si="68"/>
        <v>Error?</v>
      </c>
    </row>
    <row r="4419" spans="1:4" x14ac:dyDescent="0.2">
      <c r="A4419" s="5">
        <v>4358</v>
      </c>
      <c r="B4419" s="138">
        <f>'Revenues 9-14'!D259</f>
        <v>0</v>
      </c>
      <c r="D4419" s="2" t="str">
        <f t="shared" si="68"/>
        <v>Error?</v>
      </c>
    </row>
    <row r="4420" spans="1:4" x14ac:dyDescent="0.2">
      <c r="A4420" s="5">
        <v>4359</v>
      </c>
      <c r="B4420" s="138">
        <f>'Revenues 9-14'!F259</f>
        <v>0</v>
      </c>
      <c r="D4420" s="2" t="str">
        <f t="shared" si="68"/>
        <v>Error?</v>
      </c>
    </row>
    <row r="4421" spans="1:4" x14ac:dyDescent="0.2">
      <c r="A4421" s="5">
        <v>4360</v>
      </c>
      <c r="B4421" s="138">
        <f>'Revenues 9-14'!G259</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9-14'!E267</f>
        <v>0</v>
      </c>
      <c r="C4434" s="2" t="s">
        <v>572</v>
      </c>
      <c r="D4434" s="2" t="str">
        <f t="shared" si="68"/>
        <v>Error?</v>
      </c>
    </row>
    <row r="4435" spans="1:5" x14ac:dyDescent="0.2">
      <c r="A4435" s="5">
        <v>4374</v>
      </c>
      <c r="B4435" s="138">
        <f>'Revenues 9-14'!I267</f>
        <v>0</v>
      </c>
      <c r="C4435" s="2" t="s">
        <v>572</v>
      </c>
      <c r="D4435" s="2" t="str">
        <f t="shared" si="68"/>
        <v>Error?</v>
      </c>
    </row>
    <row r="4436" spans="1:5" x14ac:dyDescent="0.2">
      <c r="A4436" s="10">
        <v>4375</v>
      </c>
      <c r="C4436" s="2" t="s">
        <v>572</v>
      </c>
      <c r="D4436" s="2" t="str">
        <f t="shared" si="68"/>
        <v>OK</v>
      </c>
      <c r="E4436" s="128"/>
    </row>
    <row r="4437" spans="1:5" x14ac:dyDescent="0.2">
      <c r="A4437" s="12">
        <v>4376</v>
      </c>
      <c r="B4437" s="138">
        <f>('FP Info 3'!L10)*100000</f>
        <v>34.299999999999997</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9-14'!H266</f>
        <v>0</v>
      </c>
      <c r="C4441" s="2" t="s">
        <v>572</v>
      </c>
      <c r="D4441" s="2" t="str">
        <f t="shared" si="68"/>
        <v>Error?</v>
      </c>
    </row>
    <row r="4442" spans="1:5" x14ac:dyDescent="0.2">
      <c r="A4442" s="5">
        <v>4381</v>
      </c>
      <c r="B4442" s="138">
        <f>'Revenues 9-14'!K266</f>
        <v>0</v>
      </c>
      <c r="C4442" s="2" t="s">
        <v>572</v>
      </c>
      <c r="D4442" s="2" t="str">
        <f t="shared" si="68"/>
        <v>Error?</v>
      </c>
    </row>
    <row r="4443" spans="1:5" x14ac:dyDescent="0.2">
      <c r="A4443" s="5">
        <v>4382</v>
      </c>
      <c r="B4443" s="138">
        <f>'Acct Summary 7-8'!E7</f>
        <v>0</v>
      </c>
      <c r="C4443" s="2" t="s">
        <v>572</v>
      </c>
      <c r="D4443" s="2" t="str">
        <f t="shared" si="68"/>
        <v>Error?</v>
      </c>
    </row>
    <row r="4444" spans="1:5" x14ac:dyDescent="0.2">
      <c r="A4444" s="5">
        <v>4383</v>
      </c>
      <c r="B4444" s="138">
        <f>'Acct Summary 7-8'!I7</f>
        <v>0</v>
      </c>
      <c r="C4444" s="2" t="s">
        <v>572</v>
      </c>
      <c r="D4444" s="2" t="str">
        <f t="shared" si="68"/>
        <v>Error?</v>
      </c>
    </row>
    <row r="4445" spans="1:5" x14ac:dyDescent="0.2">
      <c r="A4445" s="10">
        <v>4384</v>
      </c>
      <c r="C4445" s="2" t="s">
        <v>572</v>
      </c>
      <c r="D4445" s="2" t="str">
        <f t="shared" si="68"/>
        <v>OK</v>
      </c>
    </row>
    <row r="4446" spans="1:5" x14ac:dyDescent="0.2">
      <c r="A4446" s="5">
        <v>4385</v>
      </c>
      <c r="B4446" s="138">
        <f>'Revenues 9-14'!D264</f>
        <v>0</v>
      </c>
      <c r="D4446" s="2" t="str">
        <f t="shared" si="68"/>
        <v>Error?</v>
      </c>
    </row>
    <row r="4447" spans="1:5" x14ac:dyDescent="0.2">
      <c r="A4447" s="5">
        <v>4386</v>
      </c>
      <c r="B4447" s="138">
        <f>'Revenues 9-14'!F264</f>
        <v>0</v>
      </c>
      <c r="D4447" s="2" t="str">
        <f t="shared" si="68"/>
        <v>Error?</v>
      </c>
    </row>
    <row r="4448" spans="1:5" x14ac:dyDescent="0.2">
      <c r="A4448" s="5">
        <v>4387</v>
      </c>
      <c r="B4448" s="138">
        <f>'Revenues 9-14'!G264</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572</v>
      </c>
      <c r="D4769" s="2" t="str">
        <f t="shared" si="73"/>
        <v>OK</v>
      </c>
    </row>
    <row r="4770" spans="1:4" x14ac:dyDescent="0.2">
      <c r="A4770" s="10">
        <v>4709</v>
      </c>
      <c r="D4770" s="2" t="str">
        <f t="shared" si="73"/>
        <v>OK</v>
      </c>
    </row>
    <row r="4771" spans="1:4" x14ac:dyDescent="0.2">
      <c r="A4771" s="5">
        <v>4710</v>
      </c>
      <c r="B4771" s="138">
        <f>'Revenues 9-14'!G136</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9-14'!C168</f>
        <v>36253</v>
      </c>
      <c r="D4792" s="2" t="str">
        <f t="shared" si="73"/>
        <v>Error?</v>
      </c>
    </row>
    <row r="4793" spans="1:4" x14ac:dyDescent="0.2">
      <c r="A4793" s="5">
        <v>4732</v>
      </c>
      <c r="B4793" s="138">
        <f>'Revenues 9-14'!D168</f>
        <v>0</v>
      </c>
      <c r="D4793" s="2" t="str">
        <f t="shared" si="73"/>
        <v>Error?</v>
      </c>
    </row>
    <row r="4794" spans="1:4" x14ac:dyDescent="0.2">
      <c r="A4794" s="5">
        <v>4733</v>
      </c>
      <c r="B4794" s="138">
        <f>'Revenues 9-14'!E168</f>
        <v>0</v>
      </c>
      <c r="D4794" s="2" t="str">
        <f t="shared" si="73"/>
        <v>Error?</v>
      </c>
    </row>
    <row r="4795" spans="1:4" x14ac:dyDescent="0.2">
      <c r="A4795" s="5">
        <v>4734</v>
      </c>
      <c r="B4795" s="138">
        <f>'Revenues 9-14'!F168</f>
        <v>0</v>
      </c>
      <c r="D4795" s="2" t="str">
        <f t="shared" si="73"/>
        <v>Error?</v>
      </c>
    </row>
    <row r="4796" spans="1:4" x14ac:dyDescent="0.2">
      <c r="A4796" s="5">
        <v>4735</v>
      </c>
      <c r="B4796" s="138">
        <f>'Revenues 9-14'!G168</f>
        <v>0</v>
      </c>
      <c r="D4796" s="2" t="str">
        <f t="shared" si="73"/>
        <v>Error?</v>
      </c>
    </row>
    <row r="4797" spans="1:4" x14ac:dyDescent="0.2">
      <c r="A4797" s="5">
        <v>4736</v>
      </c>
      <c r="B4797" s="138">
        <f>'Revenues 9-14'!H168</f>
        <v>0</v>
      </c>
      <c r="D4797" s="2" t="str">
        <f t="shared" si="73"/>
        <v>Error?</v>
      </c>
    </row>
    <row r="4798" spans="1:4" x14ac:dyDescent="0.2">
      <c r="A4798" s="10">
        <v>4737</v>
      </c>
      <c r="D4798" s="2" t="str">
        <f t="shared" si="73"/>
        <v>OK</v>
      </c>
    </row>
    <row r="4799" spans="1:4" x14ac:dyDescent="0.2">
      <c r="A4799" s="5">
        <v>4738</v>
      </c>
      <c r="B4799" s="138">
        <f>'Revenues 9-14'!K168</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9-14'!C179</f>
        <v>0</v>
      </c>
      <c r="D4801" s="2" t="str">
        <f t="shared" si="74"/>
        <v>Error?</v>
      </c>
    </row>
    <row r="4802" spans="1:4" x14ac:dyDescent="0.2">
      <c r="A4802" s="5">
        <v>4741</v>
      </c>
      <c r="B4802" s="138">
        <f>'Revenues 9-14'!D179</f>
        <v>0</v>
      </c>
      <c r="D4802" s="2" t="str">
        <f t="shared" si="74"/>
        <v>Error?</v>
      </c>
    </row>
    <row r="4803" spans="1:4" x14ac:dyDescent="0.2">
      <c r="A4803" s="10">
        <v>4742</v>
      </c>
      <c r="D4803" s="2" t="str">
        <f t="shared" si="74"/>
        <v>OK</v>
      </c>
    </row>
    <row r="4804" spans="1:4" x14ac:dyDescent="0.2">
      <c r="A4804" s="5">
        <v>4743</v>
      </c>
      <c r="B4804" s="138">
        <f>'Revenues 9-14'!F179</f>
        <v>0</v>
      </c>
      <c r="D4804" s="2" t="str">
        <f t="shared" si="74"/>
        <v>Error?</v>
      </c>
    </row>
    <row r="4805" spans="1:4" x14ac:dyDescent="0.2">
      <c r="A4805" s="5">
        <v>4744</v>
      </c>
      <c r="B4805" s="138">
        <f>'Revenues 9-14'!C180</f>
        <v>0</v>
      </c>
      <c r="D4805" s="2" t="str">
        <f t="shared" si="74"/>
        <v>Error?</v>
      </c>
    </row>
    <row r="4806" spans="1:4" x14ac:dyDescent="0.2">
      <c r="A4806" s="5">
        <v>4745</v>
      </c>
      <c r="B4806" s="138">
        <f>'Revenues 9-14'!D180</f>
        <v>0</v>
      </c>
      <c r="D4806" s="2" t="str">
        <f t="shared" si="74"/>
        <v>Error?</v>
      </c>
    </row>
    <row r="4807" spans="1:4" x14ac:dyDescent="0.2">
      <c r="A4807" s="10">
        <v>4746</v>
      </c>
      <c r="D4807" s="2" t="str">
        <f t="shared" si="74"/>
        <v>OK</v>
      </c>
    </row>
    <row r="4808" spans="1:4" x14ac:dyDescent="0.2">
      <c r="A4808" s="12">
        <v>4747</v>
      </c>
      <c r="B4808" s="138">
        <f>'Revenues 9-14'!F180</f>
        <v>0</v>
      </c>
      <c r="D4808" s="2" t="str">
        <f t="shared" si="74"/>
        <v>Error?</v>
      </c>
    </row>
    <row r="4809" spans="1:4" x14ac:dyDescent="0.2">
      <c r="A4809" s="5">
        <v>4748</v>
      </c>
      <c r="D4809" s="2" t="str">
        <f t="shared" si="74"/>
        <v>OK</v>
      </c>
    </row>
    <row r="4810" spans="1:4" x14ac:dyDescent="0.2">
      <c r="A4810" s="5">
        <v>4749</v>
      </c>
      <c r="B4810" s="138">
        <f>'Revenues 9-14'!G179</f>
        <v>0</v>
      </c>
      <c r="D4810" s="2" t="str">
        <f t="shared" si="74"/>
        <v>Error?</v>
      </c>
    </row>
    <row r="4811" spans="1:4" x14ac:dyDescent="0.2">
      <c r="A4811" s="5">
        <v>4750</v>
      </c>
      <c r="B4811" s="138">
        <f>'Revenues 9-14'!H179</f>
        <v>0</v>
      </c>
      <c r="D4811" s="2" t="str">
        <f t="shared" si="74"/>
        <v>Error?</v>
      </c>
    </row>
    <row r="4812" spans="1:4" x14ac:dyDescent="0.2">
      <c r="A4812" s="10">
        <v>4751</v>
      </c>
      <c r="D4812" s="2" t="str">
        <f t="shared" si="74"/>
        <v>OK</v>
      </c>
    </row>
    <row r="4813" spans="1:4" x14ac:dyDescent="0.2">
      <c r="A4813" s="5">
        <v>4752</v>
      </c>
      <c r="B4813" s="138">
        <f>'Revenues 9-14'!G180</f>
        <v>0</v>
      </c>
      <c r="D4813" s="2" t="str">
        <f t="shared" si="74"/>
        <v>Error?</v>
      </c>
    </row>
    <row r="4814" spans="1:4" x14ac:dyDescent="0.2">
      <c r="A4814" s="5">
        <v>4753</v>
      </c>
      <c r="B4814" s="138">
        <f>'Revenues 9-14'!H180</f>
        <v>0</v>
      </c>
      <c r="D4814" s="2" t="str">
        <f t="shared" si="74"/>
        <v>Error?</v>
      </c>
    </row>
    <row r="4815" spans="1:4" x14ac:dyDescent="0.2">
      <c r="A4815" s="10">
        <v>4754</v>
      </c>
      <c r="D4815" s="2" t="str">
        <f t="shared" si="74"/>
        <v>OK</v>
      </c>
    </row>
    <row r="4816" spans="1:4" x14ac:dyDescent="0.2">
      <c r="A4816" s="5">
        <v>4755</v>
      </c>
      <c r="B4816" s="138">
        <f>'Revenues 9-14'!K180</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9-14'!C265</f>
        <v>0</v>
      </c>
      <c r="D4852" s="2" t="str">
        <f t="shared" si="74"/>
        <v>Error?</v>
      </c>
    </row>
    <row r="4853" spans="1:4" x14ac:dyDescent="0.2">
      <c r="A4853" s="5">
        <v>4792</v>
      </c>
      <c r="B4853" s="138">
        <f>'Revenues 9-14'!D265</f>
        <v>0</v>
      </c>
      <c r="D4853" s="2" t="str">
        <f t="shared" si="74"/>
        <v>Error?</v>
      </c>
    </row>
    <row r="4854" spans="1:4" x14ac:dyDescent="0.2">
      <c r="A4854" s="10">
        <v>4793</v>
      </c>
      <c r="D4854" s="2" t="str">
        <f t="shared" si="74"/>
        <v>OK</v>
      </c>
    </row>
    <row r="4855" spans="1:4" x14ac:dyDescent="0.2">
      <c r="A4855" s="5">
        <v>4794</v>
      </c>
      <c r="B4855" s="138">
        <f>'Revenues 9-14'!F265</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9-14'!G265</f>
        <v>0</v>
      </c>
      <c r="D4864" s="2" t="str">
        <f t="shared" si="75"/>
        <v>Error?</v>
      </c>
    </row>
    <row r="4865" spans="1:4" x14ac:dyDescent="0.2">
      <c r="A4865" s="5">
        <v>4804</v>
      </c>
      <c r="B4865" s="138">
        <f>'Revenues 9-14'!H265</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9-14'!K265</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9-14'!C121</f>
        <v>0</v>
      </c>
      <c r="D4882" s="2" t="str">
        <f t="shared" si="75"/>
        <v>Error?</v>
      </c>
    </row>
    <row r="4883" spans="1:4" x14ac:dyDescent="0.2">
      <c r="A4883" s="5">
        <v>4822</v>
      </c>
      <c r="B4883" s="138">
        <f>'Revenues 9-14'!D121</f>
        <v>0</v>
      </c>
      <c r="D4883" s="2" t="str">
        <f t="shared" si="75"/>
        <v>Error?</v>
      </c>
    </row>
    <row r="4884" spans="1:4" x14ac:dyDescent="0.2">
      <c r="A4884" s="5">
        <v>4823</v>
      </c>
      <c r="B4884" s="138">
        <f>'Revenues 9-14'!E121</f>
        <v>0</v>
      </c>
      <c r="D4884" s="2" t="str">
        <f t="shared" si="75"/>
        <v>Error?</v>
      </c>
    </row>
    <row r="4885" spans="1:4" x14ac:dyDescent="0.2">
      <c r="A4885" s="5">
        <v>4824</v>
      </c>
      <c r="B4885" s="138">
        <f>'Revenues 9-14'!F121</f>
        <v>0</v>
      </c>
      <c r="D4885" s="2" t="str">
        <f t="shared" si="75"/>
        <v>Error?</v>
      </c>
    </row>
    <row r="4886" spans="1:4" x14ac:dyDescent="0.2">
      <c r="A4886" s="5">
        <v>4825</v>
      </c>
      <c r="B4886" s="138">
        <f>'Revenues 9-14'!G121</f>
        <v>0</v>
      </c>
      <c r="D4886" s="2" t="str">
        <f t="shared" si="75"/>
        <v>Error?</v>
      </c>
    </row>
    <row r="4887" spans="1:4" x14ac:dyDescent="0.2">
      <c r="A4887" s="5">
        <v>4826</v>
      </c>
      <c r="B4887" s="138">
        <f>'Revenues 9-14'!H121</f>
        <v>0</v>
      </c>
      <c r="D4887" s="2" t="str">
        <f t="shared" si="75"/>
        <v>Error?</v>
      </c>
    </row>
    <row r="4888" spans="1:4" x14ac:dyDescent="0.2">
      <c r="A4888" s="10">
        <v>4827</v>
      </c>
      <c r="D4888" s="2" t="str">
        <f t="shared" si="75"/>
        <v>OK</v>
      </c>
    </row>
    <row r="4889" spans="1:4" x14ac:dyDescent="0.2">
      <c r="A4889" s="5">
        <v>4828</v>
      </c>
      <c r="B4889" s="138">
        <f>'Revenues 9-14'!K121</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9-14'!C162</f>
        <v>0</v>
      </c>
      <c r="D4915" s="2" t="str">
        <f t="shared" si="75"/>
        <v>Error?</v>
      </c>
    </row>
    <row r="4916" spans="1:4" x14ac:dyDescent="0.2">
      <c r="A4916" s="5">
        <v>4855</v>
      </c>
      <c r="B4916" s="138">
        <f>'Revenues 9-14'!D162</f>
        <v>0</v>
      </c>
      <c r="D4916" s="2" t="str">
        <f t="shared" si="75"/>
        <v>Error?</v>
      </c>
    </row>
    <row r="4917" spans="1:4" x14ac:dyDescent="0.2">
      <c r="A4917" s="5">
        <v>4856</v>
      </c>
      <c r="B4917" s="138">
        <f>'Revenues 9-14'!E162</f>
        <v>0</v>
      </c>
      <c r="D4917" s="2" t="str">
        <f t="shared" si="75"/>
        <v>Error?</v>
      </c>
    </row>
    <row r="4918" spans="1:4" x14ac:dyDescent="0.2">
      <c r="A4918" s="5">
        <v>4857</v>
      </c>
      <c r="B4918" s="138">
        <f>'Revenues 9-14'!F162</f>
        <v>0</v>
      </c>
      <c r="D4918" s="2" t="str">
        <f t="shared" si="75"/>
        <v>Error?</v>
      </c>
    </row>
    <row r="4919" spans="1:4" x14ac:dyDescent="0.2">
      <c r="A4919" s="5">
        <v>4858</v>
      </c>
      <c r="B4919" s="138">
        <f>'Revenues 9-14'!G162</f>
        <v>0</v>
      </c>
      <c r="D4919" s="2" t="str">
        <f t="shared" si="75"/>
        <v>Error?</v>
      </c>
    </row>
    <row r="4920" spans="1:4" x14ac:dyDescent="0.2">
      <c r="A4920" s="5">
        <v>4859</v>
      </c>
      <c r="B4920" s="138">
        <f>'Revenues 9-14'!H162</f>
        <v>0</v>
      </c>
      <c r="D4920" s="2" t="str">
        <f t="shared" si="75"/>
        <v>Error?</v>
      </c>
    </row>
    <row r="4921" spans="1:4" x14ac:dyDescent="0.2">
      <c r="A4921" s="10">
        <v>4860</v>
      </c>
      <c r="D4921" s="2" t="str">
        <f t="shared" si="75"/>
        <v>OK</v>
      </c>
    </row>
    <row r="4922" spans="1:4" x14ac:dyDescent="0.2">
      <c r="A4922" s="5">
        <v>4861</v>
      </c>
      <c r="B4922" s="138">
        <f>'Revenues 9-14'!K162</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9-14'!C174</f>
        <v>0</v>
      </c>
      <c r="D4944" s="2" t="str">
        <f t="shared" si="76"/>
        <v>Error?</v>
      </c>
    </row>
    <row r="4945" spans="1:4" x14ac:dyDescent="0.2">
      <c r="A4945" s="5">
        <v>4884</v>
      </c>
      <c r="B4945" s="138">
        <f>'Revenues 9-14'!D174</f>
        <v>0</v>
      </c>
      <c r="D4945" s="2" t="str">
        <f t="shared" si="76"/>
        <v>Error?</v>
      </c>
    </row>
    <row r="4946" spans="1:4" x14ac:dyDescent="0.2">
      <c r="A4946" s="5">
        <v>4885</v>
      </c>
      <c r="B4946" s="138">
        <f>'Revenues 9-14'!F174</f>
        <v>0</v>
      </c>
      <c r="D4946" s="2" t="str">
        <f t="shared" si="76"/>
        <v>Error?</v>
      </c>
    </row>
    <row r="4947" spans="1:4" x14ac:dyDescent="0.2">
      <c r="A4947" s="5">
        <v>4886</v>
      </c>
      <c r="B4947" s="138">
        <f>'Revenues 9-14'!G174</f>
        <v>0</v>
      </c>
      <c r="D4947" s="2" t="str">
        <f t="shared" si="76"/>
        <v>Error?</v>
      </c>
    </row>
    <row r="4948" spans="1:4" x14ac:dyDescent="0.2">
      <c r="A4948" s="5">
        <v>4887</v>
      </c>
      <c r="B4948" s="138">
        <f>'Revenues 9-14'!H174</f>
        <v>0</v>
      </c>
      <c r="D4948" s="2" t="str">
        <f t="shared" si="76"/>
        <v>Error?</v>
      </c>
    </row>
    <row r="4949" spans="1:4" x14ac:dyDescent="0.2">
      <c r="A4949" s="5">
        <v>4888</v>
      </c>
      <c r="B4949" s="138">
        <f>'Revenues 9-14'!K174</f>
        <v>0</v>
      </c>
      <c r="D4949" s="2" t="str">
        <f t="shared" si="76"/>
        <v>Error?</v>
      </c>
    </row>
    <row r="4950" spans="1:4" x14ac:dyDescent="0.2">
      <c r="A4950" s="5">
        <v>4889</v>
      </c>
      <c r="B4950" s="138">
        <f>'Revenues 9-14'!H175</f>
        <v>0</v>
      </c>
      <c r="C4950" s="2" t="s">
        <v>572</v>
      </c>
      <c r="D4950" s="2" t="str">
        <f t="shared" si="76"/>
        <v>Error?</v>
      </c>
    </row>
    <row r="4951" spans="1:4" x14ac:dyDescent="0.2">
      <c r="A4951" s="5">
        <v>4890</v>
      </c>
      <c r="B4951" s="138">
        <f>'Revenues 9-14'!K175</f>
        <v>0</v>
      </c>
      <c r="C4951" s="2" t="s">
        <v>572</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300418082</v>
      </c>
      <c r="D4995" s="2" t="str">
        <f t="shared" si="77"/>
        <v>Error?</v>
      </c>
    </row>
    <row r="4996" spans="1:4" x14ac:dyDescent="0.2">
      <c r="A4996" s="12">
        <v>4935</v>
      </c>
      <c r="B4996" s="138">
        <f>'FP Info 3'!H31</f>
        <v>20728847.658000004</v>
      </c>
      <c r="D4996" s="2" t="str">
        <f t="shared" si="77"/>
        <v>Error?</v>
      </c>
    </row>
    <row r="4997" spans="1:4" x14ac:dyDescent="0.2">
      <c r="A4997" s="12">
        <v>4936</v>
      </c>
      <c r="B4997" s="138">
        <f>'FP Info 3'!H37</f>
        <v>1927464</v>
      </c>
      <c r="D4997" s="2" t="str">
        <f t="shared" si="77"/>
        <v>Error?</v>
      </c>
    </row>
    <row r="4998" spans="1:4" x14ac:dyDescent="0.2">
      <c r="A4998" s="10">
        <v>4937</v>
      </c>
      <c r="D4998" s="2" t="str">
        <f t="shared" si="77"/>
        <v>OK</v>
      </c>
    </row>
    <row r="4999" spans="1:4" x14ac:dyDescent="0.2">
      <c r="A4999" s="10">
        <v>4938</v>
      </c>
      <c r="C4999" s="2" t="s">
        <v>572</v>
      </c>
      <c r="D4999" s="2" t="str">
        <f t="shared" si="77"/>
        <v>OK</v>
      </c>
    </row>
    <row r="5000" spans="1:4" x14ac:dyDescent="0.2">
      <c r="A5000" s="5">
        <v>4939</v>
      </c>
      <c r="B5000" s="138">
        <f>'Revenues 9-14'!K169</f>
        <v>0</v>
      </c>
      <c r="C5000" s="2" t="s">
        <v>572</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572</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572</v>
      </c>
      <c r="D5009" s="2" t="str">
        <f t="shared" si="77"/>
        <v>OK</v>
      </c>
    </row>
    <row r="5010" spans="1:4" x14ac:dyDescent="0.2">
      <c r="A5010" s="10">
        <v>4949</v>
      </c>
      <c r="C5010" s="2" t="s">
        <v>572</v>
      </c>
      <c r="D5010" s="2" t="str">
        <f t="shared" si="77"/>
        <v>OK</v>
      </c>
    </row>
    <row r="5011" spans="1:4" x14ac:dyDescent="0.2">
      <c r="A5011" s="5">
        <v>4950</v>
      </c>
      <c r="B5011" s="138">
        <f>'Acct Summary 7-8'!I6</f>
        <v>0</v>
      </c>
      <c r="C5011" s="2" t="s">
        <v>572</v>
      </c>
      <c r="D5011" s="2" t="str">
        <f t="shared" si="77"/>
        <v>Error?</v>
      </c>
    </row>
    <row r="5012" spans="1:4" x14ac:dyDescent="0.2">
      <c r="A5012" s="5">
        <v>4951</v>
      </c>
      <c r="B5012" s="138">
        <f>'Acct Summary 7-8'!C27</f>
        <v>0</v>
      </c>
      <c r="C5012" s="2" t="s">
        <v>572</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572</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572</v>
      </c>
      <c r="D5025" s="2" t="str">
        <f t="shared" si="77"/>
        <v>OK</v>
      </c>
    </row>
    <row r="5026" spans="1:4" x14ac:dyDescent="0.2">
      <c r="A5026" s="5">
        <v>4965</v>
      </c>
      <c r="B5026" s="138">
        <f>'Revenues 9-14'!C6</f>
        <v>0</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9-14'!C160</f>
        <v>0</v>
      </c>
      <c r="D5056" s="2" t="str">
        <f t="shared" si="78"/>
        <v>Error?</v>
      </c>
    </row>
    <row r="5057" spans="1:4" x14ac:dyDescent="0.2">
      <c r="A5057" s="5">
        <v>4996</v>
      </c>
      <c r="B5057" s="138">
        <f>'Revenues 9-14'!D160</f>
        <v>0</v>
      </c>
      <c r="D5057" s="2" t="str">
        <f t="shared" si="78"/>
        <v>Error?</v>
      </c>
    </row>
    <row r="5058" spans="1:4" x14ac:dyDescent="0.2">
      <c r="A5058" s="5">
        <v>4997</v>
      </c>
      <c r="B5058" s="138">
        <f>'Revenues 9-14'!F160</f>
        <v>0</v>
      </c>
      <c r="D5058" s="2" t="str">
        <f t="shared" si="78"/>
        <v>Error?</v>
      </c>
    </row>
    <row r="5059" spans="1:4" x14ac:dyDescent="0.2">
      <c r="A5059" s="5">
        <v>4998</v>
      </c>
      <c r="B5059" s="138">
        <f>'Revenues 9-14'!G160</f>
        <v>0</v>
      </c>
      <c r="D5059" s="2" t="str">
        <f t="shared" si="78"/>
        <v>Error?</v>
      </c>
    </row>
    <row r="5060" spans="1:4" x14ac:dyDescent="0.2">
      <c r="A5060" s="5">
        <v>4999</v>
      </c>
      <c r="B5060" s="138">
        <f>'Revenues 9-14'!C161</f>
        <v>0</v>
      </c>
      <c r="D5060" s="2" t="str">
        <f t="shared" si="78"/>
        <v>Error?</v>
      </c>
    </row>
    <row r="5061" spans="1:4" x14ac:dyDescent="0.2">
      <c r="A5061" s="5">
        <v>5000</v>
      </c>
      <c r="B5061" s="138">
        <f>'Revenues 9-14'!C5</f>
        <v>5153421</v>
      </c>
      <c r="D5061" s="2" t="str">
        <f t="shared" si="78"/>
        <v>Error?</v>
      </c>
    </row>
    <row r="5062" spans="1:4" x14ac:dyDescent="0.2">
      <c r="A5062" s="10">
        <v>5001</v>
      </c>
      <c r="D5062" s="2" t="str">
        <f t="shared" si="78"/>
        <v>OK</v>
      </c>
    </row>
    <row r="5063" spans="1:4" x14ac:dyDescent="0.2">
      <c r="A5063" s="5">
        <v>5002</v>
      </c>
      <c r="B5063" s="138">
        <f>'Revenues 9-14'!C7</f>
        <v>0</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5153421</v>
      </c>
      <c r="C5066" s="2" t="s">
        <v>572</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157824</v>
      </c>
      <c r="D5069" s="2" t="str">
        <f t="shared" si="78"/>
        <v>Error?</v>
      </c>
    </row>
    <row r="5070" spans="1:4" x14ac:dyDescent="0.2">
      <c r="A5070" s="5">
        <v>5009</v>
      </c>
      <c r="B5070" s="138">
        <f>'Revenues 9-14'!C17</f>
        <v>0</v>
      </c>
      <c r="D5070" s="2" t="str">
        <f t="shared" si="78"/>
        <v>Error?</v>
      </c>
    </row>
    <row r="5071" spans="1:4" x14ac:dyDescent="0.2">
      <c r="A5071" s="5">
        <v>5010</v>
      </c>
      <c r="B5071" s="138">
        <f>'Revenues 9-14'!C18</f>
        <v>157824</v>
      </c>
      <c r="C5071" s="2" t="s">
        <v>572</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1070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1070</v>
      </c>
      <c r="C5087" s="2" t="s">
        <v>572</v>
      </c>
      <c r="D5087" s="2" t="str">
        <f t="shared" si="78"/>
        <v>Error?</v>
      </c>
    </row>
    <row r="5088" spans="1:4" x14ac:dyDescent="0.2">
      <c r="A5088" s="5">
        <v>5027</v>
      </c>
      <c r="B5088" s="138">
        <f>'Revenues 9-14'!C65</f>
        <v>115098</v>
      </c>
      <c r="D5088" s="2" t="str">
        <f t="shared" si="78"/>
        <v>Error?</v>
      </c>
    </row>
    <row r="5089" spans="1:4" x14ac:dyDescent="0.2">
      <c r="A5089" s="5">
        <v>5028</v>
      </c>
      <c r="B5089" s="138">
        <f>'Revenues 9-14'!C66</f>
        <v>0</v>
      </c>
      <c r="D5089" s="2" t="str">
        <f t="shared" si="78"/>
        <v>Error?</v>
      </c>
    </row>
    <row r="5090" spans="1:4" x14ac:dyDescent="0.2">
      <c r="A5090" s="5">
        <v>5029</v>
      </c>
      <c r="B5090" s="138">
        <f>'Revenues 9-14'!C67</f>
        <v>115098</v>
      </c>
      <c r="C5090" s="2" t="s">
        <v>572</v>
      </c>
      <c r="D5090" s="2" t="str">
        <f t="shared" si="78"/>
        <v>Error?</v>
      </c>
    </row>
    <row r="5091" spans="1:4" x14ac:dyDescent="0.2">
      <c r="A5091" s="5">
        <v>5030</v>
      </c>
      <c r="B5091" s="138">
        <f>'Revenues 9-14'!C70</f>
        <v>0</v>
      </c>
      <c r="D5091" s="2" t="str">
        <f t="shared" si="78"/>
        <v>Error?</v>
      </c>
    </row>
    <row r="5092" spans="1:4" x14ac:dyDescent="0.2">
      <c r="A5092" s="5">
        <v>5031</v>
      </c>
      <c r="B5092" s="138">
        <f>'Revenues 9-14'!C71</f>
        <v>0</v>
      </c>
      <c r="D5092" s="2" t="str">
        <f t="shared" si="78"/>
        <v>Error?</v>
      </c>
    </row>
    <row r="5093" spans="1:4" x14ac:dyDescent="0.2">
      <c r="A5093" s="5">
        <v>5032</v>
      </c>
      <c r="B5093" s="138">
        <f>'Revenues 9-14'!C72</f>
        <v>0</v>
      </c>
      <c r="D5093" s="2" t="str">
        <f t="shared" si="78"/>
        <v>Error?</v>
      </c>
    </row>
    <row r="5094" spans="1:4" x14ac:dyDescent="0.2">
      <c r="A5094" s="5">
        <v>5033</v>
      </c>
      <c r="B5094" s="138">
        <f>'Revenues 9-14'!C73</f>
        <v>3066</v>
      </c>
      <c r="D5094" s="2" t="str">
        <f t="shared" si="78"/>
        <v>Error?</v>
      </c>
    </row>
    <row r="5095" spans="1:4" x14ac:dyDescent="0.2">
      <c r="A5095" s="5">
        <v>5034</v>
      </c>
      <c r="B5095" s="138">
        <f>'Revenues 9-14'!C74</f>
        <v>10527</v>
      </c>
      <c r="D5095" s="2" t="str">
        <f t="shared" si="78"/>
        <v>Error?</v>
      </c>
    </row>
    <row r="5096" spans="1:4" x14ac:dyDescent="0.2">
      <c r="A5096" s="5">
        <v>5035</v>
      </c>
      <c r="B5096" s="138">
        <f>'Revenues 9-14'!C75</f>
        <v>13604</v>
      </c>
      <c r="C5096" s="2" t="s">
        <v>572</v>
      </c>
      <c r="D5096" s="2" t="str">
        <f t="shared" si="78"/>
        <v>Error?</v>
      </c>
    </row>
    <row r="5097" spans="1:4" x14ac:dyDescent="0.2">
      <c r="A5097" s="5">
        <v>5036</v>
      </c>
      <c r="B5097" s="138">
        <f>'Revenues 9-14'!C77</f>
        <v>0</v>
      </c>
      <c r="D5097" s="2" t="str">
        <f t="shared" si="78"/>
        <v>Error?</v>
      </c>
    </row>
    <row r="5098" spans="1:4" x14ac:dyDescent="0.2">
      <c r="A5098" s="5">
        <v>5037</v>
      </c>
      <c r="B5098" s="138">
        <f>'Revenues 9-14'!C78</f>
        <v>0</v>
      </c>
      <c r="D5098" s="2" t="str">
        <f t="shared" si="78"/>
        <v>Error?</v>
      </c>
    </row>
    <row r="5099" spans="1:4" x14ac:dyDescent="0.2">
      <c r="A5099" s="5">
        <v>5038</v>
      </c>
      <c r="B5099" s="138">
        <f>'Revenues 9-14'!C79</f>
        <v>9705</v>
      </c>
      <c r="D5099" s="2" t="str">
        <f t="shared" si="78"/>
        <v>Error?</v>
      </c>
    </row>
    <row r="5100" spans="1:4" x14ac:dyDescent="0.2">
      <c r="A5100" s="5">
        <v>5039</v>
      </c>
      <c r="B5100" s="138">
        <f>'Revenues 9-14'!C80</f>
        <v>0</v>
      </c>
      <c r="D5100" s="2" t="str">
        <f t="shared" si="78"/>
        <v>Error?</v>
      </c>
    </row>
    <row r="5101" spans="1:4" x14ac:dyDescent="0.2">
      <c r="A5101" s="5">
        <v>5040</v>
      </c>
      <c r="B5101" s="138">
        <f>'Revenues 9-14'!C81</f>
        <v>11904</v>
      </c>
      <c r="D5101" s="2" t="str">
        <f t="shared" si="78"/>
        <v>Error?</v>
      </c>
    </row>
    <row r="5102" spans="1:4" x14ac:dyDescent="0.2">
      <c r="A5102" s="5">
        <v>5041</v>
      </c>
      <c r="B5102" s="138">
        <f>'Revenues 9-14'!C82</f>
        <v>21609</v>
      </c>
      <c r="C5102" s="2" t="s">
        <v>572</v>
      </c>
      <c r="D5102" s="2" t="str">
        <f t="shared" si="78"/>
        <v>Error?</v>
      </c>
    </row>
    <row r="5103" spans="1:4" x14ac:dyDescent="0.2">
      <c r="A5103" s="5">
        <v>5042</v>
      </c>
      <c r="B5103" s="138">
        <f>'Revenues 9-14'!C84</f>
        <v>0</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0</v>
      </c>
      <c r="C5112" s="2" t="s">
        <v>572</v>
      </c>
      <c r="D5112" s="2" t="str">
        <f t="shared" si="78"/>
        <v>Error?</v>
      </c>
    </row>
    <row r="5113" spans="1:4" x14ac:dyDescent="0.2">
      <c r="A5113" s="5">
        <v>5052</v>
      </c>
      <c r="B5113" s="138">
        <f>'Revenues 9-14'!C95</f>
        <v>0</v>
      </c>
      <c r="D5113" s="2" t="str">
        <f t="shared" si="78"/>
        <v>Error?</v>
      </c>
    </row>
    <row r="5114" spans="1:4" x14ac:dyDescent="0.2">
      <c r="A5114" s="5">
        <v>5053</v>
      </c>
      <c r="B5114" s="138">
        <f>'Revenues 9-14'!C96</f>
        <v>0</v>
      </c>
      <c r="D5114" s="2" t="str">
        <f t="shared" si="78"/>
        <v>Error?</v>
      </c>
    </row>
    <row r="5115" spans="1:4" x14ac:dyDescent="0.2">
      <c r="A5115" s="5">
        <v>5054</v>
      </c>
      <c r="B5115" s="138">
        <f>'Revenues 9-14'!C98</f>
        <v>0</v>
      </c>
      <c r="D5115" s="2" t="str">
        <f t="shared" si="78"/>
        <v>Error?</v>
      </c>
    </row>
    <row r="5116" spans="1:4" x14ac:dyDescent="0.2">
      <c r="A5116" s="5">
        <v>5055</v>
      </c>
      <c r="B5116" s="138">
        <f>'Revenues 9-14'!C99</f>
        <v>61745</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209</v>
      </c>
      <c r="D5119" s="2" t="str">
        <f t="shared" ref="D5119:D5182" si="79">IF(ISBLANK(B5119),"OK",IF(A5119-B5119=0,"OK","Error?"))</f>
        <v>Error?</v>
      </c>
    </row>
    <row r="5120" spans="1:4" x14ac:dyDescent="0.2">
      <c r="A5120" s="5">
        <v>5059</v>
      </c>
      <c r="B5120" s="138">
        <f>'Revenues 9-14'!C108</f>
        <v>62114</v>
      </c>
      <c r="C5120" s="2" t="s">
        <v>572</v>
      </c>
      <c r="D5120" s="2" t="str">
        <f t="shared" si="79"/>
        <v>Error?</v>
      </c>
    </row>
    <row r="5121" spans="1:4" x14ac:dyDescent="0.2">
      <c r="A5121" s="5">
        <v>5060</v>
      </c>
      <c r="B5121" s="138">
        <f>'Revenues 9-14'!C109</f>
        <v>5524740</v>
      </c>
      <c r="C5121" s="2" t="s">
        <v>572</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572</v>
      </c>
      <c r="D5125" s="2" t="str">
        <f t="shared" si="79"/>
        <v>Error?</v>
      </c>
    </row>
    <row r="5126" spans="1:4" x14ac:dyDescent="0.2">
      <c r="A5126" s="5">
        <v>5065</v>
      </c>
      <c r="B5126" s="138">
        <f>'Revenues 9-14'!C117</f>
        <v>626165</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9-14'!C122</f>
        <v>626165</v>
      </c>
      <c r="C5132" s="2" t="s">
        <v>572</v>
      </c>
      <c r="D5132" s="2" t="str">
        <f t="shared" si="79"/>
        <v>Error?</v>
      </c>
    </row>
    <row r="5133" spans="1:4" x14ac:dyDescent="0.2">
      <c r="A5133" s="5">
        <v>5072</v>
      </c>
      <c r="B5133" s="138">
        <f>'Revenues 9-14'!C125</f>
        <v>3628</v>
      </c>
      <c r="D5133" s="2" t="str">
        <f t="shared" si="79"/>
        <v>Error?</v>
      </c>
    </row>
    <row r="5134" spans="1:4" x14ac:dyDescent="0.2">
      <c r="A5134" s="5">
        <v>5073</v>
      </c>
      <c r="B5134" s="138">
        <f>'Revenues 9-14'!C126</f>
        <v>0</v>
      </c>
      <c r="D5134" s="2" t="str">
        <f t="shared" si="79"/>
        <v>Error?</v>
      </c>
    </row>
    <row r="5135" spans="1:4" x14ac:dyDescent="0.2">
      <c r="A5135" s="5">
        <v>5074</v>
      </c>
      <c r="B5135" s="138">
        <f>'Revenues 9-14'!C127</f>
        <v>0</v>
      </c>
      <c r="D5135" s="2" t="str">
        <f t="shared" si="79"/>
        <v>Error?</v>
      </c>
    </row>
    <row r="5136" spans="1:4" x14ac:dyDescent="0.2">
      <c r="A5136" s="10">
        <v>5075</v>
      </c>
      <c r="D5136" s="2" t="str">
        <f t="shared" si="79"/>
        <v>OK</v>
      </c>
    </row>
    <row r="5137" spans="1:4" x14ac:dyDescent="0.2">
      <c r="A5137" s="5">
        <v>5076</v>
      </c>
      <c r="B5137" s="138">
        <f>'Revenues 9-14'!C128</f>
        <v>0</v>
      </c>
      <c r="D5137" s="2" t="str">
        <f t="shared" si="79"/>
        <v>Error?</v>
      </c>
    </row>
    <row r="5138" spans="1:4" x14ac:dyDescent="0.2">
      <c r="A5138" s="10">
        <v>5077</v>
      </c>
      <c r="D5138" s="2" t="str">
        <f t="shared" si="79"/>
        <v>OK</v>
      </c>
    </row>
    <row r="5139" spans="1:4" x14ac:dyDescent="0.2">
      <c r="A5139" s="5">
        <v>5078</v>
      </c>
      <c r="B5139" s="138">
        <f>'Revenues 9-14'!C129</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9-14'!C130</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9-14'!C132</f>
        <v>3628</v>
      </c>
      <c r="C5147" s="2" t="s">
        <v>572</v>
      </c>
      <c r="D5147" s="2" t="str">
        <f t="shared" si="79"/>
        <v>Error?</v>
      </c>
    </row>
    <row r="5148" spans="1:4" x14ac:dyDescent="0.2">
      <c r="A5148" s="5">
        <v>5087</v>
      </c>
      <c r="B5148" s="138">
        <f>'Revenues 9-14'!C134</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9-14'!C135</f>
        <v>0</v>
      </c>
      <c r="D5152" s="2" t="str">
        <f t="shared" si="79"/>
        <v>Error?</v>
      </c>
    </row>
    <row r="5153" spans="1:4" x14ac:dyDescent="0.2">
      <c r="A5153" s="5">
        <v>5092</v>
      </c>
      <c r="B5153" s="138">
        <f>'Revenues 9-14'!C136</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9-14'!C141</f>
        <v>464</v>
      </c>
      <c r="C5161" s="2" t="s">
        <v>572</v>
      </c>
      <c r="D5161" s="2" t="str">
        <f t="shared" si="79"/>
        <v>Error?</v>
      </c>
    </row>
    <row r="5162" spans="1:4" x14ac:dyDescent="0.2">
      <c r="A5162" s="10">
        <v>5101</v>
      </c>
      <c r="D5162" s="2" t="str">
        <f t="shared" si="79"/>
        <v>OK</v>
      </c>
    </row>
    <row r="5163" spans="1:4" x14ac:dyDescent="0.2">
      <c r="A5163" s="5">
        <v>5102</v>
      </c>
      <c r="B5163" s="138">
        <f>'Revenues 9-14'!C143</f>
        <v>0</v>
      </c>
      <c r="D5163" s="2" t="str">
        <f t="shared" si="79"/>
        <v>Error?</v>
      </c>
    </row>
    <row r="5164" spans="1:4" x14ac:dyDescent="0.2">
      <c r="A5164" s="5">
        <v>5103</v>
      </c>
      <c r="B5164" s="138">
        <f>'Revenues 9-14'!C144</f>
        <v>0</v>
      </c>
      <c r="D5164" s="2" t="str">
        <f t="shared" si="79"/>
        <v>Error?</v>
      </c>
    </row>
    <row r="5165" spans="1:4" x14ac:dyDescent="0.2">
      <c r="A5165" s="5">
        <v>5104</v>
      </c>
      <c r="B5165" s="138">
        <f>'Revenues 9-14'!C145</f>
        <v>0</v>
      </c>
      <c r="C5165" s="2" t="s">
        <v>572</v>
      </c>
      <c r="D5165" s="2" t="str">
        <f t="shared" si="79"/>
        <v>Error?</v>
      </c>
    </row>
    <row r="5166" spans="1:4" x14ac:dyDescent="0.2">
      <c r="A5166" s="10">
        <v>5105</v>
      </c>
      <c r="D5166" s="2" t="str">
        <f t="shared" si="79"/>
        <v>OK</v>
      </c>
    </row>
    <row r="5167" spans="1:4" x14ac:dyDescent="0.2">
      <c r="A5167" s="5">
        <v>5106</v>
      </c>
      <c r="B5167" s="138">
        <f>'Revenues 9-14'!C146</f>
        <v>4599</v>
      </c>
      <c r="D5167" s="2" t="str">
        <f t="shared" si="79"/>
        <v>Error?</v>
      </c>
    </row>
    <row r="5168" spans="1:4" x14ac:dyDescent="0.2">
      <c r="A5168" s="5">
        <v>5107</v>
      </c>
      <c r="B5168" s="138">
        <f>'Revenues 9-14'!C148</f>
        <v>0</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9-14'!C149</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9-14'!C152</f>
        <v>0</v>
      </c>
      <c r="D5175" s="2" t="str">
        <f t="shared" si="79"/>
        <v>Error?</v>
      </c>
    </row>
    <row r="5176" spans="1:4" x14ac:dyDescent="0.2">
      <c r="A5176" s="10">
        <v>5115</v>
      </c>
      <c r="D5176" s="2" t="str">
        <f t="shared" si="79"/>
        <v>OK</v>
      </c>
    </row>
    <row r="5177" spans="1:4" x14ac:dyDescent="0.2">
      <c r="A5177" s="5">
        <v>5116</v>
      </c>
      <c r="B5177" s="138">
        <f>'Revenues 9-14'!C153</f>
        <v>0</v>
      </c>
      <c r="D5177" s="2" t="str">
        <f t="shared" si="79"/>
        <v>Error?</v>
      </c>
    </row>
    <row r="5178" spans="1:4" x14ac:dyDescent="0.2">
      <c r="A5178" s="5">
        <v>5117</v>
      </c>
      <c r="B5178" s="138">
        <f>'Revenues 9-14'!C155</f>
        <v>0</v>
      </c>
      <c r="C5178" s="2" t="s">
        <v>572</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9-14'!C156</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5" x14ac:dyDescent="0.2">
      <c r="A5185" s="10">
        <v>5124</v>
      </c>
      <c r="D5185" s="2" t="str">
        <f t="shared" si="80"/>
        <v>OK</v>
      </c>
    </row>
    <row r="5186" spans="1:5" x14ac:dyDescent="0.2">
      <c r="A5186" s="10">
        <v>5125</v>
      </c>
      <c r="D5186" s="2" t="str">
        <f t="shared" si="80"/>
        <v>OK</v>
      </c>
    </row>
    <row r="5187" spans="1:5" x14ac:dyDescent="0.2">
      <c r="A5187" s="5">
        <v>5126</v>
      </c>
      <c r="B5187" s="138">
        <f>'Revenues 9-14'!C157</f>
        <v>0</v>
      </c>
      <c r="D5187" s="2" t="str">
        <f t="shared" si="80"/>
        <v>Error?</v>
      </c>
    </row>
    <row r="5188" spans="1:5" x14ac:dyDescent="0.2">
      <c r="A5188" s="10">
        <v>5127</v>
      </c>
      <c r="D5188" s="2" t="str">
        <f t="shared" si="80"/>
        <v>OK</v>
      </c>
    </row>
    <row r="5189" spans="1:5" x14ac:dyDescent="0.2">
      <c r="A5189" s="10">
        <v>5128</v>
      </c>
      <c r="D5189" s="2" t="str">
        <f t="shared" si="80"/>
        <v>OK</v>
      </c>
    </row>
    <row r="5190" spans="1:5" x14ac:dyDescent="0.2">
      <c r="A5190" s="10">
        <v>5129</v>
      </c>
      <c r="D5190" s="2" t="str">
        <f t="shared" si="80"/>
        <v>OK</v>
      </c>
    </row>
    <row r="5191" spans="1:5" x14ac:dyDescent="0.2">
      <c r="A5191" s="10">
        <v>5130</v>
      </c>
      <c r="D5191" s="2" t="str">
        <f t="shared" si="80"/>
        <v>OK</v>
      </c>
    </row>
    <row r="5192" spans="1:5" x14ac:dyDescent="0.2">
      <c r="A5192" s="10">
        <v>5131</v>
      </c>
      <c r="D5192" s="2" t="str">
        <f t="shared" si="80"/>
        <v>OK</v>
      </c>
    </row>
    <row r="5193" spans="1:5" x14ac:dyDescent="0.2">
      <c r="A5193" s="10">
        <v>5132</v>
      </c>
      <c r="D5193" s="2" t="str">
        <f t="shared" si="80"/>
        <v>OK</v>
      </c>
    </row>
    <row r="5194" spans="1:5" x14ac:dyDescent="0.2">
      <c r="A5194" s="5">
        <v>5133</v>
      </c>
      <c r="B5194" s="138">
        <f>'Revenues 9-14'!C158</f>
        <v>0</v>
      </c>
      <c r="D5194" s="2" t="str">
        <f t="shared" si="80"/>
        <v>Error?</v>
      </c>
    </row>
    <row r="5195" spans="1:5" x14ac:dyDescent="0.2">
      <c r="A5195" s="10">
        <v>5134</v>
      </c>
      <c r="D5195" s="2" t="str">
        <f t="shared" si="80"/>
        <v>OK</v>
      </c>
    </row>
    <row r="5196" spans="1:5" x14ac:dyDescent="0.2">
      <c r="A5196" s="5">
        <v>5135</v>
      </c>
      <c r="B5196" s="138">
        <f>'Revenues 9-14'!C159</f>
        <v>0</v>
      </c>
      <c r="D5196" s="2" t="str">
        <f t="shared" si="80"/>
        <v>Error?</v>
      </c>
    </row>
    <row r="5197" spans="1:5" x14ac:dyDescent="0.2">
      <c r="A5197" s="10">
        <v>5136</v>
      </c>
      <c r="D5197" s="2" t="str">
        <f t="shared" si="80"/>
        <v>OK</v>
      </c>
    </row>
    <row r="5198" spans="1:5" x14ac:dyDescent="0.2">
      <c r="A5198" s="10">
        <v>5137</v>
      </c>
      <c r="D5198" s="2" t="str">
        <f t="shared" si="80"/>
        <v>OK</v>
      </c>
    </row>
    <row r="5199" spans="1:5" x14ac:dyDescent="0.2">
      <c r="A5199" s="10">
        <v>5138</v>
      </c>
      <c r="D5199" s="2" t="str">
        <f t="shared" si="80"/>
        <v>OK</v>
      </c>
      <c r="E5199" s="4" t="s">
        <v>1939</v>
      </c>
    </row>
    <row r="5200" spans="1:5" x14ac:dyDescent="0.2">
      <c r="A5200" s="10">
        <v>5139</v>
      </c>
      <c r="D5200" s="2" t="str">
        <f t="shared" si="80"/>
        <v>OK</v>
      </c>
      <c r="E5200" s="4" t="s">
        <v>1939</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9-14'!C169</f>
        <v>44944</v>
      </c>
      <c r="C5214" s="2" t="s">
        <v>572</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9-14'!C170</f>
        <v>671109</v>
      </c>
      <c r="C5223" s="2" t="s">
        <v>572</v>
      </c>
      <c r="D5223" s="2" t="str">
        <f t="shared" si="80"/>
        <v>Error?</v>
      </c>
    </row>
    <row r="5224" spans="1:4" x14ac:dyDescent="0.2">
      <c r="A5224" s="5">
        <v>5163</v>
      </c>
      <c r="B5224" s="138">
        <f>'Revenues 9-14'!C173</f>
        <v>0</v>
      </c>
      <c r="D5224" s="2" t="str">
        <f t="shared" si="80"/>
        <v>Error?</v>
      </c>
    </row>
    <row r="5225" spans="1:4" x14ac:dyDescent="0.2">
      <c r="A5225" s="5">
        <v>5164</v>
      </c>
      <c r="B5225" s="138">
        <f>'Revenues 9-14'!C175</f>
        <v>0</v>
      </c>
      <c r="C5225" s="2" t="s">
        <v>572</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9-14'!C177</f>
        <v>0</v>
      </c>
      <c r="D5230" s="2" t="str">
        <f t="shared" si="80"/>
        <v>Error?</v>
      </c>
    </row>
    <row r="5231" spans="1:4" x14ac:dyDescent="0.2">
      <c r="A5231" s="5">
        <v>5170</v>
      </c>
      <c r="B5231" s="138">
        <f>'Revenues 9-14'!C178</f>
        <v>0</v>
      </c>
      <c r="D5231" s="2" t="str">
        <f t="shared" si="80"/>
        <v>Error?</v>
      </c>
    </row>
    <row r="5232" spans="1:4" x14ac:dyDescent="0.2">
      <c r="A5232" s="5">
        <v>5171</v>
      </c>
      <c r="B5232" s="138">
        <f>'Revenues 9-14'!C181</f>
        <v>0</v>
      </c>
      <c r="C5232" s="2" t="s">
        <v>572</v>
      </c>
      <c r="D5232" s="2" t="str">
        <f t="shared" si="80"/>
        <v>Error?</v>
      </c>
    </row>
    <row r="5233" spans="1:4" x14ac:dyDescent="0.2">
      <c r="A5233" s="5">
        <v>5172</v>
      </c>
      <c r="B5233" s="138">
        <f>'Revenues 9-14'!C184</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9-14'!C191</f>
        <v>197814</v>
      </c>
      <c r="D5239" s="2" t="str">
        <f t="shared" si="80"/>
        <v>Error?</v>
      </c>
    </row>
    <row r="5240" spans="1:4" x14ac:dyDescent="0.2">
      <c r="A5240" s="5">
        <v>5179</v>
      </c>
      <c r="B5240" s="138">
        <f>'Revenues 9-14'!C192</f>
        <v>0</v>
      </c>
      <c r="D5240" s="2" t="str">
        <f t="shared" si="80"/>
        <v>Error?</v>
      </c>
    </row>
    <row r="5241" spans="1:4" x14ac:dyDescent="0.2">
      <c r="A5241" s="5">
        <v>5180</v>
      </c>
      <c r="B5241" s="138">
        <f>'Revenues 9-14'!C193</f>
        <v>44566</v>
      </c>
      <c r="D5241" s="2" t="str">
        <f t="shared" si="80"/>
        <v>Error?</v>
      </c>
    </row>
    <row r="5242" spans="1:4" x14ac:dyDescent="0.2">
      <c r="A5242" s="5">
        <v>5181</v>
      </c>
      <c r="B5242" s="138">
        <f>'Revenues 9-14'!C194</f>
        <v>0</v>
      </c>
      <c r="D5242" s="2" t="str">
        <f t="shared" si="80"/>
        <v>Error?</v>
      </c>
    </row>
    <row r="5243" spans="1:4" x14ac:dyDescent="0.2">
      <c r="A5243" s="5">
        <v>5182</v>
      </c>
      <c r="B5243" s="138">
        <f>'Revenues 9-14'!C195</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9-14'!C198</f>
        <v>283153</v>
      </c>
      <c r="C5246" s="2" t="s">
        <v>572</v>
      </c>
      <c r="D5246" s="2" t="str">
        <f t="shared" si="80"/>
        <v>Error?</v>
      </c>
    </row>
    <row r="5247" spans="1:4" x14ac:dyDescent="0.2">
      <c r="A5247" s="5">
        <v>5186</v>
      </c>
      <c r="B5247" s="138">
        <f>'Revenues 9-14'!C200</f>
        <v>135862</v>
      </c>
      <c r="D5247" s="2" t="str">
        <f t="shared" ref="D5247:D5310" si="81">IF(ISBLANK(B5247),"OK",IF(A5247-B5247=0,"OK","Error?"))</f>
        <v>Error?</v>
      </c>
    </row>
    <row r="5248" spans="1:4" x14ac:dyDescent="0.2">
      <c r="A5248" s="5">
        <v>5187</v>
      </c>
      <c r="B5248" s="138">
        <f>'Revenues 9-14'!C201</f>
        <v>0</v>
      </c>
      <c r="D5248" s="2" t="str">
        <f t="shared" si="81"/>
        <v>Error?</v>
      </c>
    </row>
    <row r="5249" spans="1:5" x14ac:dyDescent="0.2">
      <c r="A5249" s="10">
        <v>5188</v>
      </c>
      <c r="D5249" s="2" t="str">
        <f t="shared" si="81"/>
        <v>OK</v>
      </c>
    </row>
    <row r="5250" spans="1:5" x14ac:dyDescent="0.2">
      <c r="A5250" s="10">
        <v>5189</v>
      </c>
      <c r="D5250" s="2" t="str">
        <f t="shared" si="81"/>
        <v>OK</v>
      </c>
    </row>
    <row r="5251" spans="1:5" x14ac:dyDescent="0.2">
      <c r="A5251" s="10">
        <v>5190</v>
      </c>
      <c r="D5251" s="2" t="str">
        <f t="shared" si="81"/>
        <v>OK</v>
      </c>
    </row>
    <row r="5252" spans="1:5" x14ac:dyDescent="0.2">
      <c r="A5252" s="10">
        <v>5191</v>
      </c>
      <c r="D5252" s="2" t="str">
        <f t="shared" si="81"/>
        <v>OK</v>
      </c>
    </row>
    <row r="5253" spans="1:5" x14ac:dyDescent="0.2">
      <c r="A5253" s="10">
        <v>5192</v>
      </c>
      <c r="D5253" s="2" t="str">
        <f t="shared" si="81"/>
        <v>OK</v>
      </c>
    </row>
    <row r="5254" spans="1:5" x14ac:dyDescent="0.2">
      <c r="A5254" s="10">
        <v>5193</v>
      </c>
      <c r="D5254" s="2" t="str">
        <f t="shared" si="81"/>
        <v>OK</v>
      </c>
      <c r="E5254" s="4" t="s">
        <v>1939</v>
      </c>
    </row>
    <row r="5255" spans="1:5" x14ac:dyDescent="0.2">
      <c r="A5255" s="5">
        <v>5194</v>
      </c>
      <c r="B5255" s="138">
        <f>'Revenues 9-14'!C202</f>
        <v>0</v>
      </c>
      <c r="D5255" s="2" t="str">
        <f t="shared" si="81"/>
        <v>Error?</v>
      </c>
    </row>
    <row r="5256" spans="1:5" x14ac:dyDescent="0.2">
      <c r="A5256" s="5">
        <v>5195</v>
      </c>
      <c r="B5256" s="138">
        <f>'Revenues 9-14'!C206</f>
        <v>0</v>
      </c>
      <c r="D5256" s="2" t="str">
        <f t="shared" si="81"/>
        <v>Error?</v>
      </c>
    </row>
    <row r="5257" spans="1:5" x14ac:dyDescent="0.2">
      <c r="A5257" s="10">
        <v>5196</v>
      </c>
      <c r="D5257" s="2" t="str">
        <f t="shared" si="81"/>
        <v>OK</v>
      </c>
    </row>
    <row r="5258" spans="1:5" x14ac:dyDescent="0.2">
      <c r="A5258" s="10">
        <v>5197</v>
      </c>
      <c r="D5258" s="2" t="str">
        <f t="shared" si="81"/>
        <v>OK</v>
      </c>
    </row>
    <row r="5259" spans="1:5" x14ac:dyDescent="0.2">
      <c r="A5259" s="10">
        <v>5198</v>
      </c>
      <c r="D5259" s="2" t="str">
        <f t="shared" si="81"/>
        <v>OK</v>
      </c>
    </row>
    <row r="5260" spans="1:5" x14ac:dyDescent="0.2">
      <c r="A5260" s="5">
        <v>5199</v>
      </c>
      <c r="B5260" s="138">
        <f>'Revenues 9-14'!C204</f>
        <v>135862</v>
      </c>
      <c r="C5260" s="2" t="s">
        <v>572</v>
      </c>
      <c r="D5260" s="2" t="str">
        <f t="shared" si="81"/>
        <v>Error?</v>
      </c>
    </row>
    <row r="5261" spans="1:5" x14ac:dyDescent="0.2">
      <c r="A5261" s="10">
        <v>5200</v>
      </c>
      <c r="D5261" s="2" t="str">
        <f t="shared" si="81"/>
        <v>OK</v>
      </c>
    </row>
    <row r="5262" spans="1:5" x14ac:dyDescent="0.2">
      <c r="A5262" s="10">
        <v>5201</v>
      </c>
      <c r="D5262" s="2" t="str">
        <f t="shared" si="81"/>
        <v>OK</v>
      </c>
    </row>
    <row r="5263" spans="1:5" x14ac:dyDescent="0.2">
      <c r="A5263" s="10">
        <v>5202</v>
      </c>
      <c r="D5263" s="2" t="str">
        <f t="shared" si="81"/>
        <v>OK</v>
      </c>
    </row>
    <row r="5264" spans="1:5"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9-14'!C211</f>
        <v>0</v>
      </c>
      <c r="D5274" s="2" t="str">
        <f t="shared" si="81"/>
        <v>Error?</v>
      </c>
    </row>
    <row r="5275" spans="1:4" x14ac:dyDescent="0.2">
      <c r="A5275" s="5">
        <v>5214</v>
      </c>
      <c r="B5275" s="138">
        <f>'Revenues 9-14'!C212</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9-14'!C213</f>
        <v>0</v>
      </c>
      <c r="D5278" s="2" t="str">
        <f t="shared" si="81"/>
        <v>Error?</v>
      </c>
    </row>
    <row r="5279" spans="1:4" x14ac:dyDescent="0.2">
      <c r="A5279" s="5">
        <v>5218</v>
      </c>
      <c r="B5279" s="138">
        <f>'Revenues 9-14'!C214</f>
        <v>0</v>
      </c>
      <c r="D5279" s="2" t="str">
        <f t="shared" si="81"/>
        <v>Error?</v>
      </c>
    </row>
    <row r="5280" spans="1:4" x14ac:dyDescent="0.2">
      <c r="A5280" s="5">
        <v>5219</v>
      </c>
      <c r="B5280" s="138">
        <f>'Revenues 9-14'!C215</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9-14'!C217</f>
        <v>0</v>
      </c>
      <c r="C5286" s="2" t="s">
        <v>572</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9-14'!C219</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9-14'!C221</f>
        <v>0</v>
      </c>
      <c r="C5304" s="2" t="s">
        <v>572</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9-14'!C222</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9-14'!C255</f>
        <v>0</v>
      </c>
      <c r="D5312" s="2" t="str">
        <f t="shared" si="82"/>
        <v>Error?</v>
      </c>
    </row>
    <row r="5313" spans="1:5" x14ac:dyDescent="0.2">
      <c r="A5313" s="10">
        <v>5252</v>
      </c>
      <c r="D5313" s="2" t="str">
        <f t="shared" si="82"/>
        <v>OK</v>
      </c>
      <c r="E5313" s="4" t="s">
        <v>1939</v>
      </c>
    </row>
    <row r="5314" spans="1:5" x14ac:dyDescent="0.2">
      <c r="A5314" s="10">
        <v>5253</v>
      </c>
      <c r="D5314" s="2" t="str">
        <f t="shared" si="82"/>
        <v>OK</v>
      </c>
    </row>
    <row r="5315" spans="1:5" x14ac:dyDescent="0.2">
      <c r="A5315" s="5">
        <v>5254</v>
      </c>
      <c r="B5315" s="138">
        <f>'Revenues 9-14'!C257</f>
        <v>0</v>
      </c>
      <c r="D5315" s="2" t="str">
        <f t="shared" si="82"/>
        <v>Error?</v>
      </c>
    </row>
    <row r="5316" spans="1:5" x14ac:dyDescent="0.2">
      <c r="A5316" s="10">
        <v>5255</v>
      </c>
      <c r="D5316" s="2" t="str">
        <f t="shared" si="82"/>
        <v>OK</v>
      </c>
    </row>
    <row r="5317" spans="1:5" x14ac:dyDescent="0.2">
      <c r="A5317" s="5">
        <v>5256</v>
      </c>
      <c r="B5317" s="138">
        <f>'Revenues 9-14'!C258</f>
        <v>0</v>
      </c>
      <c r="D5317" s="2" t="str">
        <f t="shared" si="82"/>
        <v>Error?</v>
      </c>
    </row>
    <row r="5318" spans="1:5" x14ac:dyDescent="0.2">
      <c r="A5318" s="10">
        <v>5257</v>
      </c>
      <c r="D5318" s="2" t="str">
        <f t="shared" si="82"/>
        <v>OK</v>
      </c>
    </row>
    <row r="5319" spans="1:5" x14ac:dyDescent="0.2">
      <c r="A5319" s="10">
        <v>5258</v>
      </c>
      <c r="D5319" s="2" t="str">
        <f t="shared" si="82"/>
        <v>OK</v>
      </c>
    </row>
    <row r="5320" spans="1:5" x14ac:dyDescent="0.2">
      <c r="A5320" s="5">
        <v>5259</v>
      </c>
      <c r="B5320" s="138">
        <f>'Revenues 9-14'!C266</f>
        <v>494049</v>
      </c>
      <c r="C5320" s="2" t="s">
        <v>572</v>
      </c>
      <c r="D5320" s="2" t="str">
        <f t="shared" si="82"/>
        <v>Error?</v>
      </c>
    </row>
    <row r="5321" spans="1:5" x14ac:dyDescent="0.2">
      <c r="A5321" s="10">
        <v>5260</v>
      </c>
      <c r="D5321" s="2" t="str">
        <f t="shared" si="82"/>
        <v>OK</v>
      </c>
    </row>
    <row r="5322" spans="1:5" x14ac:dyDescent="0.2">
      <c r="A5322" s="10">
        <v>5261</v>
      </c>
      <c r="D5322" s="2" t="str">
        <f t="shared" si="82"/>
        <v>OK</v>
      </c>
    </row>
    <row r="5323" spans="1:5" x14ac:dyDescent="0.2">
      <c r="A5323" s="10">
        <v>5262</v>
      </c>
      <c r="D5323" s="2" t="str">
        <f t="shared" si="82"/>
        <v>OK</v>
      </c>
    </row>
    <row r="5324" spans="1:5" x14ac:dyDescent="0.2">
      <c r="A5324" s="10">
        <v>5263</v>
      </c>
      <c r="D5324" s="2" t="str">
        <f t="shared" si="82"/>
        <v>OK</v>
      </c>
    </row>
    <row r="5325" spans="1:5" x14ac:dyDescent="0.2">
      <c r="A5325" s="10">
        <v>5264</v>
      </c>
      <c r="D5325" s="2" t="str">
        <f t="shared" si="82"/>
        <v>OK</v>
      </c>
    </row>
    <row r="5326" spans="1:5" x14ac:dyDescent="0.2">
      <c r="A5326" s="5">
        <v>5265</v>
      </c>
      <c r="B5326" s="138">
        <f>'Revenues 9-14'!C267</f>
        <v>494049</v>
      </c>
      <c r="C5326" s="2" t="s">
        <v>572</v>
      </c>
      <c r="D5326" s="2" t="str">
        <f t="shared" si="82"/>
        <v>Error?</v>
      </c>
    </row>
    <row r="5327" spans="1:5" x14ac:dyDescent="0.2">
      <c r="A5327" s="5">
        <v>5266</v>
      </c>
      <c r="B5327" s="138">
        <f>'Revenues 9-14'!C268</f>
        <v>6689898</v>
      </c>
      <c r="C5327" s="2" t="s">
        <v>572</v>
      </c>
      <c r="D5327" s="2" t="str">
        <f t="shared" si="82"/>
        <v>Error?</v>
      </c>
    </row>
    <row r="5328" spans="1:5" x14ac:dyDescent="0.2">
      <c r="A5328" s="5">
        <v>5267</v>
      </c>
      <c r="B5328" s="138">
        <f>'Revenues 9-14'!D5</f>
        <v>912665</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912665</v>
      </c>
      <c r="C5334" s="2" t="s">
        <v>572</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179719</v>
      </c>
      <c r="D5337" s="2" t="str">
        <f t="shared" si="82"/>
        <v>Error?</v>
      </c>
    </row>
    <row r="5338" spans="1:4" x14ac:dyDescent="0.2">
      <c r="A5338" s="5">
        <v>5277</v>
      </c>
      <c r="B5338" s="138">
        <f>'Revenues 9-14'!D17</f>
        <v>0</v>
      </c>
      <c r="D5338" s="2" t="str">
        <f t="shared" si="82"/>
        <v>Error?</v>
      </c>
    </row>
    <row r="5339" spans="1:4" x14ac:dyDescent="0.2">
      <c r="A5339" s="5">
        <v>5278</v>
      </c>
      <c r="B5339" s="138">
        <f>'Revenues 9-14'!D18</f>
        <v>179719</v>
      </c>
      <c r="C5339" s="2" t="s">
        <v>572</v>
      </c>
      <c r="D5339" s="2" t="str">
        <f t="shared" si="82"/>
        <v>Error?</v>
      </c>
    </row>
    <row r="5340" spans="1:4" x14ac:dyDescent="0.2">
      <c r="A5340" s="5">
        <v>5279</v>
      </c>
      <c r="B5340" s="138">
        <f>'Revenues 9-14'!D65</f>
        <v>15366</v>
      </c>
      <c r="D5340" s="2" t="str">
        <f t="shared" si="82"/>
        <v>Error?</v>
      </c>
    </row>
    <row r="5341" spans="1:4" x14ac:dyDescent="0.2">
      <c r="A5341" s="5">
        <v>5280</v>
      </c>
      <c r="B5341" s="138">
        <f>'Revenues 9-14'!D66</f>
        <v>0</v>
      </c>
      <c r="D5341" s="2" t="str">
        <f t="shared" si="82"/>
        <v>Error?</v>
      </c>
    </row>
    <row r="5342" spans="1:4" x14ac:dyDescent="0.2">
      <c r="A5342" s="5">
        <v>5281</v>
      </c>
      <c r="B5342" s="138">
        <f>'Revenues 9-14'!D67</f>
        <v>15366</v>
      </c>
      <c r="C5342" s="2" t="s">
        <v>572</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572</v>
      </c>
      <c r="D5348" s="2" t="str">
        <f t="shared" si="82"/>
        <v>Error?</v>
      </c>
    </row>
    <row r="5349" spans="1:4" x14ac:dyDescent="0.2">
      <c r="A5349" s="5">
        <v>5288</v>
      </c>
      <c r="B5349" s="138">
        <f>'Revenues 9-14'!D95</f>
        <v>0</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7033</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240</v>
      </c>
      <c r="D5354" s="2" t="str">
        <f t="shared" si="82"/>
        <v>Error?</v>
      </c>
    </row>
    <row r="5355" spans="1:4" x14ac:dyDescent="0.2">
      <c r="A5355" s="5">
        <v>5294</v>
      </c>
      <c r="B5355" s="138">
        <f>'Revenues 9-14'!D108</f>
        <v>7273</v>
      </c>
      <c r="C5355" s="2" t="s">
        <v>572</v>
      </c>
      <c r="D5355" s="2" t="str">
        <f t="shared" si="82"/>
        <v>Error?</v>
      </c>
    </row>
    <row r="5356" spans="1:4" x14ac:dyDescent="0.2">
      <c r="A5356" s="5">
        <v>5295</v>
      </c>
      <c r="B5356" s="138">
        <f>'Revenues 9-14'!D109</f>
        <v>1115023</v>
      </c>
      <c r="C5356" s="2" t="s">
        <v>572</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572</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9-14'!D122</f>
        <v>0</v>
      </c>
      <c r="C5367" s="2" t="s">
        <v>572</v>
      </c>
      <c r="D5367" s="2" t="str">
        <f t="shared" si="82"/>
        <v>Error?</v>
      </c>
    </row>
    <row r="5368" spans="1:4" x14ac:dyDescent="0.2">
      <c r="A5368" s="5">
        <v>5307</v>
      </c>
      <c r="B5368" s="138">
        <f>'Revenues 9-14'!D127</f>
        <v>0</v>
      </c>
      <c r="D5368" s="2" t="str">
        <f t="shared" si="82"/>
        <v>Error?</v>
      </c>
    </row>
    <row r="5369" spans="1:4" x14ac:dyDescent="0.2">
      <c r="A5369" s="5">
        <v>5308</v>
      </c>
      <c r="B5369" s="138">
        <f>'Revenues 9-14'!D132</f>
        <v>0</v>
      </c>
      <c r="C5369" s="2" t="s">
        <v>572</v>
      </c>
      <c r="D5369" s="2" t="str">
        <f t="shared" si="82"/>
        <v>Error?</v>
      </c>
    </row>
    <row r="5370" spans="1:4" x14ac:dyDescent="0.2">
      <c r="A5370" s="5">
        <v>5309</v>
      </c>
      <c r="B5370" s="138">
        <f>'Revenues 9-14'!D134</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9-14'!D135</f>
        <v>0</v>
      </c>
      <c r="D5374" s="2" t="str">
        <f t="shared" si="82"/>
        <v>Error?</v>
      </c>
    </row>
    <row r="5375" spans="1:4" x14ac:dyDescent="0.2">
      <c r="A5375" s="5">
        <v>5314</v>
      </c>
      <c r="B5375" s="138">
        <f>'Revenues 9-14'!D136</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9-14'!D141</f>
        <v>0</v>
      </c>
      <c r="C5383" s="2" t="s">
        <v>572</v>
      </c>
      <c r="D5383" s="2" t="str">
        <f t="shared" si="83"/>
        <v>Error?</v>
      </c>
    </row>
    <row r="5384" spans="1:4" x14ac:dyDescent="0.2">
      <c r="A5384" s="5">
        <v>5323</v>
      </c>
      <c r="B5384" s="138">
        <f>'Revenues 9-14'!D148</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9-14'!D149</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9-14'!D152</f>
        <v>0</v>
      </c>
      <c r="D5391" s="2" t="str">
        <f t="shared" si="83"/>
        <v>Error?</v>
      </c>
    </row>
    <row r="5392" spans="1:4" x14ac:dyDescent="0.2">
      <c r="A5392" s="10">
        <v>5331</v>
      </c>
      <c r="D5392" s="2" t="str">
        <f t="shared" si="83"/>
        <v>OK</v>
      </c>
    </row>
    <row r="5393" spans="1:4" x14ac:dyDescent="0.2">
      <c r="A5393" s="5">
        <v>5332</v>
      </c>
      <c r="B5393" s="138">
        <f>'Revenues 9-14'!D153</f>
        <v>0</v>
      </c>
      <c r="D5393" s="2" t="str">
        <f t="shared" si="83"/>
        <v>Error?</v>
      </c>
    </row>
    <row r="5394" spans="1:4" x14ac:dyDescent="0.2">
      <c r="A5394" s="5">
        <v>5333</v>
      </c>
      <c r="B5394" s="138">
        <f>'Revenues 9-14'!D155</f>
        <v>0</v>
      </c>
      <c r="C5394" s="2" t="s">
        <v>572</v>
      </c>
      <c r="D5394" s="2" t="str">
        <f t="shared" si="83"/>
        <v>Error?</v>
      </c>
    </row>
    <row r="5395" spans="1:4" x14ac:dyDescent="0.2">
      <c r="A5395" s="5">
        <v>5334</v>
      </c>
      <c r="B5395" s="138">
        <f>'Revenues 9-14'!D157</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9-14'!D159</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9-14'!D169</f>
        <v>0</v>
      </c>
      <c r="C5412" s="2" t="s">
        <v>572</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9-14'!D170</f>
        <v>0</v>
      </c>
      <c r="C5421" s="2" t="s">
        <v>572</v>
      </c>
      <c r="D5421" s="2" t="str">
        <f t="shared" si="83"/>
        <v>Error?</v>
      </c>
    </row>
    <row r="5422" spans="1:4" x14ac:dyDescent="0.2">
      <c r="A5422" s="5">
        <v>5361</v>
      </c>
      <c r="B5422" s="138">
        <f>'Revenues 9-14'!D173</f>
        <v>0</v>
      </c>
      <c r="D5422" s="2" t="str">
        <f t="shared" si="83"/>
        <v>Error?</v>
      </c>
    </row>
    <row r="5423" spans="1:4" x14ac:dyDescent="0.2">
      <c r="A5423" s="5">
        <v>5362</v>
      </c>
      <c r="B5423" s="138">
        <f>'Revenues 9-14'!D175</f>
        <v>0</v>
      </c>
      <c r="C5423" s="2" t="s">
        <v>572</v>
      </c>
      <c r="D5423" s="2" t="str">
        <f t="shared" si="83"/>
        <v>Error?</v>
      </c>
    </row>
    <row r="5424" spans="1:4" x14ac:dyDescent="0.2">
      <c r="A5424" s="5">
        <v>5363</v>
      </c>
      <c r="B5424" s="138">
        <f>'Revenues 9-14'!D178</f>
        <v>0</v>
      </c>
      <c r="D5424" s="2" t="str">
        <f t="shared" si="83"/>
        <v>Error?</v>
      </c>
    </row>
    <row r="5425" spans="1:5" x14ac:dyDescent="0.2">
      <c r="A5425" s="5">
        <v>5364</v>
      </c>
      <c r="B5425" s="138">
        <f>'Revenues 9-14'!D181</f>
        <v>0</v>
      </c>
      <c r="C5425" s="2" t="s">
        <v>572</v>
      </c>
      <c r="D5425" s="2" t="str">
        <f t="shared" si="83"/>
        <v>Error?</v>
      </c>
    </row>
    <row r="5426" spans="1:5" x14ac:dyDescent="0.2">
      <c r="A5426" s="5">
        <v>5365</v>
      </c>
      <c r="B5426" s="138">
        <f>'Revenues 9-14'!D184</f>
        <v>0</v>
      </c>
      <c r="D5426" s="2" t="str">
        <f t="shared" si="83"/>
        <v>Error?</v>
      </c>
    </row>
    <row r="5427" spans="1:5" x14ac:dyDescent="0.2">
      <c r="A5427" s="10">
        <v>5366</v>
      </c>
      <c r="D5427" s="2" t="str">
        <f t="shared" si="83"/>
        <v>OK</v>
      </c>
    </row>
    <row r="5428" spans="1:5" x14ac:dyDescent="0.2">
      <c r="A5428" s="10">
        <v>5367</v>
      </c>
      <c r="D5428" s="2" t="str">
        <f t="shared" si="83"/>
        <v>OK</v>
      </c>
    </row>
    <row r="5429" spans="1:5" x14ac:dyDescent="0.2">
      <c r="A5429" s="10">
        <v>5368</v>
      </c>
      <c r="D5429" s="2" t="str">
        <f t="shared" si="83"/>
        <v>OK</v>
      </c>
    </row>
    <row r="5430" spans="1:5" x14ac:dyDescent="0.2">
      <c r="A5430" s="10">
        <v>5369</v>
      </c>
      <c r="D5430" s="2" t="str">
        <f t="shared" si="83"/>
        <v>OK</v>
      </c>
    </row>
    <row r="5431" spans="1:5" x14ac:dyDescent="0.2">
      <c r="A5431" s="5">
        <v>5370</v>
      </c>
      <c r="B5431" s="138">
        <f>'Revenues 9-14'!D200</f>
        <v>0</v>
      </c>
      <c r="D5431" s="2" t="str">
        <f t="shared" si="83"/>
        <v>Error?</v>
      </c>
    </row>
    <row r="5432" spans="1:5" x14ac:dyDescent="0.2">
      <c r="A5432" s="5">
        <v>5371</v>
      </c>
      <c r="B5432" s="138">
        <f>'Revenues 9-14'!D201</f>
        <v>0</v>
      </c>
      <c r="D5432" s="2" t="str">
        <f t="shared" si="83"/>
        <v>Error?</v>
      </c>
    </row>
    <row r="5433" spans="1:5" x14ac:dyDescent="0.2">
      <c r="A5433" s="10">
        <v>5372</v>
      </c>
      <c r="D5433" s="2" t="str">
        <f t="shared" si="83"/>
        <v>OK</v>
      </c>
    </row>
    <row r="5434" spans="1:5" x14ac:dyDescent="0.2">
      <c r="A5434" s="10">
        <v>5373</v>
      </c>
      <c r="D5434" s="2" t="str">
        <f t="shared" si="83"/>
        <v>OK</v>
      </c>
    </row>
    <row r="5435" spans="1:5" x14ac:dyDescent="0.2">
      <c r="A5435" s="10">
        <v>5374</v>
      </c>
      <c r="D5435" s="2" t="str">
        <f t="shared" si="83"/>
        <v>OK</v>
      </c>
    </row>
    <row r="5436" spans="1:5" x14ac:dyDescent="0.2">
      <c r="A5436" s="10">
        <v>5375</v>
      </c>
      <c r="D5436" s="2" t="str">
        <f t="shared" si="83"/>
        <v>OK</v>
      </c>
    </row>
    <row r="5437" spans="1:5" x14ac:dyDescent="0.2">
      <c r="A5437" s="10">
        <v>5376</v>
      </c>
      <c r="D5437" s="2" t="str">
        <f t="shared" si="83"/>
        <v>OK</v>
      </c>
    </row>
    <row r="5438" spans="1:5" x14ac:dyDescent="0.2">
      <c r="A5438" s="10">
        <v>5377</v>
      </c>
      <c r="D5438" s="2" t="str">
        <f t="shared" si="83"/>
        <v>OK</v>
      </c>
      <c r="E5438" s="4" t="s">
        <v>1939</v>
      </c>
    </row>
    <row r="5439" spans="1:5" x14ac:dyDescent="0.2">
      <c r="A5439" s="5">
        <v>5378</v>
      </c>
      <c r="B5439" s="138">
        <f>'Revenues 9-14'!D202</f>
        <v>0</v>
      </c>
      <c r="D5439" s="2" t="str">
        <f t="shared" ref="D5439:D5502" si="84">IF(ISBLANK(B5439),"OK",IF(A5439-B5439=0,"OK","Error?"))</f>
        <v>Error?</v>
      </c>
    </row>
    <row r="5440" spans="1:5" x14ac:dyDescent="0.2">
      <c r="A5440" s="5">
        <v>5379</v>
      </c>
      <c r="B5440" s="138">
        <f>'Revenues 9-14'!D206</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9-14'!D204</f>
        <v>0</v>
      </c>
      <c r="C5444" s="2" t="s">
        <v>572</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9-14'!D211</f>
        <v>0</v>
      </c>
      <c r="D5458" s="2" t="str">
        <f t="shared" si="84"/>
        <v>Error?</v>
      </c>
    </row>
    <row r="5459" spans="1:4" x14ac:dyDescent="0.2">
      <c r="A5459" s="5">
        <v>5398</v>
      </c>
      <c r="B5459" s="138">
        <f>'Revenues 9-14'!D212</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9-14'!D213</f>
        <v>0</v>
      </c>
      <c r="D5462" s="2" t="str">
        <f t="shared" si="84"/>
        <v>Error?</v>
      </c>
    </row>
    <row r="5463" spans="1:4" x14ac:dyDescent="0.2">
      <c r="A5463" s="5">
        <v>5402</v>
      </c>
      <c r="B5463" s="138">
        <f>'Revenues 9-14'!D214</f>
        <v>0</v>
      </c>
      <c r="D5463" s="2" t="str">
        <f t="shared" si="84"/>
        <v>Error?</v>
      </c>
    </row>
    <row r="5464" spans="1:4" x14ac:dyDescent="0.2">
      <c r="A5464" s="5">
        <v>5403</v>
      </c>
      <c r="B5464" s="138">
        <f>'Revenues 9-14'!D215</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9-14'!D217</f>
        <v>0</v>
      </c>
      <c r="C5470" s="2" t="s">
        <v>572</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9-14'!D219</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9-14'!D221</f>
        <v>0</v>
      </c>
      <c r="C5488" s="2" t="s">
        <v>572</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9-14'!D222</f>
        <v>0</v>
      </c>
      <c r="D5494" s="2" t="str">
        <f t="shared" si="84"/>
        <v>Error?</v>
      </c>
    </row>
    <row r="5495" spans="1:4" x14ac:dyDescent="0.2">
      <c r="A5495" s="10">
        <v>5434</v>
      </c>
      <c r="D5495" s="2" t="str">
        <f t="shared" si="84"/>
        <v>OK</v>
      </c>
    </row>
    <row r="5496" spans="1:4" x14ac:dyDescent="0.2">
      <c r="A5496" s="5">
        <v>5435</v>
      </c>
      <c r="B5496" s="138">
        <f>'Revenues 9-14'!D257</f>
        <v>0</v>
      </c>
      <c r="D5496" s="2" t="str">
        <f t="shared" si="84"/>
        <v>Error?</v>
      </c>
    </row>
    <row r="5497" spans="1:4" x14ac:dyDescent="0.2">
      <c r="A5497" s="10">
        <v>5436</v>
      </c>
      <c r="D5497" s="2" t="str">
        <f t="shared" si="84"/>
        <v>OK</v>
      </c>
    </row>
    <row r="5498" spans="1:4" x14ac:dyDescent="0.2">
      <c r="A5498" s="5">
        <v>5437</v>
      </c>
      <c r="B5498" s="138">
        <f>'Revenues 9-14'!D258</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9-14'!D266</f>
        <v>0</v>
      </c>
      <c r="C5501" s="2" t="s">
        <v>572</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9-14'!D267</f>
        <v>0</v>
      </c>
      <c r="C5507" s="2" t="s">
        <v>572</v>
      </c>
      <c r="D5507" s="2" t="str">
        <f t="shared" si="85"/>
        <v>Error?</v>
      </c>
    </row>
    <row r="5508" spans="1:4" x14ac:dyDescent="0.2">
      <c r="A5508" s="5">
        <v>5447</v>
      </c>
      <c r="B5508" s="138">
        <f>'Revenues 9-14'!D268</f>
        <v>1115023</v>
      </c>
      <c r="C5508" s="2" t="s">
        <v>572</v>
      </c>
      <c r="D5508" s="2" t="str">
        <f t="shared" si="85"/>
        <v>Error?</v>
      </c>
    </row>
    <row r="5509" spans="1:4" x14ac:dyDescent="0.2">
      <c r="A5509" s="5">
        <v>5448</v>
      </c>
      <c r="B5509" s="138">
        <f>'Revenues 9-14'!E5</f>
        <v>222480</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222480</v>
      </c>
      <c r="C5513" s="2" t="s">
        <v>572</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572</v>
      </c>
      <c r="D5518" s="2" t="str">
        <f t="shared" si="85"/>
        <v>Error?</v>
      </c>
    </row>
    <row r="5519" spans="1:4" x14ac:dyDescent="0.2">
      <c r="A5519" s="5">
        <v>5458</v>
      </c>
      <c r="B5519" s="138">
        <f>'Revenues 9-14'!E65</f>
        <v>4442</v>
      </c>
      <c r="D5519" s="2" t="str">
        <f t="shared" si="85"/>
        <v>Error?</v>
      </c>
    </row>
    <row r="5520" spans="1:4" x14ac:dyDescent="0.2">
      <c r="A5520" s="5">
        <v>5459</v>
      </c>
      <c r="B5520" s="138">
        <f>'Revenues 9-14'!E66</f>
        <v>0</v>
      </c>
      <c r="D5520" s="2" t="str">
        <f t="shared" si="85"/>
        <v>Error?</v>
      </c>
    </row>
    <row r="5521" spans="1:4" x14ac:dyDescent="0.2">
      <c r="A5521" s="5">
        <v>5460</v>
      </c>
      <c r="B5521" s="138">
        <f>'Revenues 9-14'!E67</f>
        <v>4442</v>
      </c>
      <c r="C5521" s="2" t="s">
        <v>572</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572</v>
      </c>
      <c r="D5526" s="2" t="str">
        <f t="shared" si="85"/>
        <v>Error?</v>
      </c>
    </row>
    <row r="5527" spans="1:4" x14ac:dyDescent="0.2">
      <c r="A5527" s="5">
        <v>5466</v>
      </c>
      <c r="B5527" s="138">
        <f>'Revenues 9-14'!E109</f>
        <v>226922</v>
      </c>
      <c r="C5527" s="2" t="s">
        <v>572</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9-14'!E122</f>
        <v>0</v>
      </c>
      <c r="C5534" s="2" t="s">
        <v>572</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9-14'!E169</f>
        <v>0</v>
      </c>
      <c r="C5537" s="2" t="s">
        <v>572</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9-14'!E170</f>
        <v>0</v>
      </c>
      <c r="C5544" s="2" t="s">
        <v>572</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9-14'!E268</f>
        <v>226922</v>
      </c>
      <c r="C5552" s="2" t="s">
        <v>572</v>
      </c>
      <c r="D5552" s="2" t="str">
        <f t="shared" si="85"/>
        <v>Error?</v>
      </c>
    </row>
    <row r="5553" spans="1:4" x14ac:dyDescent="0.2">
      <c r="A5553" s="5">
        <v>5492</v>
      </c>
      <c r="B5553" s="138">
        <f>'Revenues 9-14'!F5</f>
        <v>407693</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407693</v>
      </c>
      <c r="C5557" s="2" t="s">
        <v>572</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0</v>
      </c>
      <c r="C5562" s="2" t="s">
        <v>572</v>
      </c>
      <c r="D5562" s="2" t="str">
        <f t="shared" si="85"/>
        <v>Error?</v>
      </c>
    </row>
    <row r="5563" spans="1:4" x14ac:dyDescent="0.2">
      <c r="A5563" s="5">
        <v>5502</v>
      </c>
      <c r="B5563" s="138">
        <f>'Revenues 9-14'!F42</f>
        <v>17965</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17965</v>
      </c>
      <c r="C5579" s="2" t="s">
        <v>572</v>
      </c>
      <c r="D5579" s="2" t="str">
        <f t="shared" si="86"/>
        <v>Error?</v>
      </c>
    </row>
    <row r="5580" spans="1:4" x14ac:dyDescent="0.2">
      <c r="A5580" s="5">
        <v>5519</v>
      </c>
      <c r="B5580" s="138">
        <f>'Revenues 9-14'!F65</f>
        <v>4950</v>
      </c>
      <c r="D5580" s="2" t="str">
        <f t="shared" si="86"/>
        <v>Error?</v>
      </c>
    </row>
    <row r="5581" spans="1:4" x14ac:dyDescent="0.2">
      <c r="A5581" s="5">
        <v>5520</v>
      </c>
      <c r="B5581" s="138">
        <f>'Revenues 9-14'!F66</f>
        <v>0</v>
      </c>
      <c r="D5581" s="2" t="str">
        <f t="shared" si="86"/>
        <v>Error?</v>
      </c>
    </row>
    <row r="5582" spans="1:4" x14ac:dyDescent="0.2">
      <c r="A5582" s="5">
        <v>5521</v>
      </c>
      <c r="B5582" s="138">
        <f>'Revenues 9-14'!F67</f>
        <v>4950</v>
      </c>
      <c r="C5582" s="2" t="s">
        <v>572</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11838</v>
      </c>
      <c r="D5585" s="2" t="str">
        <f t="shared" si="86"/>
        <v>Error?</v>
      </c>
    </row>
    <row r="5586" spans="1:4" x14ac:dyDescent="0.2">
      <c r="A5586" s="5">
        <v>5525</v>
      </c>
      <c r="B5586" s="138">
        <f>'Revenues 9-14'!F107</f>
        <v>3438</v>
      </c>
      <c r="D5586" s="2" t="str">
        <f t="shared" si="86"/>
        <v>Error?</v>
      </c>
    </row>
    <row r="5587" spans="1:4" x14ac:dyDescent="0.2">
      <c r="A5587" s="5">
        <v>5526</v>
      </c>
      <c r="B5587" s="138">
        <f>'Revenues 9-14'!F108</f>
        <v>15276</v>
      </c>
      <c r="C5587" s="2" t="s">
        <v>572</v>
      </c>
      <c r="D5587" s="2" t="str">
        <f t="shared" si="86"/>
        <v>Error?</v>
      </c>
    </row>
    <row r="5588" spans="1:4" x14ac:dyDescent="0.2">
      <c r="A5588" s="5">
        <v>5527</v>
      </c>
      <c r="B5588" s="138">
        <f>'Revenues 9-14'!F109</f>
        <v>445884</v>
      </c>
      <c r="C5588" s="2" t="s">
        <v>572</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572</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9-14'!F122</f>
        <v>0</v>
      </c>
      <c r="C5599" s="2" t="s">
        <v>572</v>
      </c>
      <c r="D5599" s="2" t="str">
        <f t="shared" si="86"/>
        <v>Error?</v>
      </c>
    </row>
    <row r="5600" spans="1:4" x14ac:dyDescent="0.2">
      <c r="A5600" s="5">
        <v>5539</v>
      </c>
      <c r="B5600" s="138">
        <f>'Revenues 9-14'!F125</f>
        <v>0</v>
      </c>
      <c r="D5600" s="2" t="str">
        <f t="shared" si="86"/>
        <v>Error?</v>
      </c>
    </row>
    <row r="5601" spans="1:4" x14ac:dyDescent="0.2">
      <c r="A5601" s="5">
        <v>5540</v>
      </c>
      <c r="B5601" s="138">
        <f>'Revenues 9-14'!F126</f>
        <v>0</v>
      </c>
      <c r="D5601" s="2" t="str">
        <f t="shared" si="86"/>
        <v>Error?</v>
      </c>
    </row>
    <row r="5602" spans="1:4" x14ac:dyDescent="0.2">
      <c r="A5602" s="5">
        <v>5541</v>
      </c>
      <c r="B5602" s="138">
        <f>'Revenues 9-14'!F127</f>
        <v>0</v>
      </c>
      <c r="D5602" s="2" t="str">
        <f t="shared" si="86"/>
        <v>Error?</v>
      </c>
    </row>
    <row r="5603" spans="1:4" x14ac:dyDescent="0.2">
      <c r="A5603" s="10">
        <v>5542</v>
      </c>
      <c r="D5603" s="2" t="str">
        <f t="shared" si="86"/>
        <v>OK</v>
      </c>
    </row>
    <row r="5604" spans="1:4" x14ac:dyDescent="0.2">
      <c r="A5604" s="5">
        <v>5543</v>
      </c>
      <c r="B5604" s="138">
        <f>'Revenues 9-14'!F128</f>
        <v>0</v>
      </c>
      <c r="D5604" s="2" t="str">
        <f t="shared" si="86"/>
        <v>Error?</v>
      </c>
    </row>
    <row r="5605" spans="1:4" x14ac:dyDescent="0.2">
      <c r="A5605" s="10">
        <v>5544</v>
      </c>
      <c r="D5605" s="2" t="str">
        <f t="shared" si="86"/>
        <v>OK</v>
      </c>
    </row>
    <row r="5606" spans="1:4" x14ac:dyDescent="0.2">
      <c r="A5606" s="5">
        <v>5545</v>
      </c>
      <c r="B5606" s="138">
        <f>'Revenues 9-14'!F129</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9-14'!F130</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9-14'!F132</f>
        <v>0</v>
      </c>
      <c r="C5614" s="2" t="s">
        <v>572</v>
      </c>
      <c r="D5614" s="2" t="str">
        <f t="shared" si="86"/>
        <v>Error?</v>
      </c>
    </row>
    <row r="5615" spans="1:4" x14ac:dyDescent="0.2">
      <c r="A5615" s="5">
        <v>5554</v>
      </c>
      <c r="B5615" s="138">
        <f>'Revenues 9-14'!F152</f>
        <v>224</v>
      </c>
      <c r="D5615" s="2" t="str">
        <f t="shared" si="86"/>
        <v>Error?</v>
      </c>
    </row>
    <row r="5616" spans="1:4" x14ac:dyDescent="0.2">
      <c r="A5616" s="10">
        <v>5555</v>
      </c>
      <c r="D5616" s="2" t="str">
        <f t="shared" si="86"/>
        <v>OK</v>
      </c>
    </row>
    <row r="5617" spans="1:5" x14ac:dyDescent="0.2">
      <c r="A5617" s="5">
        <v>5556</v>
      </c>
      <c r="B5617" s="138">
        <f>'Revenues 9-14'!F153</f>
        <v>145656</v>
      </c>
      <c r="D5617" s="2" t="str">
        <f t="shared" si="86"/>
        <v>Error?</v>
      </c>
    </row>
    <row r="5618" spans="1:5" x14ac:dyDescent="0.2">
      <c r="A5618" s="5">
        <v>5557</v>
      </c>
      <c r="B5618" s="138">
        <f>'Revenues 9-14'!F155</f>
        <v>145880</v>
      </c>
      <c r="C5618" s="2" t="s">
        <v>572</v>
      </c>
      <c r="D5618" s="2" t="str">
        <f t="shared" si="86"/>
        <v>Error?</v>
      </c>
    </row>
    <row r="5619" spans="1:5" x14ac:dyDescent="0.2">
      <c r="A5619" s="5">
        <v>5558</v>
      </c>
      <c r="B5619" s="138">
        <f>'Revenues 9-14'!F157</f>
        <v>0</v>
      </c>
      <c r="D5619" s="2" t="str">
        <f t="shared" si="86"/>
        <v>Error?</v>
      </c>
    </row>
    <row r="5620" spans="1:5" x14ac:dyDescent="0.2">
      <c r="A5620" s="10">
        <v>5559</v>
      </c>
      <c r="D5620" s="2" t="str">
        <f t="shared" si="86"/>
        <v>OK</v>
      </c>
    </row>
    <row r="5621" spans="1:5" x14ac:dyDescent="0.2">
      <c r="A5621" s="10">
        <v>5560</v>
      </c>
      <c r="D5621" s="2" t="str">
        <f t="shared" si="86"/>
        <v>OK</v>
      </c>
    </row>
    <row r="5622" spans="1:5" x14ac:dyDescent="0.2">
      <c r="A5622" s="10">
        <v>5561</v>
      </c>
      <c r="D5622" s="2" t="str">
        <f t="shared" si="86"/>
        <v>OK</v>
      </c>
    </row>
    <row r="5623" spans="1:5" x14ac:dyDescent="0.2">
      <c r="A5623" s="10">
        <v>5562</v>
      </c>
      <c r="D5623" s="2" t="str">
        <f t="shared" si="86"/>
        <v>OK</v>
      </c>
    </row>
    <row r="5624" spans="1:5" x14ac:dyDescent="0.2">
      <c r="A5624" s="10">
        <v>5563</v>
      </c>
      <c r="D5624" s="2" t="str">
        <f t="shared" si="86"/>
        <v>OK</v>
      </c>
    </row>
    <row r="5625" spans="1:5" x14ac:dyDescent="0.2">
      <c r="A5625" s="5">
        <v>5564</v>
      </c>
      <c r="B5625" s="138">
        <f>'Revenues 9-14'!F158</f>
        <v>0</v>
      </c>
      <c r="D5625" s="2" t="str">
        <f t="shared" si="86"/>
        <v>Error?</v>
      </c>
    </row>
    <row r="5626" spans="1:5" x14ac:dyDescent="0.2">
      <c r="A5626" s="10">
        <v>5565</v>
      </c>
      <c r="D5626" s="2" t="str">
        <f t="shared" si="86"/>
        <v>OK</v>
      </c>
    </row>
    <row r="5627" spans="1:5" x14ac:dyDescent="0.2">
      <c r="A5627" s="5">
        <v>5566</v>
      </c>
      <c r="B5627" s="138">
        <f>'Revenues 9-14'!F159</f>
        <v>0</v>
      </c>
      <c r="D5627" s="2" t="str">
        <f t="shared" si="86"/>
        <v>Error?</v>
      </c>
    </row>
    <row r="5628" spans="1:5" x14ac:dyDescent="0.2">
      <c r="A5628" s="10">
        <v>5567</v>
      </c>
      <c r="D5628" s="2" t="str">
        <f t="shared" si="86"/>
        <v>OK</v>
      </c>
    </row>
    <row r="5629" spans="1:5" x14ac:dyDescent="0.2">
      <c r="A5629" s="10">
        <v>5568</v>
      </c>
      <c r="D5629" s="2" t="str">
        <f t="shared" si="86"/>
        <v>OK</v>
      </c>
    </row>
    <row r="5630" spans="1:5" x14ac:dyDescent="0.2">
      <c r="A5630" s="10">
        <v>5569</v>
      </c>
      <c r="D5630" s="2" t="str">
        <f t="shared" si="86"/>
        <v>OK</v>
      </c>
      <c r="E5630" s="4" t="s">
        <v>1939</v>
      </c>
    </row>
    <row r="5631" spans="1:5" x14ac:dyDescent="0.2">
      <c r="A5631" s="10">
        <v>5570</v>
      </c>
      <c r="D5631" s="2" t="str">
        <f t="shared" ref="D5631:D5694" si="87">IF(ISBLANK(B5631),"OK",IF(A5631-B5631=0,"OK","Error?"))</f>
        <v>OK</v>
      </c>
      <c r="E5631" s="4" t="s">
        <v>1939</v>
      </c>
    </row>
    <row r="5632" spans="1:5"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9-14'!F169</f>
        <v>145880</v>
      </c>
      <c r="C5644" s="2" t="s">
        <v>572</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9-14'!F170</f>
        <v>145880</v>
      </c>
      <c r="C5653" s="2" t="s">
        <v>572</v>
      </c>
      <c r="D5653" s="2" t="str">
        <f t="shared" si="87"/>
        <v>Error?</v>
      </c>
    </row>
    <row r="5654" spans="1:4" x14ac:dyDescent="0.2">
      <c r="A5654" s="5">
        <v>5593</v>
      </c>
      <c r="B5654" s="138">
        <f>'Revenues 9-14'!F173</f>
        <v>0</v>
      </c>
      <c r="D5654" s="2" t="str">
        <f t="shared" si="87"/>
        <v>Error?</v>
      </c>
    </row>
    <row r="5655" spans="1:4" x14ac:dyDescent="0.2">
      <c r="A5655" s="5">
        <v>5594</v>
      </c>
      <c r="B5655" s="138">
        <f>'Revenues 9-14'!F175</f>
        <v>0</v>
      </c>
      <c r="C5655" s="2" t="s">
        <v>572</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9-14'!F181</f>
        <v>0</v>
      </c>
      <c r="C5658" s="2" t="s">
        <v>572</v>
      </c>
      <c r="D5658" s="2" t="str">
        <f t="shared" si="87"/>
        <v>Error?</v>
      </c>
    </row>
    <row r="5659" spans="1:4" x14ac:dyDescent="0.2">
      <c r="A5659" s="5">
        <v>5598</v>
      </c>
      <c r="B5659" s="138">
        <f>'Revenues 9-14'!F184</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9-14'!F200</f>
        <v>2025</v>
      </c>
      <c r="D5664" s="2" t="str">
        <f t="shared" si="87"/>
        <v>Error?</v>
      </c>
    </row>
    <row r="5665" spans="1:5" x14ac:dyDescent="0.2">
      <c r="A5665" s="5">
        <v>5604</v>
      </c>
      <c r="B5665" s="138">
        <f>'Revenues 9-14'!F201</f>
        <v>0</v>
      </c>
      <c r="D5665" s="2" t="str">
        <f t="shared" si="87"/>
        <v>Error?</v>
      </c>
    </row>
    <row r="5666" spans="1:5" x14ac:dyDescent="0.2">
      <c r="A5666" s="10">
        <v>5605</v>
      </c>
      <c r="D5666" s="2" t="str">
        <f t="shared" si="87"/>
        <v>OK</v>
      </c>
    </row>
    <row r="5667" spans="1:5" x14ac:dyDescent="0.2">
      <c r="A5667" s="10">
        <v>5606</v>
      </c>
      <c r="D5667" s="2" t="str">
        <f t="shared" si="87"/>
        <v>OK</v>
      </c>
    </row>
    <row r="5668" spans="1:5" x14ac:dyDescent="0.2">
      <c r="A5668" s="10">
        <v>5607</v>
      </c>
      <c r="D5668" s="2" t="str">
        <f t="shared" si="87"/>
        <v>OK</v>
      </c>
    </row>
    <row r="5669" spans="1:5" x14ac:dyDescent="0.2">
      <c r="A5669" s="10">
        <v>5608</v>
      </c>
      <c r="D5669" s="2" t="str">
        <f t="shared" si="87"/>
        <v>OK</v>
      </c>
    </row>
    <row r="5670" spans="1:5" x14ac:dyDescent="0.2">
      <c r="A5670" s="10">
        <v>5609</v>
      </c>
      <c r="D5670" s="2" t="str">
        <f t="shared" si="87"/>
        <v>OK</v>
      </c>
    </row>
    <row r="5671" spans="1:5" x14ac:dyDescent="0.2">
      <c r="A5671" s="10">
        <v>5610</v>
      </c>
      <c r="D5671" s="2" t="str">
        <f t="shared" si="87"/>
        <v>OK</v>
      </c>
      <c r="E5671" s="4" t="s">
        <v>1939</v>
      </c>
    </row>
    <row r="5672" spans="1:5" x14ac:dyDescent="0.2">
      <c r="A5672" s="5">
        <v>5611</v>
      </c>
      <c r="B5672" s="138">
        <f>'Revenues 9-14'!F202</f>
        <v>0</v>
      </c>
      <c r="D5672" s="2" t="str">
        <f t="shared" si="87"/>
        <v>Error?</v>
      </c>
    </row>
    <row r="5673" spans="1:5" x14ac:dyDescent="0.2">
      <c r="A5673" s="5">
        <v>5612</v>
      </c>
      <c r="B5673" s="138">
        <f>'Revenues 9-14'!F206</f>
        <v>0</v>
      </c>
      <c r="D5673" s="2" t="str">
        <f t="shared" si="87"/>
        <v>Error?</v>
      </c>
    </row>
    <row r="5674" spans="1:5" x14ac:dyDescent="0.2">
      <c r="A5674" s="10">
        <v>5613</v>
      </c>
      <c r="D5674" s="2" t="str">
        <f t="shared" si="87"/>
        <v>OK</v>
      </c>
    </row>
    <row r="5675" spans="1:5" x14ac:dyDescent="0.2">
      <c r="A5675" s="10">
        <v>5614</v>
      </c>
      <c r="D5675" s="2" t="str">
        <f t="shared" si="87"/>
        <v>OK</v>
      </c>
    </row>
    <row r="5676" spans="1:5" x14ac:dyDescent="0.2">
      <c r="A5676" s="10">
        <v>5615</v>
      </c>
      <c r="D5676" s="2" t="str">
        <f t="shared" si="87"/>
        <v>OK</v>
      </c>
    </row>
    <row r="5677" spans="1:5" x14ac:dyDescent="0.2">
      <c r="A5677" s="5">
        <v>5616</v>
      </c>
      <c r="B5677" s="138">
        <f>'Revenues 9-14'!F204</f>
        <v>2025</v>
      </c>
      <c r="C5677" s="2" t="s">
        <v>572</v>
      </c>
      <c r="D5677" s="2" t="str">
        <f t="shared" si="87"/>
        <v>Error?</v>
      </c>
    </row>
    <row r="5678" spans="1:5" x14ac:dyDescent="0.2">
      <c r="A5678" s="10">
        <v>5617</v>
      </c>
      <c r="D5678" s="2" t="str">
        <f t="shared" si="87"/>
        <v>OK</v>
      </c>
    </row>
    <row r="5679" spans="1:5" x14ac:dyDescent="0.2">
      <c r="A5679" s="10">
        <v>5618</v>
      </c>
      <c r="D5679" s="2" t="str">
        <f t="shared" si="87"/>
        <v>OK</v>
      </c>
    </row>
    <row r="5680" spans="1:5"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9-14'!F211</f>
        <v>0</v>
      </c>
      <c r="D5691" s="2" t="str">
        <f t="shared" si="87"/>
        <v>Error?</v>
      </c>
    </row>
    <row r="5692" spans="1:4" x14ac:dyDescent="0.2">
      <c r="A5692" s="5">
        <v>5631</v>
      </c>
      <c r="B5692" s="138">
        <f>'Revenues 9-14'!F212</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9-14'!F213</f>
        <v>0</v>
      </c>
      <c r="D5695" s="2" t="str">
        <f t="shared" ref="D5695:D5758" si="88">IF(ISBLANK(B5695),"OK",IF(A5695-B5695=0,"OK","Error?"))</f>
        <v>Error?</v>
      </c>
    </row>
    <row r="5696" spans="1:4" x14ac:dyDescent="0.2">
      <c r="A5696" s="5">
        <v>5635</v>
      </c>
      <c r="B5696" s="138">
        <f>'Revenues 9-14'!F214</f>
        <v>0</v>
      </c>
      <c r="D5696" s="2" t="str">
        <f t="shared" si="88"/>
        <v>Error?</v>
      </c>
    </row>
    <row r="5697" spans="1:5" x14ac:dyDescent="0.2">
      <c r="A5697" s="5">
        <v>5636</v>
      </c>
      <c r="B5697" s="138">
        <f>'Revenues 9-14'!F215</f>
        <v>0</v>
      </c>
      <c r="D5697" s="2" t="str">
        <f t="shared" si="88"/>
        <v>Error?</v>
      </c>
    </row>
    <row r="5698" spans="1:5" x14ac:dyDescent="0.2">
      <c r="A5698" s="10">
        <v>5637</v>
      </c>
      <c r="D5698" s="2" t="str">
        <f t="shared" si="88"/>
        <v>OK</v>
      </c>
    </row>
    <row r="5699" spans="1:5" x14ac:dyDescent="0.2">
      <c r="A5699" s="10">
        <v>5638</v>
      </c>
      <c r="D5699" s="2" t="str">
        <f t="shared" si="88"/>
        <v>OK</v>
      </c>
    </row>
    <row r="5700" spans="1:5" x14ac:dyDescent="0.2">
      <c r="A5700" s="10">
        <v>5639</v>
      </c>
      <c r="D5700" s="2" t="str">
        <f t="shared" si="88"/>
        <v>OK</v>
      </c>
    </row>
    <row r="5701" spans="1:5" x14ac:dyDescent="0.2">
      <c r="A5701" s="10">
        <v>5640</v>
      </c>
      <c r="D5701" s="2" t="str">
        <f t="shared" si="88"/>
        <v>OK</v>
      </c>
    </row>
    <row r="5702" spans="1:5" x14ac:dyDescent="0.2">
      <c r="A5702" s="10">
        <v>5641</v>
      </c>
      <c r="D5702" s="2" t="str">
        <f t="shared" si="88"/>
        <v>OK</v>
      </c>
    </row>
    <row r="5703" spans="1:5" x14ac:dyDescent="0.2">
      <c r="A5703" s="5">
        <v>5642</v>
      </c>
      <c r="B5703" s="138">
        <f>'Revenues 9-14'!F217</f>
        <v>0</v>
      </c>
      <c r="C5703" s="2" t="s">
        <v>572</v>
      </c>
      <c r="D5703" s="2" t="str">
        <f t="shared" si="88"/>
        <v>Error?</v>
      </c>
    </row>
    <row r="5704" spans="1:5" x14ac:dyDescent="0.2">
      <c r="A5704" s="10">
        <v>5643</v>
      </c>
      <c r="D5704" s="2" t="str">
        <f t="shared" si="88"/>
        <v>OK</v>
      </c>
    </row>
    <row r="5705" spans="1:5" x14ac:dyDescent="0.2">
      <c r="A5705" s="5">
        <v>5644</v>
      </c>
      <c r="B5705" s="138">
        <f>'Revenues 9-14'!F255</f>
        <v>0</v>
      </c>
      <c r="D5705" s="2" t="str">
        <f t="shared" si="88"/>
        <v>Error?</v>
      </c>
    </row>
    <row r="5706" spans="1:5" x14ac:dyDescent="0.2">
      <c r="A5706" s="10">
        <v>5645</v>
      </c>
      <c r="D5706" s="2" t="str">
        <f t="shared" si="88"/>
        <v>OK</v>
      </c>
      <c r="E5706" s="4" t="s">
        <v>1939</v>
      </c>
    </row>
    <row r="5707" spans="1:5" x14ac:dyDescent="0.2">
      <c r="A5707" s="10">
        <v>5646</v>
      </c>
      <c r="D5707" s="2" t="str">
        <f t="shared" si="88"/>
        <v>OK</v>
      </c>
    </row>
    <row r="5708" spans="1:5" x14ac:dyDescent="0.2">
      <c r="A5708" s="5">
        <v>5647</v>
      </c>
      <c r="B5708" s="138">
        <f>'Revenues 9-14'!F257</f>
        <v>0</v>
      </c>
      <c r="D5708" s="2" t="str">
        <f t="shared" si="88"/>
        <v>Error?</v>
      </c>
    </row>
    <row r="5709" spans="1:5" x14ac:dyDescent="0.2">
      <c r="A5709" s="10">
        <v>5648</v>
      </c>
      <c r="D5709" s="2" t="str">
        <f t="shared" si="88"/>
        <v>OK</v>
      </c>
    </row>
    <row r="5710" spans="1:5" x14ac:dyDescent="0.2">
      <c r="A5710" s="5">
        <v>5649</v>
      </c>
      <c r="B5710" s="138">
        <f>'Revenues 9-14'!F258</f>
        <v>0</v>
      </c>
      <c r="D5710" s="2" t="str">
        <f t="shared" si="88"/>
        <v>Error?</v>
      </c>
    </row>
    <row r="5711" spans="1:5" x14ac:dyDescent="0.2">
      <c r="A5711" s="10">
        <v>5650</v>
      </c>
      <c r="D5711" s="2" t="str">
        <f t="shared" si="88"/>
        <v>OK</v>
      </c>
    </row>
    <row r="5712" spans="1:5" x14ac:dyDescent="0.2">
      <c r="A5712" s="10">
        <v>5651</v>
      </c>
      <c r="D5712" s="2" t="str">
        <f t="shared" si="88"/>
        <v>OK</v>
      </c>
    </row>
    <row r="5713" spans="1:4" x14ac:dyDescent="0.2">
      <c r="A5713" s="5">
        <v>5652</v>
      </c>
      <c r="B5713" s="138">
        <f>'Revenues 9-14'!F266</f>
        <v>2025</v>
      </c>
      <c r="C5713" s="2" t="s">
        <v>572</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9-14'!F267</f>
        <v>2025</v>
      </c>
      <c r="C5719" s="2" t="s">
        <v>572</v>
      </c>
      <c r="D5719" s="2" t="str">
        <f t="shared" si="88"/>
        <v>Error?</v>
      </c>
    </row>
    <row r="5720" spans="1:4" x14ac:dyDescent="0.2">
      <c r="A5720" s="5">
        <v>5659</v>
      </c>
      <c r="B5720" s="138">
        <f>'Revenues 9-14'!F268</f>
        <v>593789</v>
      </c>
      <c r="C5720" s="2" t="s">
        <v>572</v>
      </c>
      <c r="D5720" s="2" t="str">
        <f t="shared" si="88"/>
        <v>Error?</v>
      </c>
    </row>
    <row r="5721" spans="1:4" x14ac:dyDescent="0.2">
      <c r="A5721" s="5">
        <v>5660</v>
      </c>
      <c r="B5721" s="138">
        <f>'Revenues 9-14'!G5</f>
        <v>108973</v>
      </c>
      <c r="D5721" s="2" t="str">
        <f t="shared" si="88"/>
        <v>Error?</v>
      </c>
    </row>
    <row r="5722" spans="1:4" x14ac:dyDescent="0.2">
      <c r="A5722" s="5">
        <v>5661</v>
      </c>
      <c r="B5722" s="138">
        <f>'Revenues 9-14'!G7</f>
        <v>0</v>
      </c>
      <c r="D5722" s="2" t="str">
        <f t="shared" si="88"/>
        <v>Error?</v>
      </c>
    </row>
    <row r="5723" spans="1:4" x14ac:dyDescent="0.2">
      <c r="A5723" s="5">
        <v>5662</v>
      </c>
      <c r="B5723" s="138">
        <f>'Revenues 9-14'!G8</f>
        <v>87433</v>
      </c>
      <c r="D5723" s="2" t="str">
        <f t="shared" si="88"/>
        <v>Error?</v>
      </c>
    </row>
    <row r="5724" spans="1:4" x14ac:dyDescent="0.2">
      <c r="A5724" s="5">
        <v>5663</v>
      </c>
      <c r="B5724" s="138">
        <f>'Revenues 9-14'!G11</f>
        <v>0</v>
      </c>
      <c r="D5724" s="2" t="str">
        <f t="shared" si="88"/>
        <v>Error?</v>
      </c>
    </row>
    <row r="5725" spans="1:4" x14ac:dyDescent="0.2">
      <c r="A5725" s="5">
        <v>5664</v>
      </c>
      <c r="B5725" s="138">
        <f>'Revenues 9-14'!G12</f>
        <v>196406</v>
      </c>
      <c r="C5725" s="2" t="s">
        <v>572</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32408</v>
      </c>
      <c r="D5728" s="2" t="str">
        <f t="shared" si="88"/>
        <v>Error?</v>
      </c>
    </row>
    <row r="5729" spans="1:4" x14ac:dyDescent="0.2">
      <c r="A5729" s="5">
        <v>5668</v>
      </c>
      <c r="B5729" s="138">
        <f>'Revenues 9-14'!G17</f>
        <v>0</v>
      </c>
      <c r="D5729" s="2" t="str">
        <f t="shared" si="88"/>
        <v>Error?</v>
      </c>
    </row>
    <row r="5730" spans="1:4" x14ac:dyDescent="0.2">
      <c r="A5730" s="5">
        <v>5669</v>
      </c>
      <c r="B5730" s="138">
        <f>'Revenues 9-14'!G18</f>
        <v>32408</v>
      </c>
      <c r="C5730" s="2" t="s">
        <v>572</v>
      </c>
      <c r="D5730" s="2" t="str">
        <f t="shared" si="88"/>
        <v>Error?</v>
      </c>
    </row>
    <row r="5731" spans="1:4" x14ac:dyDescent="0.2">
      <c r="A5731" s="5">
        <v>5670</v>
      </c>
      <c r="B5731" s="138">
        <f>'Revenues 9-14'!G65</f>
        <v>4284</v>
      </c>
      <c r="D5731" s="2" t="str">
        <f t="shared" si="88"/>
        <v>Error?</v>
      </c>
    </row>
    <row r="5732" spans="1:4" x14ac:dyDescent="0.2">
      <c r="A5732" s="5">
        <v>5671</v>
      </c>
      <c r="B5732" s="138">
        <f>'Revenues 9-14'!G66</f>
        <v>0</v>
      </c>
      <c r="D5732" s="2" t="str">
        <f t="shared" si="88"/>
        <v>Error?</v>
      </c>
    </row>
    <row r="5733" spans="1:4" x14ac:dyDescent="0.2">
      <c r="A5733" s="5">
        <v>5672</v>
      </c>
      <c r="B5733" s="138">
        <f>'Revenues 9-14'!G67</f>
        <v>4284</v>
      </c>
      <c r="C5733" s="2" t="s">
        <v>572</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572</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572</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9-14'!G122</f>
        <v>0</v>
      </c>
      <c r="C5748" s="2" t="s">
        <v>572</v>
      </c>
      <c r="D5748" s="2" t="str">
        <f t="shared" si="88"/>
        <v>Error?</v>
      </c>
    </row>
    <row r="5749" spans="1:4" x14ac:dyDescent="0.2">
      <c r="A5749" s="5">
        <v>5688</v>
      </c>
      <c r="B5749" s="138">
        <f>'Revenues 9-14'!G134</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9-14'!G141</f>
        <v>0</v>
      </c>
      <c r="C5752" s="2" t="s">
        <v>572</v>
      </c>
      <c r="D5752" s="2" t="str">
        <f t="shared" si="88"/>
        <v>Error?</v>
      </c>
    </row>
    <row r="5753" spans="1:4" x14ac:dyDescent="0.2">
      <c r="A5753" s="10">
        <v>5692</v>
      </c>
      <c r="D5753" s="2" t="str">
        <f t="shared" si="88"/>
        <v>OK</v>
      </c>
    </row>
    <row r="5754" spans="1:4" x14ac:dyDescent="0.2">
      <c r="A5754" s="5">
        <v>5693</v>
      </c>
      <c r="B5754" s="138">
        <f>'Revenues 9-14'!G143</f>
        <v>0</v>
      </c>
      <c r="D5754" s="2" t="str">
        <f t="shared" si="88"/>
        <v>Error?</v>
      </c>
    </row>
    <row r="5755" spans="1:4" x14ac:dyDescent="0.2">
      <c r="A5755" s="5">
        <v>5694</v>
      </c>
      <c r="B5755" s="138">
        <f>'Revenues 9-14'!G144</f>
        <v>0</v>
      </c>
      <c r="D5755" s="2" t="str">
        <f t="shared" si="88"/>
        <v>Error?</v>
      </c>
    </row>
    <row r="5756" spans="1:4" x14ac:dyDescent="0.2">
      <c r="A5756" s="5">
        <v>5695</v>
      </c>
      <c r="B5756" s="138">
        <f>'Revenues 9-14'!G145</f>
        <v>0</v>
      </c>
      <c r="C5756" s="2" t="s">
        <v>572</v>
      </c>
      <c r="D5756" s="2" t="str">
        <f t="shared" si="88"/>
        <v>Error?</v>
      </c>
    </row>
    <row r="5757" spans="1:4" x14ac:dyDescent="0.2">
      <c r="A5757" s="5">
        <v>5696</v>
      </c>
      <c r="B5757" s="138">
        <f>'Revenues 9-14'!G157</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5" x14ac:dyDescent="0.2">
      <c r="A5761" s="10">
        <v>5700</v>
      </c>
      <c r="D5761" s="2" t="str">
        <f t="shared" si="89"/>
        <v>OK</v>
      </c>
    </row>
    <row r="5762" spans="1:5" x14ac:dyDescent="0.2">
      <c r="A5762" s="10">
        <v>5701</v>
      </c>
      <c r="D5762" s="2" t="str">
        <f t="shared" si="89"/>
        <v>OK</v>
      </c>
    </row>
    <row r="5763" spans="1:5" x14ac:dyDescent="0.2">
      <c r="A5763" s="5">
        <v>5702</v>
      </c>
      <c r="B5763" s="138">
        <f>'Revenues 9-14'!G158</f>
        <v>0</v>
      </c>
      <c r="D5763" s="2" t="str">
        <f t="shared" si="89"/>
        <v>Error?</v>
      </c>
    </row>
    <row r="5764" spans="1:5" x14ac:dyDescent="0.2">
      <c r="A5764" s="10">
        <v>5703</v>
      </c>
      <c r="D5764" s="2" t="str">
        <f t="shared" si="89"/>
        <v>OK</v>
      </c>
    </row>
    <row r="5765" spans="1:5" x14ac:dyDescent="0.2">
      <c r="A5765" s="5">
        <v>5704</v>
      </c>
      <c r="B5765" s="138">
        <f>'Revenues 9-14'!G159</f>
        <v>0</v>
      </c>
      <c r="D5765" s="2" t="str">
        <f t="shared" si="89"/>
        <v>Error?</v>
      </c>
    </row>
    <row r="5766" spans="1:5" x14ac:dyDescent="0.2">
      <c r="A5766" s="10">
        <v>5705</v>
      </c>
      <c r="D5766" s="2" t="str">
        <f t="shared" si="89"/>
        <v>OK</v>
      </c>
    </row>
    <row r="5767" spans="1:5" x14ac:dyDescent="0.2">
      <c r="A5767" s="10">
        <v>5706</v>
      </c>
      <c r="D5767" s="2" t="str">
        <f t="shared" si="89"/>
        <v>OK</v>
      </c>
      <c r="E5767" s="4" t="s">
        <v>1939</v>
      </c>
    </row>
    <row r="5768" spans="1:5" x14ac:dyDescent="0.2">
      <c r="A5768" s="10">
        <v>5707</v>
      </c>
      <c r="D5768" s="2" t="str">
        <f t="shared" si="89"/>
        <v>OK</v>
      </c>
      <c r="E5768" s="4" t="s">
        <v>1939</v>
      </c>
    </row>
    <row r="5769" spans="1:5" x14ac:dyDescent="0.2">
      <c r="A5769" s="10">
        <v>5708</v>
      </c>
      <c r="D5769" s="2" t="str">
        <f t="shared" si="89"/>
        <v>OK</v>
      </c>
    </row>
    <row r="5770" spans="1:5" x14ac:dyDescent="0.2">
      <c r="A5770" s="5">
        <v>5709</v>
      </c>
      <c r="B5770" s="138">
        <f>'Revenues 9-14'!G169</f>
        <v>0</v>
      </c>
      <c r="C5770" s="2" t="s">
        <v>572</v>
      </c>
      <c r="D5770" s="2" t="str">
        <f t="shared" si="89"/>
        <v>Error?</v>
      </c>
    </row>
    <row r="5771" spans="1:5" x14ac:dyDescent="0.2">
      <c r="A5771" s="10">
        <v>5710</v>
      </c>
      <c r="D5771" s="2" t="str">
        <f t="shared" si="89"/>
        <v>OK</v>
      </c>
    </row>
    <row r="5772" spans="1:5" x14ac:dyDescent="0.2">
      <c r="A5772" s="10">
        <v>5711</v>
      </c>
      <c r="D5772" s="2" t="str">
        <f t="shared" si="89"/>
        <v>OK</v>
      </c>
    </row>
    <row r="5773" spans="1:5" x14ac:dyDescent="0.2">
      <c r="A5773" s="10">
        <v>5712</v>
      </c>
      <c r="D5773" s="2" t="str">
        <f t="shared" si="89"/>
        <v>OK</v>
      </c>
    </row>
    <row r="5774" spans="1:5" x14ac:dyDescent="0.2">
      <c r="A5774" s="10">
        <v>5713</v>
      </c>
      <c r="D5774" s="2" t="str">
        <f t="shared" si="89"/>
        <v>OK</v>
      </c>
    </row>
    <row r="5775" spans="1:5" x14ac:dyDescent="0.2">
      <c r="A5775" s="10">
        <v>5714</v>
      </c>
      <c r="D5775" s="2" t="str">
        <f t="shared" si="89"/>
        <v>OK</v>
      </c>
    </row>
    <row r="5776" spans="1:5" x14ac:dyDescent="0.2">
      <c r="A5776" s="10">
        <v>5715</v>
      </c>
      <c r="D5776" s="2" t="str">
        <f t="shared" si="89"/>
        <v>OK</v>
      </c>
    </row>
    <row r="5777" spans="1:4" x14ac:dyDescent="0.2">
      <c r="A5777" s="10">
        <v>5716</v>
      </c>
      <c r="D5777" s="2" t="str">
        <f t="shared" si="89"/>
        <v>OK</v>
      </c>
    </row>
    <row r="5778" spans="1:4" x14ac:dyDescent="0.2">
      <c r="A5778" s="5">
        <v>5717</v>
      </c>
      <c r="B5778" s="138">
        <f>'Revenues 9-14'!G170</f>
        <v>0</v>
      </c>
      <c r="C5778" s="2" t="s">
        <v>572</v>
      </c>
      <c r="D5778" s="2" t="str">
        <f t="shared" si="89"/>
        <v>Error?</v>
      </c>
    </row>
    <row r="5779" spans="1:4" x14ac:dyDescent="0.2">
      <c r="A5779" s="5">
        <v>5718</v>
      </c>
      <c r="B5779" s="138">
        <f>'Revenues 9-14'!G173</f>
        <v>0</v>
      </c>
      <c r="D5779" s="2" t="str">
        <f t="shared" si="89"/>
        <v>Error?</v>
      </c>
    </row>
    <row r="5780" spans="1:4" x14ac:dyDescent="0.2">
      <c r="A5780" s="5">
        <v>5719</v>
      </c>
      <c r="B5780" s="138">
        <f>'Revenues 9-14'!G175</f>
        <v>0</v>
      </c>
      <c r="C5780" s="2" t="s">
        <v>572</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9-14'!G181</f>
        <v>0</v>
      </c>
      <c r="C5784" s="2" t="s">
        <v>572</v>
      </c>
      <c r="D5784" s="2" t="str">
        <f t="shared" si="89"/>
        <v>Error?</v>
      </c>
    </row>
    <row r="5785" spans="1:4" x14ac:dyDescent="0.2">
      <c r="A5785" s="5">
        <v>5724</v>
      </c>
      <c r="B5785" s="138">
        <f>'Revenues 9-14'!G184</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9-14'!G200</f>
        <v>0</v>
      </c>
      <c r="D5790" s="2" t="str">
        <f t="shared" si="89"/>
        <v>Error?</v>
      </c>
    </row>
    <row r="5791" spans="1:4" x14ac:dyDescent="0.2">
      <c r="A5791" s="5">
        <v>5730</v>
      </c>
      <c r="B5791" s="138">
        <f>'Revenues 9-14'!G201</f>
        <v>0</v>
      </c>
      <c r="D5791" s="2" t="str">
        <f t="shared" si="89"/>
        <v>Error?</v>
      </c>
    </row>
    <row r="5792" spans="1:4" x14ac:dyDescent="0.2">
      <c r="A5792" s="10">
        <v>5731</v>
      </c>
      <c r="D5792" s="2" t="str">
        <f t="shared" si="89"/>
        <v>OK</v>
      </c>
    </row>
    <row r="5793" spans="1:5" x14ac:dyDescent="0.2">
      <c r="A5793" s="10">
        <v>5732</v>
      </c>
      <c r="D5793" s="2" t="str">
        <f t="shared" si="89"/>
        <v>OK</v>
      </c>
    </row>
    <row r="5794" spans="1:5" x14ac:dyDescent="0.2">
      <c r="A5794" s="10">
        <v>5733</v>
      </c>
      <c r="D5794" s="2" t="str">
        <f t="shared" si="89"/>
        <v>OK</v>
      </c>
    </row>
    <row r="5795" spans="1:5" x14ac:dyDescent="0.2">
      <c r="A5795" s="10">
        <v>5734</v>
      </c>
      <c r="D5795" s="2" t="str">
        <f t="shared" si="89"/>
        <v>OK</v>
      </c>
    </row>
    <row r="5796" spans="1:5" x14ac:dyDescent="0.2">
      <c r="A5796" s="10">
        <v>5735</v>
      </c>
      <c r="D5796" s="2" t="str">
        <f t="shared" si="89"/>
        <v>OK</v>
      </c>
    </row>
    <row r="5797" spans="1:5" x14ac:dyDescent="0.2">
      <c r="A5797" s="10">
        <v>5736</v>
      </c>
      <c r="D5797" s="2" t="str">
        <f t="shared" si="89"/>
        <v>OK</v>
      </c>
      <c r="E5797" s="4" t="s">
        <v>1939</v>
      </c>
    </row>
    <row r="5798" spans="1:5" x14ac:dyDescent="0.2">
      <c r="A5798" s="5">
        <v>5737</v>
      </c>
      <c r="B5798" s="138">
        <f>'Revenues 9-14'!G202</f>
        <v>0</v>
      </c>
      <c r="D5798" s="2" t="str">
        <f t="shared" si="89"/>
        <v>Error?</v>
      </c>
    </row>
    <row r="5799" spans="1:5" x14ac:dyDescent="0.2">
      <c r="A5799" s="5">
        <v>5738</v>
      </c>
      <c r="B5799" s="138">
        <f>'Revenues 9-14'!G206</f>
        <v>0</v>
      </c>
      <c r="D5799" s="2" t="str">
        <f t="shared" si="89"/>
        <v>Error?</v>
      </c>
    </row>
    <row r="5800" spans="1:5" x14ac:dyDescent="0.2">
      <c r="A5800" s="10">
        <v>5739</v>
      </c>
      <c r="D5800" s="2" t="str">
        <f t="shared" si="89"/>
        <v>OK</v>
      </c>
    </row>
    <row r="5801" spans="1:5" x14ac:dyDescent="0.2">
      <c r="A5801" s="10">
        <v>5740</v>
      </c>
      <c r="D5801" s="2" t="str">
        <f t="shared" si="89"/>
        <v>OK</v>
      </c>
    </row>
    <row r="5802" spans="1:5" x14ac:dyDescent="0.2">
      <c r="A5802" s="10">
        <v>5741</v>
      </c>
      <c r="D5802" s="2" t="str">
        <f t="shared" si="89"/>
        <v>OK</v>
      </c>
    </row>
    <row r="5803" spans="1:5" x14ac:dyDescent="0.2">
      <c r="A5803" s="5">
        <v>5742</v>
      </c>
      <c r="B5803" s="138">
        <f>'Revenues 9-14'!G204</f>
        <v>0</v>
      </c>
      <c r="C5803" s="2" t="s">
        <v>572</v>
      </c>
      <c r="D5803" s="2" t="str">
        <f t="shared" si="89"/>
        <v>Error?</v>
      </c>
    </row>
    <row r="5804" spans="1:5" x14ac:dyDescent="0.2">
      <c r="A5804" s="10">
        <v>5743</v>
      </c>
      <c r="D5804" s="2" t="str">
        <f t="shared" si="89"/>
        <v>OK</v>
      </c>
    </row>
    <row r="5805" spans="1:5" x14ac:dyDescent="0.2">
      <c r="A5805" s="10">
        <v>5744</v>
      </c>
      <c r="D5805" s="2" t="str">
        <f t="shared" si="89"/>
        <v>OK</v>
      </c>
    </row>
    <row r="5806" spans="1:5" x14ac:dyDescent="0.2">
      <c r="A5806" s="10">
        <v>5745</v>
      </c>
      <c r="D5806" s="2" t="str">
        <f t="shared" si="89"/>
        <v>OK</v>
      </c>
    </row>
    <row r="5807" spans="1:5" x14ac:dyDescent="0.2">
      <c r="A5807" s="10">
        <v>5746</v>
      </c>
      <c r="D5807" s="2" t="str">
        <f t="shared" si="89"/>
        <v>OK</v>
      </c>
    </row>
    <row r="5808" spans="1:5"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9-14'!G211</f>
        <v>0</v>
      </c>
      <c r="D5817" s="2" t="str">
        <f t="shared" si="89"/>
        <v>Error?</v>
      </c>
    </row>
    <row r="5818" spans="1:4" x14ac:dyDescent="0.2">
      <c r="A5818" s="5">
        <v>5757</v>
      </c>
      <c r="B5818" s="138">
        <f>'Revenues 9-14'!G212</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9-14'!G213</f>
        <v>0</v>
      </c>
      <c r="D5821" s="2" t="str">
        <f t="shared" si="89"/>
        <v>Error?</v>
      </c>
    </row>
    <row r="5822" spans="1:4" x14ac:dyDescent="0.2">
      <c r="A5822" s="5">
        <v>5761</v>
      </c>
      <c r="B5822" s="138">
        <f>'Revenues 9-14'!G214</f>
        <v>0</v>
      </c>
      <c r="D5822" s="2" t="str">
        <f t="shared" si="89"/>
        <v>Error?</v>
      </c>
    </row>
    <row r="5823" spans="1:4" x14ac:dyDescent="0.2">
      <c r="A5823" s="5">
        <v>5762</v>
      </c>
      <c r="B5823" s="138">
        <f>'Revenues 9-14'!G215</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9-14'!G217</f>
        <v>0</v>
      </c>
      <c r="C5829" s="2" t="s">
        <v>572</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5" x14ac:dyDescent="0.2">
      <c r="A5841" s="10">
        <v>5780</v>
      </c>
      <c r="D5841" s="2" t="str">
        <f t="shared" si="90"/>
        <v>OK</v>
      </c>
    </row>
    <row r="5842" spans="1:5" x14ac:dyDescent="0.2">
      <c r="A5842" s="10">
        <v>5781</v>
      </c>
      <c r="D5842" s="2" t="str">
        <f t="shared" si="90"/>
        <v>OK</v>
      </c>
    </row>
    <row r="5843" spans="1:5" x14ac:dyDescent="0.2">
      <c r="A5843" s="10">
        <v>5782</v>
      </c>
      <c r="D5843" s="2" t="str">
        <f t="shared" si="90"/>
        <v>OK</v>
      </c>
    </row>
    <row r="5844" spans="1:5" x14ac:dyDescent="0.2">
      <c r="A5844" s="5">
        <v>5783</v>
      </c>
      <c r="B5844" s="138">
        <f>'Revenues 9-14'!G219</f>
        <v>0</v>
      </c>
      <c r="D5844" s="2" t="str">
        <f t="shared" si="90"/>
        <v>Error?</v>
      </c>
    </row>
    <row r="5845" spans="1:5" x14ac:dyDescent="0.2">
      <c r="A5845" s="10">
        <v>5784</v>
      </c>
      <c r="D5845" s="2" t="str">
        <f t="shared" si="90"/>
        <v>OK</v>
      </c>
    </row>
    <row r="5846" spans="1:5" x14ac:dyDescent="0.2">
      <c r="A5846" s="10">
        <v>5785</v>
      </c>
      <c r="D5846" s="2" t="str">
        <f t="shared" si="90"/>
        <v>OK</v>
      </c>
    </row>
    <row r="5847" spans="1:5" x14ac:dyDescent="0.2">
      <c r="A5847" s="5">
        <v>5786</v>
      </c>
      <c r="B5847" s="138">
        <f>'Revenues 9-14'!G221</f>
        <v>0</v>
      </c>
      <c r="C5847" s="2" t="s">
        <v>572</v>
      </c>
      <c r="D5847" s="2" t="str">
        <f t="shared" si="90"/>
        <v>Error?</v>
      </c>
    </row>
    <row r="5848" spans="1:5" x14ac:dyDescent="0.2">
      <c r="A5848" s="10">
        <v>5787</v>
      </c>
      <c r="D5848" s="2" t="str">
        <f t="shared" si="90"/>
        <v>OK</v>
      </c>
    </row>
    <row r="5849" spans="1:5" x14ac:dyDescent="0.2">
      <c r="A5849" s="10">
        <v>5788</v>
      </c>
      <c r="D5849" s="2" t="str">
        <f t="shared" si="90"/>
        <v>OK</v>
      </c>
    </row>
    <row r="5850" spans="1:5" x14ac:dyDescent="0.2">
      <c r="A5850" s="10">
        <v>5789</v>
      </c>
      <c r="D5850" s="2" t="str">
        <f t="shared" si="90"/>
        <v>OK</v>
      </c>
    </row>
    <row r="5851" spans="1:5" x14ac:dyDescent="0.2">
      <c r="A5851" s="10">
        <v>5790</v>
      </c>
      <c r="D5851" s="2" t="str">
        <f t="shared" si="90"/>
        <v>OK</v>
      </c>
    </row>
    <row r="5852" spans="1:5" x14ac:dyDescent="0.2">
      <c r="A5852" s="10">
        <v>5791</v>
      </c>
      <c r="D5852" s="2" t="str">
        <f t="shared" si="90"/>
        <v>OK</v>
      </c>
    </row>
    <row r="5853" spans="1:5" x14ac:dyDescent="0.2">
      <c r="A5853" s="5">
        <v>5792</v>
      </c>
      <c r="B5853" s="138">
        <f>'Revenues 9-14'!G222</f>
        <v>0</v>
      </c>
      <c r="D5853" s="2" t="str">
        <f t="shared" si="90"/>
        <v>Error?</v>
      </c>
    </row>
    <row r="5854" spans="1:5" x14ac:dyDescent="0.2">
      <c r="A5854" s="10">
        <v>5793</v>
      </c>
      <c r="D5854" s="2" t="str">
        <f t="shared" si="90"/>
        <v>OK</v>
      </c>
    </row>
    <row r="5855" spans="1:5" x14ac:dyDescent="0.2">
      <c r="A5855" s="5">
        <v>5794</v>
      </c>
      <c r="B5855" s="138">
        <f>'Revenues 9-14'!G255</f>
        <v>0</v>
      </c>
      <c r="D5855" s="2" t="str">
        <f t="shared" si="90"/>
        <v>Error?</v>
      </c>
    </row>
    <row r="5856" spans="1:5" x14ac:dyDescent="0.2">
      <c r="A5856" s="10">
        <v>5795</v>
      </c>
      <c r="D5856" s="2" t="str">
        <f t="shared" si="90"/>
        <v>OK</v>
      </c>
      <c r="E5856" s="4" t="s">
        <v>1939</v>
      </c>
    </row>
    <row r="5857" spans="1:4" x14ac:dyDescent="0.2">
      <c r="A5857" s="10">
        <v>5796</v>
      </c>
      <c r="D5857" s="2" t="str">
        <f t="shared" si="90"/>
        <v>OK</v>
      </c>
    </row>
    <row r="5858" spans="1:4" x14ac:dyDescent="0.2">
      <c r="A5858" s="5">
        <v>5797</v>
      </c>
      <c r="B5858" s="138">
        <f>'Revenues 9-14'!G257</f>
        <v>0</v>
      </c>
      <c r="D5858" s="2" t="str">
        <f t="shared" si="90"/>
        <v>Error?</v>
      </c>
    </row>
    <row r="5859" spans="1:4" x14ac:dyDescent="0.2">
      <c r="A5859" s="10">
        <v>5798</v>
      </c>
      <c r="D5859" s="2" t="str">
        <f t="shared" si="90"/>
        <v>OK</v>
      </c>
    </row>
    <row r="5860" spans="1:4" x14ac:dyDescent="0.2">
      <c r="A5860" s="5">
        <v>5799</v>
      </c>
      <c r="B5860" s="138">
        <f>'Revenues 9-14'!G258</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9-14'!G266</f>
        <v>0</v>
      </c>
      <c r="C5863" s="2" t="s">
        <v>572</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9-14'!G267</f>
        <v>0</v>
      </c>
      <c r="C5869" s="2" t="s">
        <v>572</v>
      </c>
      <c r="D5869" s="2" t="str">
        <f t="shared" si="90"/>
        <v>Error?</v>
      </c>
    </row>
    <row r="5870" spans="1:4" x14ac:dyDescent="0.2">
      <c r="A5870" s="5">
        <v>5809</v>
      </c>
      <c r="B5870" s="138">
        <f>'Revenues 9-14'!G268</f>
        <v>233098</v>
      </c>
      <c r="C5870" s="2" t="s">
        <v>572</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572</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572</v>
      </c>
      <c r="D5878" s="2" t="str">
        <f t="shared" si="90"/>
        <v>Error?</v>
      </c>
    </row>
    <row r="5879" spans="1:4" x14ac:dyDescent="0.2">
      <c r="A5879" s="5">
        <v>5818</v>
      </c>
      <c r="B5879" s="138">
        <f>'Revenues 9-14'!H65</f>
        <v>3520</v>
      </c>
      <c r="D5879" s="2" t="str">
        <f t="shared" si="90"/>
        <v>Error?</v>
      </c>
    </row>
    <row r="5880" spans="1:4" x14ac:dyDescent="0.2">
      <c r="A5880" s="5">
        <v>5819</v>
      </c>
      <c r="B5880" s="138">
        <f>'Revenues 9-14'!H66</f>
        <v>0</v>
      </c>
      <c r="D5880" s="2" t="str">
        <f t="shared" si="90"/>
        <v>Error?</v>
      </c>
    </row>
    <row r="5881" spans="1:4" x14ac:dyDescent="0.2">
      <c r="A5881" s="5">
        <v>5820</v>
      </c>
      <c r="B5881" s="138">
        <f>'Revenues 9-14'!H67</f>
        <v>3520</v>
      </c>
      <c r="C5881" s="2" t="s">
        <v>572</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0</v>
      </c>
      <c r="C5886" s="2" t="s">
        <v>572</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9-14'!H122</f>
        <v>0</v>
      </c>
      <c r="C5893" s="2" t="s">
        <v>572</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9-14'!H169</f>
        <v>0</v>
      </c>
      <c r="C5899" s="2" t="s">
        <v>572</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9-14'!H170</f>
        <v>0</v>
      </c>
      <c r="C5906" s="2" t="s">
        <v>572</v>
      </c>
      <c r="D5906" s="2" t="str">
        <f t="shared" si="91"/>
        <v>Error?</v>
      </c>
    </row>
    <row r="5907" spans="1:4" x14ac:dyDescent="0.2">
      <c r="A5907" s="5">
        <v>5846</v>
      </c>
      <c r="B5907" s="138">
        <f>'Revenues 9-14'!H178</f>
        <v>0</v>
      </c>
      <c r="D5907" s="2" t="str">
        <f t="shared" si="91"/>
        <v>Error?</v>
      </c>
    </row>
    <row r="5908" spans="1:4" x14ac:dyDescent="0.2">
      <c r="A5908" s="5">
        <v>5847</v>
      </c>
      <c r="B5908" s="138">
        <f>'Revenues 9-14'!H181</f>
        <v>0</v>
      </c>
      <c r="C5908" s="2" t="s">
        <v>572</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9-14'!H267</f>
        <v>0</v>
      </c>
      <c r="C5914" s="2" t="s">
        <v>572</v>
      </c>
      <c r="D5914" s="2" t="str">
        <f t="shared" si="91"/>
        <v>Error?</v>
      </c>
    </row>
    <row r="5915" spans="1:4" x14ac:dyDescent="0.2">
      <c r="A5915" s="5">
        <v>5854</v>
      </c>
      <c r="B5915" s="138">
        <f>'Revenues 9-14'!H268</f>
        <v>3520</v>
      </c>
      <c r="C5915" s="2" t="s">
        <v>572</v>
      </c>
      <c r="D5915" s="2" t="str">
        <f t="shared" si="91"/>
        <v>Error?</v>
      </c>
    </row>
    <row r="5916" spans="1:4" x14ac:dyDescent="0.2">
      <c r="A5916" s="5">
        <v>5855</v>
      </c>
      <c r="B5916" s="138">
        <f>'Revenues 9-14'!I5</f>
        <v>99379</v>
      </c>
      <c r="D5916" s="2" t="str">
        <f t="shared" si="91"/>
        <v>Error?</v>
      </c>
    </row>
    <row r="5917" spans="1:4" x14ac:dyDescent="0.2">
      <c r="A5917" s="5">
        <v>5856</v>
      </c>
      <c r="B5917" s="138">
        <f>'Revenues 9-14'!I11</f>
        <v>0</v>
      </c>
      <c r="D5917" s="2" t="str">
        <f t="shared" si="91"/>
        <v>Error?</v>
      </c>
    </row>
    <row r="5918" spans="1:4" x14ac:dyDescent="0.2">
      <c r="A5918" s="5">
        <v>5857</v>
      </c>
      <c r="B5918" s="138">
        <f>'Revenues 9-14'!I12</f>
        <v>99379</v>
      </c>
      <c r="C5918" s="2" t="s">
        <v>572</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572</v>
      </c>
      <c r="D5923" s="2" t="str">
        <f t="shared" si="91"/>
        <v>Error?</v>
      </c>
    </row>
    <row r="5924" spans="1:4" x14ac:dyDescent="0.2">
      <c r="A5924" s="5">
        <v>5863</v>
      </c>
      <c r="B5924" s="138">
        <f>'Revenues 9-14'!I65</f>
        <v>39543</v>
      </c>
      <c r="D5924" s="2" t="str">
        <f t="shared" si="91"/>
        <v>Error?</v>
      </c>
    </row>
    <row r="5925" spans="1:4" x14ac:dyDescent="0.2">
      <c r="A5925" s="5">
        <v>5864</v>
      </c>
      <c r="B5925" s="138">
        <f>'Revenues 9-14'!I66</f>
        <v>0</v>
      </c>
      <c r="D5925" s="2" t="str">
        <f t="shared" si="91"/>
        <v>Error?</v>
      </c>
    </row>
    <row r="5926" spans="1:4" x14ac:dyDescent="0.2">
      <c r="A5926" s="5">
        <v>5865</v>
      </c>
      <c r="B5926" s="138">
        <f>'Revenues 9-14'!I67</f>
        <v>39543</v>
      </c>
      <c r="C5926" s="2" t="s">
        <v>572</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572</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9-14'!I268</f>
        <v>138922</v>
      </c>
      <c r="C5946" s="2" t="s">
        <v>572</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572</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572</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572</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572</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572</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572</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572</v>
      </c>
      <c r="D5984" s="2" t="str">
        <f t="shared" si="92"/>
        <v>OK</v>
      </c>
    </row>
    <row r="5985" spans="1:4" x14ac:dyDescent="0.2">
      <c r="A5985" s="5">
        <v>5924</v>
      </c>
      <c r="B5985" s="138">
        <f>'Revenues 9-14'!K5</f>
        <v>0</v>
      </c>
      <c r="D5985" s="2" t="str">
        <f t="shared" si="92"/>
        <v>Error?</v>
      </c>
    </row>
    <row r="5986" spans="1:4" x14ac:dyDescent="0.2">
      <c r="A5986" s="5">
        <v>5925</v>
      </c>
      <c r="B5986" s="138">
        <f>'Revenues 9-14'!K11</f>
        <v>0</v>
      </c>
      <c r="D5986" s="2" t="str">
        <f t="shared" si="92"/>
        <v>Error?</v>
      </c>
    </row>
    <row r="5987" spans="1:4" x14ac:dyDescent="0.2">
      <c r="A5987" s="5">
        <v>5926</v>
      </c>
      <c r="B5987" s="138">
        <f>'Revenues 9-14'!K12</f>
        <v>0</v>
      </c>
      <c r="C5987" s="2" t="s">
        <v>572</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572</v>
      </c>
      <c r="D5992" s="2" t="str">
        <f t="shared" si="92"/>
        <v>Error?</v>
      </c>
    </row>
    <row r="5993" spans="1:4" x14ac:dyDescent="0.2">
      <c r="A5993" s="5">
        <v>5932</v>
      </c>
      <c r="B5993" s="138">
        <f>'Revenues 9-14'!K65</f>
        <v>0</v>
      </c>
      <c r="D5993" s="2" t="str">
        <f t="shared" si="92"/>
        <v>Error?</v>
      </c>
    </row>
    <row r="5994" spans="1:4" x14ac:dyDescent="0.2">
      <c r="A5994" s="5">
        <v>5933</v>
      </c>
      <c r="B5994" s="138">
        <f>'Revenues 9-14'!K66</f>
        <v>0</v>
      </c>
      <c r="D5994" s="2" t="str">
        <f t="shared" si="92"/>
        <v>Error?</v>
      </c>
    </row>
    <row r="5995" spans="1:4" x14ac:dyDescent="0.2">
      <c r="A5995" s="5">
        <v>5934</v>
      </c>
      <c r="B5995" s="138">
        <f>'Revenues 9-14'!K67</f>
        <v>0</v>
      </c>
      <c r="C5995" s="2" t="s">
        <v>572</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572</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9-14'!K122</f>
        <v>0</v>
      </c>
      <c r="C6006" s="2" t="s">
        <v>572</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9-14'!K170</f>
        <v>0</v>
      </c>
      <c r="C6014" s="2" t="s">
        <v>572</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9-14'!K181</f>
        <v>0</v>
      </c>
      <c r="C6016" s="2" t="s">
        <v>572</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9-14'!K267</f>
        <v>0</v>
      </c>
      <c r="C6022" s="2" t="s">
        <v>572</v>
      </c>
      <c r="D6022" s="2" t="str">
        <f t="shared" si="93"/>
        <v>Error?</v>
      </c>
    </row>
    <row r="6023" spans="1:5" x14ac:dyDescent="0.2">
      <c r="A6023" s="5">
        <v>5962</v>
      </c>
      <c r="B6023" s="138">
        <f>'Revenues 9-14'!K268</f>
        <v>0</v>
      </c>
      <c r="C6023" s="2" t="s">
        <v>572</v>
      </c>
      <c r="D6023" s="2" t="str">
        <f t="shared" si="93"/>
        <v>Error?</v>
      </c>
    </row>
    <row r="6024" spans="1:5" x14ac:dyDescent="0.2">
      <c r="A6024" s="5">
        <v>5963</v>
      </c>
      <c r="B6024" s="138">
        <f>'Revenues 9-14'!G109</f>
        <v>233098</v>
      </c>
      <c r="C6024" s="2" t="s">
        <v>572</v>
      </c>
      <c r="D6024" s="2" t="str">
        <f t="shared" si="93"/>
        <v>Error?</v>
      </c>
    </row>
    <row r="6025" spans="1:5" x14ac:dyDescent="0.2">
      <c r="A6025" s="5">
        <v>5964</v>
      </c>
      <c r="B6025" s="138">
        <f>'Revenues 9-14'!H109</f>
        <v>3520</v>
      </c>
      <c r="C6025" s="2" t="s">
        <v>572</v>
      </c>
      <c r="D6025" s="2" t="str">
        <f t="shared" si="93"/>
        <v>Error?</v>
      </c>
    </row>
    <row r="6026" spans="1:5" x14ac:dyDescent="0.2">
      <c r="A6026" s="5">
        <v>5965</v>
      </c>
      <c r="B6026" s="138">
        <f>'Revenues 9-14'!I109</f>
        <v>138922</v>
      </c>
      <c r="C6026" s="2" t="s">
        <v>572</v>
      </c>
      <c r="D6026" s="2" t="str">
        <f t="shared" si="93"/>
        <v>Error?</v>
      </c>
    </row>
    <row r="6027" spans="1:5" x14ac:dyDescent="0.2">
      <c r="A6027" s="10">
        <v>5966</v>
      </c>
      <c r="C6027" s="2" t="s">
        <v>572</v>
      </c>
      <c r="D6027" s="2" t="str">
        <f t="shared" si="93"/>
        <v>OK</v>
      </c>
    </row>
    <row r="6028" spans="1:5" x14ac:dyDescent="0.2">
      <c r="A6028" s="5">
        <v>5967</v>
      </c>
      <c r="B6028" s="138">
        <f>'Revenues 9-14'!K109</f>
        <v>0</v>
      </c>
      <c r="C6028" s="2" t="s">
        <v>572</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11</v>
      </c>
      <c r="D6031" s="2" t="str">
        <f t="shared" si="93"/>
        <v>Error?</v>
      </c>
    </row>
    <row r="6032" spans="1:5" x14ac:dyDescent="0.2">
      <c r="A6032" s="5">
        <v>5971</v>
      </c>
      <c r="B6032" s="138">
        <f>'Acct Summary 7-8'!G15</f>
        <v>42334</v>
      </c>
      <c r="C6032" s="2" t="s">
        <v>572</v>
      </c>
      <c r="D6032" s="2" t="str">
        <f t="shared" si="93"/>
        <v>Error?</v>
      </c>
      <c r="E6032" s="2" t="s">
        <v>102</v>
      </c>
    </row>
    <row r="6033" spans="1:5" x14ac:dyDescent="0.2">
      <c r="A6033" s="10">
        <v>5972</v>
      </c>
      <c r="C6033" s="2" t="s">
        <v>572</v>
      </c>
      <c r="D6033" s="2" t="str">
        <f t="shared" si="93"/>
        <v>OK</v>
      </c>
      <c r="E6033" s="2" t="s">
        <v>102</v>
      </c>
    </row>
    <row r="6034" spans="1:5" x14ac:dyDescent="0.2">
      <c r="A6034" s="35">
        <v>5973</v>
      </c>
      <c r="B6034" s="139"/>
      <c r="C6034" s="2" t="s">
        <v>572</v>
      </c>
      <c r="D6034" s="2" t="str">
        <f t="shared" si="93"/>
        <v>OK</v>
      </c>
      <c r="E6034" s="2" t="s">
        <v>752</v>
      </c>
    </row>
    <row r="6035" spans="1:5" x14ac:dyDescent="0.2">
      <c r="A6035" s="13">
        <v>5974</v>
      </c>
      <c r="B6035" s="139">
        <f>'ICR Computation 30'!E11</f>
        <v>0</v>
      </c>
      <c r="C6035" s="2" t="s">
        <v>572</v>
      </c>
      <c r="D6035" s="2" t="str">
        <f t="shared" si="93"/>
        <v>Error?</v>
      </c>
      <c r="E6035" s="2" t="s">
        <v>919</v>
      </c>
    </row>
    <row r="6036" spans="1:5" x14ac:dyDescent="0.2">
      <c r="A6036" s="35">
        <v>5975</v>
      </c>
      <c r="B6036" s="139"/>
      <c r="D6036" s="2" t="str">
        <f t="shared" si="93"/>
        <v>OK</v>
      </c>
      <c r="E6036" s="2" t="s">
        <v>919</v>
      </c>
    </row>
    <row r="6037" spans="1:5" x14ac:dyDescent="0.2">
      <c r="A6037" s="35">
        <v>5976</v>
      </c>
      <c r="B6037" s="139"/>
      <c r="D6037" s="2" t="str">
        <f t="shared" si="93"/>
        <v>OK</v>
      </c>
      <c r="E6037" s="2" t="s">
        <v>919</v>
      </c>
    </row>
    <row r="6038" spans="1:5" x14ac:dyDescent="0.2">
      <c r="A6038" s="35">
        <v>5977</v>
      </c>
      <c r="B6038" s="139"/>
      <c r="D6038" s="2" t="str">
        <f t="shared" si="93"/>
        <v>OK</v>
      </c>
      <c r="E6038" s="2" t="s">
        <v>919</v>
      </c>
    </row>
    <row r="6039" spans="1:5" x14ac:dyDescent="0.2">
      <c r="A6039" s="35">
        <v>5978</v>
      </c>
      <c r="B6039" s="139"/>
      <c r="D6039" s="2" t="str">
        <f t="shared" si="93"/>
        <v>OK</v>
      </c>
      <c r="E6039" s="2" t="s">
        <v>919</v>
      </c>
    </row>
    <row r="6040" spans="1:5" x14ac:dyDescent="0.2">
      <c r="A6040" s="35">
        <v>5979</v>
      </c>
      <c r="B6040" s="139"/>
      <c r="D6040" s="2" t="str">
        <f t="shared" si="93"/>
        <v>OK</v>
      </c>
      <c r="E6040" s="2" t="s">
        <v>919</v>
      </c>
    </row>
    <row r="6041" spans="1:5" x14ac:dyDescent="0.2">
      <c r="A6041" s="35">
        <v>5980</v>
      </c>
      <c r="B6041" s="139"/>
      <c r="D6041" s="2" t="str">
        <f t="shared" si="93"/>
        <v>OK</v>
      </c>
      <c r="E6041" s="2" t="s">
        <v>919</v>
      </c>
    </row>
    <row r="6042" spans="1:5" x14ac:dyDescent="0.2">
      <c r="A6042" s="35">
        <v>5981</v>
      </c>
      <c r="B6042" s="139"/>
      <c r="D6042" s="2" t="str">
        <f t="shared" si="93"/>
        <v>OK</v>
      </c>
      <c r="E6042" s="2" t="s">
        <v>919</v>
      </c>
    </row>
    <row r="6043" spans="1:5" x14ac:dyDescent="0.2">
      <c r="A6043" s="35">
        <v>5982</v>
      </c>
      <c r="B6043" s="139"/>
      <c r="D6043" s="2" t="str">
        <f t="shared" si="93"/>
        <v>OK</v>
      </c>
      <c r="E6043" s="2" t="s">
        <v>919</v>
      </c>
    </row>
    <row r="6044" spans="1:5" x14ac:dyDescent="0.2">
      <c r="A6044" s="35">
        <v>5983</v>
      </c>
      <c r="B6044" s="139"/>
      <c r="D6044" s="2" t="str">
        <f t="shared" si="93"/>
        <v>OK</v>
      </c>
      <c r="E6044" s="2" t="s">
        <v>919</v>
      </c>
    </row>
    <row r="6045" spans="1:5" x14ac:dyDescent="0.2">
      <c r="A6045" s="35">
        <v>5984</v>
      </c>
      <c r="B6045" s="139"/>
      <c r="D6045" s="2" t="str">
        <f t="shared" si="93"/>
        <v>OK</v>
      </c>
      <c r="E6045" s="2" t="s">
        <v>919</v>
      </c>
    </row>
    <row r="6046" spans="1:5" x14ac:dyDescent="0.2">
      <c r="A6046" s="35">
        <v>5985</v>
      </c>
      <c r="B6046" s="139"/>
      <c r="D6046" s="2" t="str">
        <f t="shared" si="93"/>
        <v>OK</v>
      </c>
      <c r="E6046" s="2" t="s">
        <v>919</v>
      </c>
    </row>
    <row r="6047" spans="1:5" x14ac:dyDescent="0.2">
      <c r="A6047" s="35">
        <v>5986</v>
      </c>
      <c r="B6047" s="139"/>
      <c r="D6047" s="2" t="str">
        <f t="shared" si="93"/>
        <v>OK</v>
      </c>
      <c r="E6047" s="2" t="s">
        <v>919</v>
      </c>
    </row>
    <row r="6048" spans="1:5" x14ac:dyDescent="0.2">
      <c r="A6048" s="35">
        <v>5987</v>
      </c>
      <c r="B6048" s="139"/>
      <c r="D6048" s="2" t="str">
        <f t="shared" si="93"/>
        <v>OK</v>
      </c>
      <c r="E6048" s="2" t="s">
        <v>919</v>
      </c>
    </row>
    <row r="6049" spans="1:5" x14ac:dyDescent="0.2">
      <c r="A6049" s="35">
        <v>5988</v>
      </c>
      <c r="B6049" s="139"/>
      <c r="D6049" s="2" t="str">
        <f t="shared" si="93"/>
        <v>OK</v>
      </c>
      <c r="E6049" s="2" t="s">
        <v>919</v>
      </c>
    </row>
    <row r="6050" spans="1:5" x14ac:dyDescent="0.2">
      <c r="A6050" s="35">
        <v>5989</v>
      </c>
      <c r="B6050" s="139"/>
      <c r="D6050" s="2" t="str">
        <f t="shared" si="93"/>
        <v>OK</v>
      </c>
      <c r="E6050" s="2" t="s">
        <v>919</v>
      </c>
    </row>
    <row r="6051" spans="1:5" x14ac:dyDescent="0.2">
      <c r="A6051" s="35">
        <v>5990</v>
      </c>
      <c r="B6051" s="139"/>
      <c r="D6051" s="2" t="str">
        <f t="shared" si="93"/>
        <v>OK</v>
      </c>
      <c r="E6051" s="2" t="s">
        <v>919</v>
      </c>
    </row>
    <row r="6052" spans="1:5" x14ac:dyDescent="0.2">
      <c r="A6052" s="35">
        <v>5991</v>
      </c>
      <c r="B6052" s="139"/>
      <c r="D6052" s="2" t="str">
        <f t="shared" si="93"/>
        <v>OK</v>
      </c>
      <c r="E6052" s="2" t="s">
        <v>919</v>
      </c>
    </row>
    <row r="6053" spans="1:5" x14ac:dyDescent="0.2">
      <c r="A6053" s="35">
        <v>5992</v>
      </c>
      <c r="B6053" s="139"/>
      <c r="D6053" s="2" t="str">
        <f t="shared" si="93"/>
        <v>OK</v>
      </c>
      <c r="E6053" s="2" t="s">
        <v>919</v>
      </c>
    </row>
    <row r="6054" spans="1:5" x14ac:dyDescent="0.2">
      <c r="A6054" s="35">
        <v>5993</v>
      </c>
      <c r="B6054" s="139"/>
      <c r="C6054" s="2" t="s">
        <v>572</v>
      </c>
      <c r="D6054" s="2" t="str">
        <f t="shared" si="93"/>
        <v>OK</v>
      </c>
      <c r="E6054" s="2" t="s">
        <v>919</v>
      </c>
    </row>
    <row r="6055" spans="1:5" x14ac:dyDescent="0.2">
      <c r="A6055" s="35">
        <v>5994</v>
      </c>
      <c r="B6055" s="139"/>
      <c r="D6055" s="2" t="str">
        <f t="shared" si="93"/>
        <v>OK</v>
      </c>
      <c r="E6055" s="2" t="s">
        <v>919</v>
      </c>
    </row>
    <row r="6056" spans="1:5" x14ac:dyDescent="0.2">
      <c r="A6056" s="35">
        <v>5995</v>
      </c>
      <c r="B6056" s="139"/>
      <c r="D6056" s="2" t="str">
        <f t="shared" si="93"/>
        <v>OK</v>
      </c>
      <c r="E6056" s="2" t="s">
        <v>919</v>
      </c>
    </row>
    <row r="6057" spans="1:5" x14ac:dyDescent="0.2">
      <c r="A6057" s="35">
        <v>5996</v>
      </c>
      <c r="B6057" s="139"/>
      <c r="D6057" s="2" t="str">
        <f t="shared" si="93"/>
        <v>OK</v>
      </c>
      <c r="E6057" s="2" t="s">
        <v>919</v>
      </c>
    </row>
    <row r="6058" spans="1:5" x14ac:dyDescent="0.2">
      <c r="A6058" s="35">
        <v>5997</v>
      </c>
      <c r="B6058" s="139"/>
      <c r="D6058" s="2" t="str">
        <f t="shared" si="93"/>
        <v>OK</v>
      </c>
      <c r="E6058" s="2" t="s">
        <v>919</v>
      </c>
    </row>
    <row r="6059" spans="1:5" x14ac:dyDescent="0.2">
      <c r="A6059" s="35">
        <v>5998</v>
      </c>
      <c r="B6059" s="139"/>
      <c r="D6059" s="2" t="str">
        <f t="shared" si="93"/>
        <v>OK</v>
      </c>
      <c r="E6059" s="2" t="s">
        <v>919</v>
      </c>
    </row>
    <row r="6060" spans="1:5" x14ac:dyDescent="0.2">
      <c r="A6060" s="35">
        <v>5999</v>
      </c>
      <c r="B6060" s="139"/>
      <c r="D6060" s="2" t="str">
        <f t="shared" si="93"/>
        <v>OK</v>
      </c>
      <c r="E6060" s="2" t="s">
        <v>919</v>
      </c>
    </row>
    <row r="6061" spans="1:5" x14ac:dyDescent="0.2">
      <c r="A6061" s="35">
        <v>6000</v>
      </c>
      <c r="B6061" s="139"/>
      <c r="D6061" s="2" t="str">
        <f t="shared" si="93"/>
        <v>OK</v>
      </c>
      <c r="E6061" s="2" t="s">
        <v>919</v>
      </c>
    </row>
    <row r="6062" spans="1:5" x14ac:dyDescent="0.2">
      <c r="A6062" s="35">
        <v>6001</v>
      </c>
      <c r="B6062" s="139"/>
      <c r="D6062" s="2" t="str">
        <f t="shared" si="93"/>
        <v>OK</v>
      </c>
      <c r="E6062" s="2" t="s">
        <v>919</v>
      </c>
    </row>
    <row r="6063" spans="1:5" x14ac:dyDescent="0.2">
      <c r="A6063" s="35">
        <v>6002</v>
      </c>
      <c r="B6063" s="139"/>
      <c r="D6063" s="2" t="str">
        <f t="shared" si="93"/>
        <v>OK</v>
      </c>
      <c r="E6063" s="2" t="s">
        <v>919</v>
      </c>
    </row>
    <row r="6064" spans="1:5" x14ac:dyDescent="0.2">
      <c r="A6064" s="35">
        <v>6003</v>
      </c>
      <c r="B6064" s="139"/>
      <c r="D6064" s="2" t="str">
        <f t="shared" si="93"/>
        <v>OK</v>
      </c>
      <c r="E6064" s="2" t="s">
        <v>919</v>
      </c>
    </row>
    <row r="6065" spans="1:5" x14ac:dyDescent="0.2">
      <c r="A6065" s="35">
        <v>6004</v>
      </c>
      <c r="B6065" s="139"/>
      <c r="D6065" s="2" t="str">
        <f t="shared" si="93"/>
        <v>OK</v>
      </c>
      <c r="E6065" s="2" t="s">
        <v>919</v>
      </c>
    </row>
    <row r="6066" spans="1:5" x14ac:dyDescent="0.2">
      <c r="A6066" s="35">
        <v>6005</v>
      </c>
      <c r="B6066" s="139"/>
      <c r="D6066" s="2" t="str">
        <f t="shared" si="93"/>
        <v>OK</v>
      </c>
      <c r="E6066" s="2" t="s">
        <v>919</v>
      </c>
    </row>
    <row r="6067" spans="1:5" x14ac:dyDescent="0.2">
      <c r="A6067" s="127">
        <v>6006</v>
      </c>
      <c r="B6067" s="139"/>
      <c r="D6067" s="2" t="str">
        <f t="shared" si="93"/>
        <v>OK</v>
      </c>
      <c r="E6067" s="2" t="s">
        <v>919</v>
      </c>
    </row>
    <row r="6068" spans="1:5" x14ac:dyDescent="0.2">
      <c r="A6068" s="127">
        <v>6007</v>
      </c>
      <c r="B6068" s="139"/>
      <c r="D6068" s="2" t="str">
        <f t="shared" si="93"/>
        <v>OK</v>
      </c>
      <c r="E6068" s="2" t="s">
        <v>919</v>
      </c>
    </row>
    <row r="6069" spans="1:5" x14ac:dyDescent="0.2">
      <c r="A6069" s="127">
        <v>6008</v>
      </c>
      <c r="B6069" s="139"/>
      <c r="D6069" s="2" t="str">
        <f t="shared" si="93"/>
        <v>OK</v>
      </c>
      <c r="E6069" s="2" t="s">
        <v>919</v>
      </c>
    </row>
    <row r="6070" spans="1:5" x14ac:dyDescent="0.2">
      <c r="A6070" s="127">
        <v>6009</v>
      </c>
      <c r="B6070" s="139"/>
      <c r="D6070" s="2" t="str">
        <f t="shared" si="93"/>
        <v>OK</v>
      </c>
      <c r="E6070" s="2" t="s">
        <v>919</v>
      </c>
    </row>
    <row r="6071" spans="1:5" x14ac:dyDescent="0.2">
      <c r="A6071" s="127">
        <v>6010</v>
      </c>
      <c r="B6071" s="139"/>
      <c r="D6071" s="2" t="str">
        <f t="shared" si="93"/>
        <v>OK</v>
      </c>
      <c r="E6071" s="2" t="s">
        <v>919</v>
      </c>
    </row>
    <row r="6072" spans="1:5" x14ac:dyDescent="0.2">
      <c r="A6072" s="127">
        <v>6011</v>
      </c>
      <c r="B6072" s="139"/>
      <c r="D6072" s="2" t="str">
        <f t="shared" si="93"/>
        <v>OK</v>
      </c>
      <c r="E6072" s="2" t="s">
        <v>919</v>
      </c>
    </row>
    <row r="6073" spans="1:5" x14ac:dyDescent="0.2">
      <c r="A6073" s="127">
        <v>6012</v>
      </c>
      <c r="B6073" s="139"/>
      <c r="C6073" s="2" t="s">
        <v>572</v>
      </c>
      <c r="D6073" s="2" t="str">
        <f t="shared" si="93"/>
        <v>OK</v>
      </c>
      <c r="E6073" s="2" t="s">
        <v>919</v>
      </c>
    </row>
    <row r="6074" spans="1:5" x14ac:dyDescent="0.2">
      <c r="A6074" s="8">
        <v>6013</v>
      </c>
      <c r="B6074" s="139">
        <f>'PCTC-OEPP 27-28'!F78</f>
        <v>387.3</v>
      </c>
      <c r="D6074" s="2" t="str">
        <f t="shared" si="93"/>
        <v>Error?</v>
      </c>
      <c r="E6074" s="2" t="s">
        <v>929</v>
      </c>
    </row>
    <row r="6075" spans="1:5" x14ac:dyDescent="0.2">
      <c r="A6075" s="127">
        <v>6014</v>
      </c>
      <c r="B6075" s="139"/>
      <c r="D6075" s="2" t="str">
        <f t="shared" si="93"/>
        <v>OK</v>
      </c>
      <c r="E6075" s="2" t="s">
        <v>929</v>
      </c>
    </row>
    <row r="6076" spans="1:5" x14ac:dyDescent="0.2">
      <c r="A6076">
        <v>6015</v>
      </c>
      <c r="B6076" s="138">
        <f>'Short-Term Long-Term Debt 24'!C27</f>
        <v>0</v>
      </c>
      <c r="D6076" s="2" t="str">
        <f t="shared" si="93"/>
        <v>Error?</v>
      </c>
      <c r="E6076" s="2" t="s">
        <v>929</v>
      </c>
    </row>
    <row r="6077" spans="1:5" x14ac:dyDescent="0.2">
      <c r="A6077">
        <v>6016</v>
      </c>
      <c r="B6077" s="138">
        <f>'Short-Term Long-Term Debt 24'!D27</f>
        <v>0</v>
      </c>
      <c r="D6077" s="2" t="str">
        <f t="shared" si="93"/>
        <v>Error?</v>
      </c>
      <c r="E6077" s="2" t="s">
        <v>929</v>
      </c>
    </row>
    <row r="6078" spans="1:5" x14ac:dyDescent="0.2">
      <c r="A6078">
        <v>6017</v>
      </c>
      <c r="B6078" s="138">
        <f>'Short-Term Long-Term Debt 24'!E27</f>
        <v>0</v>
      </c>
      <c r="D6078" s="2" t="str">
        <f t="shared" si="93"/>
        <v>Error?</v>
      </c>
      <c r="E6078" s="2" t="s">
        <v>929</v>
      </c>
    </row>
    <row r="6079" spans="1:5" x14ac:dyDescent="0.2">
      <c r="A6079">
        <v>6018</v>
      </c>
      <c r="B6079" s="138">
        <f>'Short-Term Long-Term Debt 24'!F27</f>
        <v>0</v>
      </c>
      <c r="D6079" s="2" t="str">
        <f t="shared" ref="D6079:D6142" si="94">IF(ISBLANK(B6079),"OK",IF(A6079-B6079=0,"OK","Error?"))</f>
        <v>Error?</v>
      </c>
      <c r="E6079" s="2" t="s">
        <v>154</v>
      </c>
    </row>
    <row r="6080" spans="1:5" x14ac:dyDescent="0.2">
      <c r="A6080" s="129">
        <v>6019</v>
      </c>
      <c r="D6080" s="2" t="str">
        <f t="shared" si="94"/>
        <v>OK</v>
      </c>
      <c r="E6080" s="2" t="s">
        <v>481</v>
      </c>
    </row>
    <row r="6081" spans="1:5" x14ac:dyDescent="0.2">
      <c r="A6081">
        <v>6020</v>
      </c>
      <c r="B6081" s="138">
        <f>'Assets-Liab 5-6'!C7</f>
        <v>0</v>
      </c>
      <c r="D6081" s="2" t="str">
        <f t="shared" si="94"/>
        <v>Error?</v>
      </c>
      <c r="E6081" s="2" t="s">
        <v>190</v>
      </c>
    </row>
    <row r="6082" spans="1:5" x14ac:dyDescent="0.2">
      <c r="A6082">
        <v>6021</v>
      </c>
      <c r="B6082" s="138">
        <f>'Assets-Liab 5-6'!D7</f>
        <v>0</v>
      </c>
      <c r="D6082" s="2" t="str">
        <f t="shared" si="94"/>
        <v>Error?</v>
      </c>
      <c r="E6082" s="2" t="s">
        <v>190</v>
      </c>
    </row>
    <row r="6083" spans="1:5" x14ac:dyDescent="0.2">
      <c r="A6083">
        <v>6022</v>
      </c>
      <c r="B6083" s="138">
        <f>'Assets-Liab 5-6'!E7</f>
        <v>0</v>
      </c>
      <c r="D6083" s="2" t="str">
        <f t="shared" si="94"/>
        <v>Error?</v>
      </c>
      <c r="E6083" s="2" t="s">
        <v>190</v>
      </c>
    </row>
    <row r="6084" spans="1:5" x14ac:dyDescent="0.2">
      <c r="A6084">
        <v>6023</v>
      </c>
      <c r="B6084" s="138">
        <f>'Assets-Liab 5-6'!F7</f>
        <v>0</v>
      </c>
      <c r="D6084" s="2" t="str">
        <f t="shared" si="94"/>
        <v>Error?</v>
      </c>
      <c r="E6084" s="2" t="s">
        <v>190</v>
      </c>
    </row>
    <row r="6085" spans="1:5" x14ac:dyDescent="0.2">
      <c r="A6085">
        <v>6024</v>
      </c>
      <c r="B6085" s="138">
        <f>'Assets-Liab 5-6'!G7</f>
        <v>0</v>
      </c>
      <c r="D6085" s="2" t="str">
        <f t="shared" si="94"/>
        <v>Error?</v>
      </c>
      <c r="E6085" s="2" t="s">
        <v>190</v>
      </c>
    </row>
    <row r="6086" spans="1:5" x14ac:dyDescent="0.2">
      <c r="A6086">
        <v>6025</v>
      </c>
      <c r="B6086" s="138">
        <f>'Assets-Liab 5-6'!H7</f>
        <v>0</v>
      </c>
      <c r="D6086" s="2" t="str">
        <f t="shared" si="94"/>
        <v>Error?</v>
      </c>
      <c r="E6086" s="2" t="s">
        <v>190</v>
      </c>
    </row>
    <row r="6087" spans="1:5" x14ac:dyDescent="0.2">
      <c r="A6087">
        <v>6026</v>
      </c>
      <c r="B6087" s="138">
        <f>'Assets-Liab 5-6'!I7</f>
        <v>0</v>
      </c>
      <c r="D6087" s="2" t="str">
        <f t="shared" si="94"/>
        <v>Error?</v>
      </c>
      <c r="E6087" s="2" t="s">
        <v>190</v>
      </c>
    </row>
    <row r="6088" spans="1:5" x14ac:dyDescent="0.2">
      <c r="A6088">
        <v>6027</v>
      </c>
      <c r="B6088" s="138">
        <f>'Assets-Liab 5-6'!J7</f>
        <v>0</v>
      </c>
      <c r="D6088" s="2" t="str">
        <f t="shared" si="94"/>
        <v>Error?</v>
      </c>
      <c r="E6088" s="2" t="s">
        <v>190</v>
      </c>
    </row>
    <row r="6089" spans="1:5" x14ac:dyDescent="0.2">
      <c r="A6089">
        <v>6028</v>
      </c>
      <c r="B6089" s="138">
        <f>'Assets-Liab 5-6'!K7</f>
        <v>0</v>
      </c>
      <c r="D6089" s="2" t="str">
        <f t="shared" si="94"/>
        <v>Error?</v>
      </c>
      <c r="E6089" s="2" t="s">
        <v>190</v>
      </c>
    </row>
    <row r="6090" spans="1:5" x14ac:dyDescent="0.2">
      <c r="A6090">
        <v>6029</v>
      </c>
      <c r="B6090" s="138">
        <f>'Assets-Liab 5-6'!C8</f>
        <v>32821</v>
      </c>
      <c r="D6090" s="2" t="str">
        <f t="shared" si="94"/>
        <v>Error?</v>
      </c>
      <c r="E6090" s="2" t="s">
        <v>190</v>
      </c>
    </row>
    <row r="6091" spans="1:5" x14ac:dyDescent="0.2">
      <c r="A6091">
        <v>6030</v>
      </c>
      <c r="B6091" s="138">
        <f>'Assets-Liab 5-6'!D8</f>
        <v>0</v>
      </c>
      <c r="D6091" s="2" t="str">
        <f t="shared" si="94"/>
        <v>Error?</v>
      </c>
      <c r="E6091" s="2" t="s">
        <v>190</v>
      </c>
    </row>
    <row r="6092" spans="1:5" x14ac:dyDescent="0.2">
      <c r="A6092">
        <v>6031</v>
      </c>
      <c r="B6092" s="138">
        <f>'Assets-Liab 5-6'!E8</f>
        <v>0</v>
      </c>
      <c r="D6092" s="2" t="str">
        <f t="shared" si="94"/>
        <v>Error?</v>
      </c>
      <c r="E6092" s="2" t="s">
        <v>190</v>
      </c>
    </row>
    <row r="6093" spans="1:5" x14ac:dyDescent="0.2">
      <c r="A6093">
        <v>6032</v>
      </c>
      <c r="B6093" s="138">
        <f>'Assets-Liab 5-6'!F8</f>
        <v>28996</v>
      </c>
      <c r="D6093" s="2" t="str">
        <f t="shared" si="94"/>
        <v>Error?</v>
      </c>
      <c r="E6093" s="2" t="s">
        <v>190</v>
      </c>
    </row>
    <row r="6094" spans="1:5" x14ac:dyDescent="0.2">
      <c r="A6094">
        <v>6033</v>
      </c>
      <c r="B6094" s="138">
        <f>'Assets-Liab 5-6'!G8</f>
        <v>0</v>
      </c>
      <c r="D6094" s="2" t="str">
        <f t="shared" si="94"/>
        <v>Error?</v>
      </c>
      <c r="E6094" s="2" t="s">
        <v>190</v>
      </c>
    </row>
    <row r="6095" spans="1:5" x14ac:dyDescent="0.2">
      <c r="A6095">
        <v>6034</v>
      </c>
      <c r="B6095" s="138">
        <f>'Assets-Liab 5-6'!H8</f>
        <v>0</v>
      </c>
      <c r="D6095" s="2" t="str">
        <f t="shared" si="94"/>
        <v>Error?</v>
      </c>
      <c r="E6095" s="2" t="s">
        <v>190</v>
      </c>
    </row>
    <row r="6096" spans="1:5" x14ac:dyDescent="0.2">
      <c r="A6096">
        <v>6035</v>
      </c>
      <c r="B6096" s="138">
        <f>'Assets-Liab 5-6'!I8</f>
        <v>0</v>
      </c>
      <c r="D6096" s="2" t="str">
        <f t="shared" si="94"/>
        <v>Error?</v>
      </c>
      <c r="E6096" s="2" t="s">
        <v>190</v>
      </c>
    </row>
    <row r="6097" spans="1:5" x14ac:dyDescent="0.2">
      <c r="A6097">
        <v>6036</v>
      </c>
      <c r="B6097" s="138">
        <f>'Assets-Liab 5-6'!J8</f>
        <v>0</v>
      </c>
      <c r="D6097" s="2" t="str">
        <f t="shared" si="94"/>
        <v>Error?</v>
      </c>
      <c r="E6097" s="2" t="s">
        <v>190</v>
      </c>
    </row>
    <row r="6098" spans="1:5" x14ac:dyDescent="0.2">
      <c r="A6098">
        <v>6037</v>
      </c>
      <c r="B6098" s="138">
        <f>'Assets-Liab 5-6'!K8</f>
        <v>0</v>
      </c>
      <c r="D6098" s="2" t="str">
        <f t="shared" si="94"/>
        <v>Error?</v>
      </c>
      <c r="E6098" s="2" t="s">
        <v>190</v>
      </c>
    </row>
    <row r="6099" spans="1:5" x14ac:dyDescent="0.2">
      <c r="A6099">
        <v>6038</v>
      </c>
      <c r="B6099" s="138">
        <f>'Assets-Liab 5-6'!C9</f>
        <v>29369</v>
      </c>
      <c r="D6099" s="2" t="str">
        <f t="shared" si="94"/>
        <v>Error?</v>
      </c>
      <c r="E6099" s="2" t="s">
        <v>190</v>
      </c>
    </row>
    <row r="6100" spans="1:5" x14ac:dyDescent="0.2">
      <c r="A6100">
        <v>6039</v>
      </c>
      <c r="B6100" s="138">
        <f>'Assets-Liab 5-6'!D9</f>
        <v>29368</v>
      </c>
      <c r="D6100" s="2" t="str">
        <f t="shared" si="94"/>
        <v>Error?</v>
      </c>
      <c r="E6100" s="2" t="s">
        <v>190</v>
      </c>
    </row>
    <row r="6101" spans="1:5" x14ac:dyDescent="0.2">
      <c r="A6101">
        <v>6040</v>
      </c>
      <c r="B6101" s="138">
        <f>'Assets-Liab 5-6'!E9</f>
        <v>0</v>
      </c>
      <c r="D6101" s="2" t="str">
        <f t="shared" si="94"/>
        <v>Error?</v>
      </c>
      <c r="E6101" s="2" t="s">
        <v>190</v>
      </c>
    </row>
    <row r="6102" spans="1:5" x14ac:dyDescent="0.2">
      <c r="A6102">
        <v>6041</v>
      </c>
      <c r="B6102" s="138">
        <f>'Assets-Liab 5-6'!F9</f>
        <v>0</v>
      </c>
      <c r="D6102" s="2" t="str">
        <f t="shared" si="94"/>
        <v>Error?</v>
      </c>
      <c r="E6102" s="2" t="s">
        <v>190</v>
      </c>
    </row>
    <row r="6103" spans="1:5" x14ac:dyDescent="0.2">
      <c r="A6103">
        <f>A6102+1</f>
        <v>6042</v>
      </c>
      <c r="B6103" s="138">
        <f>'Assets-Liab 5-6'!G9</f>
        <v>0</v>
      </c>
      <c r="D6103" s="2" t="str">
        <f t="shared" si="94"/>
        <v>Error?</v>
      </c>
      <c r="E6103" s="2" t="s">
        <v>190</v>
      </c>
    </row>
    <row r="6104" spans="1:5" x14ac:dyDescent="0.2">
      <c r="A6104">
        <v>6043</v>
      </c>
      <c r="B6104" s="138">
        <f>'Assets-Liab 5-6'!H9</f>
        <v>0</v>
      </c>
      <c r="D6104" s="2" t="str">
        <f t="shared" si="94"/>
        <v>Error?</v>
      </c>
      <c r="E6104" s="2" t="s">
        <v>190</v>
      </c>
    </row>
    <row r="6105" spans="1:5" x14ac:dyDescent="0.2">
      <c r="A6105">
        <v>6044</v>
      </c>
      <c r="B6105" s="138">
        <f>'Assets-Liab 5-6'!I9</f>
        <v>0</v>
      </c>
      <c r="D6105" s="2" t="str">
        <f t="shared" si="94"/>
        <v>Error?</v>
      </c>
      <c r="E6105" s="2" t="s">
        <v>190</v>
      </c>
    </row>
    <row r="6106" spans="1:5" x14ac:dyDescent="0.2">
      <c r="A6106">
        <v>6045</v>
      </c>
      <c r="B6106" s="138">
        <f>'Assets-Liab 5-6'!J9</f>
        <v>0</v>
      </c>
      <c r="D6106" s="2" t="str">
        <f t="shared" si="94"/>
        <v>Error?</v>
      </c>
      <c r="E6106" s="2" t="s">
        <v>190</v>
      </c>
    </row>
    <row r="6107" spans="1:5" x14ac:dyDescent="0.2">
      <c r="A6107">
        <v>6046</v>
      </c>
      <c r="B6107" s="138">
        <f>'Assets-Liab 5-6'!K9</f>
        <v>0</v>
      </c>
      <c r="D6107" s="2" t="str">
        <f t="shared" si="94"/>
        <v>Error?</v>
      </c>
      <c r="E6107" s="2" t="s">
        <v>190</v>
      </c>
    </row>
    <row r="6108" spans="1:5" x14ac:dyDescent="0.2">
      <c r="A6108">
        <v>6047</v>
      </c>
      <c r="B6108" s="138">
        <f>'Assets-Liab 5-6'!L9</f>
        <v>0</v>
      </c>
      <c r="D6108" s="2" t="str">
        <f t="shared" si="94"/>
        <v>Error?</v>
      </c>
      <c r="E6108" s="2" t="s">
        <v>190</v>
      </c>
    </row>
    <row r="6109" spans="1:5" x14ac:dyDescent="0.2">
      <c r="A6109">
        <v>6048</v>
      </c>
      <c r="B6109" s="138">
        <f>'Assets-Liab 5-6'!E10</f>
        <v>0</v>
      </c>
      <c r="D6109" s="2" t="str">
        <f t="shared" si="94"/>
        <v>Error?</v>
      </c>
      <c r="E6109" s="2" t="s">
        <v>190</v>
      </c>
    </row>
    <row r="6110" spans="1:5" x14ac:dyDescent="0.2">
      <c r="A6110">
        <v>6049</v>
      </c>
      <c r="B6110" s="138">
        <f>'Assets-Liab 5-6'!G10</f>
        <v>0</v>
      </c>
      <c r="D6110" s="2" t="str">
        <f t="shared" si="94"/>
        <v>Error?</v>
      </c>
      <c r="E6110" s="2" t="s">
        <v>190</v>
      </c>
    </row>
    <row r="6111" spans="1:5" x14ac:dyDescent="0.2">
      <c r="A6111">
        <v>6050</v>
      </c>
      <c r="B6111" s="138">
        <f>'Assets-Liab 5-6'!I10</f>
        <v>0</v>
      </c>
      <c r="D6111" s="2" t="str">
        <f t="shared" si="94"/>
        <v>Error?</v>
      </c>
      <c r="E6111" s="2" t="s">
        <v>190</v>
      </c>
    </row>
    <row r="6112" spans="1:5" x14ac:dyDescent="0.2">
      <c r="A6112">
        <v>6051</v>
      </c>
      <c r="B6112" s="138">
        <f>'Assets-Liab 5-6'!J10</f>
        <v>0</v>
      </c>
      <c r="D6112" s="2" t="str">
        <f t="shared" si="94"/>
        <v>Error?</v>
      </c>
      <c r="E6112" s="2" t="s">
        <v>190</v>
      </c>
    </row>
    <row r="6113" spans="1:5" x14ac:dyDescent="0.2">
      <c r="A6113">
        <v>6052</v>
      </c>
      <c r="B6113" s="138">
        <f>'Assets-Liab 5-6'!C11</f>
        <v>0</v>
      </c>
      <c r="D6113" s="2" t="str">
        <f t="shared" si="94"/>
        <v>Error?</v>
      </c>
      <c r="E6113" s="2" t="s">
        <v>190</v>
      </c>
    </row>
    <row r="6114" spans="1:5" x14ac:dyDescent="0.2">
      <c r="A6114">
        <v>6053</v>
      </c>
      <c r="B6114" s="138">
        <f>'Assets-Liab 5-6'!D11</f>
        <v>0</v>
      </c>
      <c r="D6114" s="2" t="str">
        <f t="shared" si="94"/>
        <v>Error?</v>
      </c>
      <c r="E6114" s="2" t="s">
        <v>190</v>
      </c>
    </row>
    <row r="6115" spans="1:5" x14ac:dyDescent="0.2">
      <c r="A6115">
        <v>6054</v>
      </c>
      <c r="B6115" s="138">
        <f>'Assets-Liab 5-6'!E11</f>
        <v>0</v>
      </c>
      <c r="D6115" s="2" t="str">
        <f t="shared" si="94"/>
        <v>Error?</v>
      </c>
      <c r="E6115" s="2" t="s">
        <v>190</v>
      </c>
    </row>
    <row r="6116" spans="1:5" x14ac:dyDescent="0.2">
      <c r="A6116">
        <v>6055</v>
      </c>
      <c r="B6116" s="138">
        <f>'Assets-Liab 5-6'!F11</f>
        <v>0</v>
      </c>
      <c r="D6116" s="2" t="str">
        <f t="shared" si="94"/>
        <v>Error?</v>
      </c>
      <c r="E6116" s="2" t="s">
        <v>190</v>
      </c>
    </row>
    <row r="6117" spans="1:5" x14ac:dyDescent="0.2">
      <c r="A6117">
        <v>6056</v>
      </c>
      <c r="B6117" s="138">
        <f>'Assets-Liab 5-6'!G11</f>
        <v>0</v>
      </c>
      <c r="D6117" s="2" t="str">
        <f t="shared" si="94"/>
        <v>Error?</v>
      </c>
      <c r="E6117" s="2" t="s">
        <v>190</v>
      </c>
    </row>
    <row r="6118" spans="1:5" x14ac:dyDescent="0.2">
      <c r="A6118">
        <v>6057</v>
      </c>
      <c r="B6118" s="138">
        <f>'Assets-Liab 5-6'!H11</f>
        <v>0</v>
      </c>
      <c r="D6118" s="2" t="str">
        <f t="shared" si="94"/>
        <v>Error?</v>
      </c>
      <c r="E6118" s="2" t="s">
        <v>190</v>
      </c>
    </row>
    <row r="6119" spans="1:5" x14ac:dyDescent="0.2">
      <c r="A6119">
        <v>6058</v>
      </c>
      <c r="B6119" s="138">
        <f>'Assets-Liab 5-6'!I11</f>
        <v>0</v>
      </c>
      <c r="D6119" s="2" t="str">
        <f t="shared" si="94"/>
        <v>Error?</v>
      </c>
      <c r="E6119" s="2" t="s">
        <v>190</v>
      </c>
    </row>
    <row r="6120" spans="1:5" x14ac:dyDescent="0.2">
      <c r="A6120">
        <v>6059</v>
      </c>
      <c r="B6120" s="138">
        <f>'Assets-Liab 5-6'!J11</f>
        <v>0</v>
      </c>
      <c r="D6120" s="2" t="str">
        <f t="shared" si="94"/>
        <v>Error?</v>
      </c>
      <c r="E6120" s="2" t="s">
        <v>190</v>
      </c>
    </row>
    <row r="6121" spans="1:5" x14ac:dyDescent="0.2">
      <c r="A6121">
        <v>6060</v>
      </c>
      <c r="B6121" s="138">
        <f>'Assets-Liab 5-6'!K11</f>
        <v>0</v>
      </c>
      <c r="D6121" s="2" t="str">
        <f t="shared" si="94"/>
        <v>Error?</v>
      </c>
      <c r="E6121" s="2" t="s">
        <v>190</v>
      </c>
    </row>
    <row r="6122" spans="1:5" x14ac:dyDescent="0.2">
      <c r="A6122">
        <v>6061</v>
      </c>
      <c r="B6122" s="138">
        <f>'Assets-Liab 5-6'!L11</f>
        <v>0</v>
      </c>
      <c r="D6122" s="2" t="str">
        <f t="shared" si="94"/>
        <v>Error?</v>
      </c>
      <c r="E6122" s="2" t="s">
        <v>190</v>
      </c>
    </row>
    <row r="6123" spans="1:5" x14ac:dyDescent="0.2">
      <c r="A6123">
        <v>6062</v>
      </c>
      <c r="B6123" s="138">
        <f>'Assets-Liab 5-6'!J12</f>
        <v>0</v>
      </c>
      <c r="D6123" s="2" t="str">
        <f t="shared" si="94"/>
        <v>Error?</v>
      </c>
      <c r="E6123" s="2" t="s">
        <v>190</v>
      </c>
    </row>
    <row r="6124" spans="1:5" x14ac:dyDescent="0.2">
      <c r="A6124">
        <v>6063</v>
      </c>
      <c r="B6124" s="138">
        <f>'Assets-Liab 5-6'!J13</f>
        <v>0</v>
      </c>
      <c r="D6124" s="2" t="str">
        <f t="shared" si="94"/>
        <v>Error?</v>
      </c>
      <c r="E6124" s="2" t="s">
        <v>190</v>
      </c>
    </row>
    <row r="6125" spans="1:5" x14ac:dyDescent="0.2">
      <c r="A6125">
        <v>6064</v>
      </c>
      <c r="B6125" s="138">
        <f>'Assets-Liab 5-6'!C25</f>
        <v>0</v>
      </c>
      <c r="D6125" s="2" t="str">
        <f t="shared" si="94"/>
        <v>Error?</v>
      </c>
      <c r="E6125" s="2" t="s">
        <v>190</v>
      </c>
    </row>
    <row r="6126" spans="1:5" x14ac:dyDescent="0.2">
      <c r="A6126">
        <v>6065</v>
      </c>
      <c r="B6126" s="138">
        <f>'Assets-Liab 5-6'!D25</f>
        <v>0</v>
      </c>
      <c r="D6126" s="2" t="str">
        <f t="shared" si="94"/>
        <v>Error?</v>
      </c>
      <c r="E6126" s="2" t="s">
        <v>190</v>
      </c>
    </row>
    <row r="6127" spans="1:5" x14ac:dyDescent="0.2">
      <c r="A6127">
        <v>6066</v>
      </c>
      <c r="B6127" s="138">
        <f>'Assets-Liab 5-6'!E25</f>
        <v>0</v>
      </c>
      <c r="D6127" s="2" t="str">
        <f t="shared" si="94"/>
        <v>Error?</v>
      </c>
      <c r="E6127" s="2" t="s">
        <v>190</v>
      </c>
    </row>
    <row r="6128" spans="1:5" x14ac:dyDescent="0.2">
      <c r="A6128">
        <v>6067</v>
      </c>
      <c r="B6128" s="138">
        <f>'Assets-Liab 5-6'!F25</f>
        <v>0</v>
      </c>
      <c r="D6128" s="2" t="str">
        <f t="shared" si="94"/>
        <v>Error?</v>
      </c>
      <c r="E6128" s="2" t="s">
        <v>190</v>
      </c>
    </row>
    <row r="6129" spans="1:5" x14ac:dyDescent="0.2">
      <c r="A6129">
        <v>6068</v>
      </c>
      <c r="B6129" s="138">
        <f>'Assets-Liab 5-6'!G25</f>
        <v>0</v>
      </c>
      <c r="D6129" s="2" t="str">
        <f t="shared" si="94"/>
        <v>Error?</v>
      </c>
      <c r="E6129" s="2" t="s">
        <v>190</v>
      </c>
    </row>
    <row r="6130" spans="1:5" x14ac:dyDescent="0.2">
      <c r="A6130">
        <v>6069</v>
      </c>
      <c r="B6130" s="138">
        <f>'Assets-Liab 5-6'!H25</f>
        <v>0</v>
      </c>
      <c r="D6130" s="2" t="str">
        <f t="shared" si="94"/>
        <v>Error?</v>
      </c>
      <c r="E6130" s="2" t="s">
        <v>190</v>
      </c>
    </row>
    <row r="6131" spans="1:5" x14ac:dyDescent="0.2">
      <c r="A6131">
        <v>6070</v>
      </c>
      <c r="B6131" s="138">
        <f>'Assets-Liab 5-6'!J25</f>
        <v>0</v>
      </c>
      <c r="D6131" s="2" t="str">
        <f t="shared" si="94"/>
        <v>Error?</v>
      </c>
      <c r="E6131" s="2" t="s">
        <v>190</v>
      </c>
    </row>
    <row r="6132" spans="1:5" x14ac:dyDescent="0.2">
      <c r="A6132">
        <v>6071</v>
      </c>
      <c r="B6132" s="138">
        <f>'Assets-Liab 5-6'!K25</f>
        <v>0</v>
      </c>
      <c r="D6132" s="2" t="str">
        <f t="shared" si="94"/>
        <v>Error?</v>
      </c>
      <c r="E6132" s="2" t="s">
        <v>190</v>
      </c>
    </row>
    <row r="6133" spans="1:5" x14ac:dyDescent="0.2">
      <c r="A6133">
        <v>6072</v>
      </c>
      <c r="B6133" s="138">
        <f>'Assets-Liab 5-6'!C26</f>
        <v>0</v>
      </c>
      <c r="D6133" s="2" t="str">
        <f t="shared" si="94"/>
        <v>Error?</v>
      </c>
      <c r="E6133" s="2" t="s">
        <v>190</v>
      </c>
    </row>
    <row r="6134" spans="1:5" x14ac:dyDescent="0.2">
      <c r="A6134">
        <v>6073</v>
      </c>
      <c r="B6134" s="138">
        <f>'Assets-Liab 5-6'!D26</f>
        <v>0</v>
      </c>
      <c r="D6134" s="2" t="str">
        <f t="shared" si="94"/>
        <v>Error?</v>
      </c>
      <c r="E6134" s="2" t="s">
        <v>190</v>
      </c>
    </row>
    <row r="6135" spans="1:5" x14ac:dyDescent="0.2">
      <c r="A6135">
        <v>6074</v>
      </c>
      <c r="B6135" s="138">
        <f>'Assets-Liab 5-6'!E26</f>
        <v>0</v>
      </c>
      <c r="D6135" s="2" t="str">
        <f t="shared" si="94"/>
        <v>Error?</v>
      </c>
      <c r="E6135" s="2" t="s">
        <v>190</v>
      </c>
    </row>
    <row r="6136" spans="1:5" x14ac:dyDescent="0.2">
      <c r="A6136">
        <v>6075</v>
      </c>
      <c r="B6136" s="138">
        <f>'Assets-Liab 5-6'!F26</f>
        <v>0</v>
      </c>
      <c r="D6136" s="2" t="str">
        <f t="shared" si="94"/>
        <v>Error?</v>
      </c>
      <c r="E6136" s="2" t="s">
        <v>190</v>
      </c>
    </row>
    <row r="6137" spans="1:5" x14ac:dyDescent="0.2">
      <c r="A6137">
        <v>6076</v>
      </c>
      <c r="B6137" s="138">
        <f>'Assets-Liab 5-6'!G26</f>
        <v>0</v>
      </c>
      <c r="D6137" s="2" t="str">
        <f t="shared" si="94"/>
        <v>Error?</v>
      </c>
      <c r="E6137" s="2" t="s">
        <v>190</v>
      </c>
    </row>
    <row r="6138" spans="1:5" x14ac:dyDescent="0.2">
      <c r="A6138">
        <v>6077</v>
      </c>
      <c r="B6138" s="138">
        <f>'Assets-Liab 5-6'!H26</f>
        <v>0</v>
      </c>
      <c r="D6138" s="2" t="str">
        <f t="shared" si="94"/>
        <v>Error?</v>
      </c>
      <c r="E6138" s="2" t="s">
        <v>190</v>
      </c>
    </row>
    <row r="6139" spans="1:5" x14ac:dyDescent="0.2">
      <c r="A6139">
        <v>6078</v>
      </c>
      <c r="B6139" s="138">
        <f>'Assets-Liab 5-6'!I26</f>
        <v>0</v>
      </c>
      <c r="D6139" s="2" t="str">
        <f t="shared" si="94"/>
        <v>Error?</v>
      </c>
      <c r="E6139" s="2" t="s">
        <v>190</v>
      </c>
    </row>
    <row r="6140" spans="1:5" x14ac:dyDescent="0.2">
      <c r="A6140">
        <v>6079</v>
      </c>
      <c r="B6140" s="138">
        <f>'Assets-Liab 5-6'!J26</f>
        <v>0</v>
      </c>
      <c r="D6140" s="2" t="str">
        <f t="shared" si="94"/>
        <v>Error?</v>
      </c>
      <c r="E6140" s="2" t="s">
        <v>190</v>
      </c>
    </row>
    <row r="6141" spans="1:5" x14ac:dyDescent="0.2">
      <c r="A6141">
        <v>6080</v>
      </c>
      <c r="B6141" s="138">
        <f>'Assets-Liab 5-6'!K26</f>
        <v>0</v>
      </c>
      <c r="D6141" s="2" t="str">
        <f t="shared" si="94"/>
        <v>Error?</v>
      </c>
      <c r="E6141" s="2" t="s">
        <v>190</v>
      </c>
    </row>
    <row r="6142" spans="1:5" x14ac:dyDescent="0.2">
      <c r="A6142">
        <v>6081</v>
      </c>
      <c r="B6142" s="138">
        <f>'Assets-Liab 5-6'!C27</f>
        <v>198056</v>
      </c>
      <c r="D6142" s="2" t="str">
        <f t="shared" si="94"/>
        <v>Error?</v>
      </c>
      <c r="E6142" s="2" t="s">
        <v>190</v>
      </c>
    </row>
    <row r="6143" spans="1:5" x14ac:dyDescent="0.2">
      <c r="A6143">
        <v>6082</v>
      </c>
      <c r="B6143" s="138">
        <f>'Assets-Liab 5-6'!D27</f>
        <v>40873</v>
      </c>
      <c r="D6143" s="2" t="str">
        <f t="shared" ref="D6143:D6206" si="95">IF(ISBLANK(B6143),"OK",IF(A6143-B6143=0,"OK","Error?"))</f>
        <v>Error?</v>
      </c>
      <c r="E6143" s="2" t="s">
        <v>190</v>
      </c>
    </row>
    <row r="6144" spans="1:5" x14ac:dyDescent="0.2">
      <c r="A6144">
        <v>6083</v>
      </c>
      <c r="B6144" s="138">
        <f>'Assets-Liab 5-6'!E27</f>
        <v>0</v>
      </c>
      <c r="D6144" s="2" t="str">
        <f t="shared" si="95"/>
        <v>Error?</v>
      </c>
      <c r="E6144" s="2" t="s">
        <v>190</v>
      </c>
    </row>
    <row r="6145" spans="1:5" x14ac:dyDescent="0.2">
      <c r="A6145">
        <v>6084</v>
      </c>
      <c r="B6145" s="138">
        <f>'Assets-Liab 5-6'!F27</f>
        <v>94572</v>
      </c>
      <c r="D6145" s="2" t="str">
        <f t="shared" si="95"/>
        <v>Error?</v>
      </c>
      <c r="E6145" s="2" t="s">
        <v>190</v>
      </c>
    </row>
    <row r="6146" spans="1:5" x14ac:dyDescent="0.2">
      <c r="A6146">
        <v>6085</v>
      </c>
      <c r="B6146" s="138">
        <f>'Assets-Liab 5-6'!G27</f>
        <v>2913</v>
      </c>
      <c r="D6146" s="2" t="str">
        <f t="shared" si="95"/>
        <v>Error?</v>
      </c>
      <c r="E6146" s="2" t="s">
        <v>190</v>
      </c>
    </row>
    <row r="6147" spans="1:5" x14ac:dyDescent="0.2">
      <c r="A6147">
        <v>6086</v>
      </c>
      <c r="B6147" s="138">
        <f>'Assets-Liab 5-6'!H27</f>
        <v>405023</v>
      </c>
      <c r="D6147" s="2" t="str">
        <f t="shared" si="95"/>
        <v>Error?</v>
      </c>
      <c r="E6147" s="2" t="s">
        <v>190</v>
      </c>
    </row>
    <row r="6148" spans="1:5" x14ac:dyDescent="0.2">
      <c r="A6148">
        <v>6087</v>
      </c>
      <c r="B6148" s="138">
        <f>'Assets-Liab 5-6'!I27</f>
        <v>0</v>
      </c>
      <c r="D6148" s="2" t="str">
        <f t="shared" si="95"/>
        <v>Error?</v>
      </c>
      <c r="E6148" s="2" t="s">
        <v>190</v>
      </c>
    </row>
    <row r="6149" spans="1:5" x14ac:dyDescent="0.2">
      <c r="A6149">
        <v>6088</v>
      </c>
      <c r="B6149" s="138">
        <f>'Assets-Liab 5-6'!J27</f>
        <v>0</v>
      </c>
      <c r="D6149" s="2" t="str">
        <f t="shared" si="95"/>
        <v>Error?</v>
      </c>
      <c r="E6149" s="2" t="s">
        <v>190</v>
      </c>
    </row>
    <row r="6150" spans="1:5" x14ac:dyDescent="0.2">
      <c r="A6150">
        <v>6089</v>
      </c>
      <c r="B6150" s="138">
        <f>'Assets-Liab 5-6'!K27</f>
        <v>0</v>
      </c>
      <c r="D6150" s="2" t="str">
        <f t="shared" si="95"/>
        <v>Error?</v>
      </c>
      <c r="E6150" s="2" t="s">
        <v>190</v>
      </c>
    </row>
    <row r="6151" spans="1:5" x14ac:dyDescent="0.2">
      <c r="A6151">
        <v>6090</v>
      </c>
      <c r="B6151" s="138">
        <f>'Assets-Liab 5-6'!C28</f>
        <v>0</v>
      </c>
      <c r="D6151" s="2" t="str">
        <f t="shared" si="95"/>
        <v>Error?</v>
      </c>
      <c r="E6151" s="2" t="s">
        <v>190</v>
      </c>
    </row>
    <row r="6152" spans="1:5" x14ac:dyDescent="0.2">
      <c r="A6152">
        <v>6091</v>
      </c>
      <c r="B6152" s="138">
        <f>'Assets-Liab 5-6'!D28</f>
        <v>0</v>
      </c>
      <c r="D6152" s="2" t="str">
        <f t="shared" si="95"/>
        <v>Error?</v>
      </c>
      <c r="E6152" s="2" t="s">
        <v>190</v>
      </c>
    </row>
    <row r="6153" spans="1:5" x14ac:dyDescent="0.2">
      <c r="A6153">
        <v>6092</v>
      </c>
      <c r="B6153" s="138">
        <f>'Assets-Liab 5-6'!E28</f>
        <v>0</v>
      </c>
      <c r="D6153" s="2" t="str">
        <f t="shared" si="95"/>
        <v>Error?</v>
      </c>
      <c r="E6153" s="2" t="s">
        <v>190</v>
      </c>
    </row>
    <row r="6154" spans="1:5" x14ac:dyDescent="0.2">
      <c r="A6154">
        <v>6093</v>
      </c>
      <c r="B6154" s="138">
        <f>'Assets-Liab 5-6'!F28</f>
        <v>0</v>
      </c>
      <c r="D6154" s="2" t="str">
        <f t="shared" si="95"/>
        <v>Error?</v>
      </c>
      <c r="E6154" s="2" t="s">
        <v>190</v>
      </c>
    </row>
    <row r="6155" spans="1:5" x14ac:dyDescent="0.2">
      <c r="A6155">
        <v>6094</v>
      </c>
      <c r="B6155" s="138">
        <f>'Assets-Liab 5-6'!G28</f>
        <v>0</v>
      </c>
      <c r="D6155" s="2" t="str">
        <f t="shared" si="95"/>
        <v>Error?</v>
      </c>
      <c r="E6155" s="2" t="s">
        <v>190</v>
      </c>
    </row>
    <row r="6156" spans="1:5" x14ac:dyDescent="0.2">
      <c r="A6156">
        <v>6095</v>
      </c>
      <c r="B6156" s="138">
        <f>'Assets-Liab 5-6'!H28</f>
        <v>0</v>
      </c>
      <c r="D6156" s="2" t="str">
        <f t="shared" si="95"/>
        <v>Error?</v>
      </c>
      <c r="E6156" s="2" t="s">
        <v>190</v>
      </c>
    </row>
    <row r="6157" spans="1:5" x14ac:dyDescent="0.2">
      <c r="A6157">
        <v>6096</v>
      </c>
      <c r="B6157" s="138">
        <f>'Assets-Liab 5-6'!I28</f>
        <v>0</v>
      </c>
      <c r="D6157" s="2" t="str">
        <f t="shared" si="95"/>
        <v>Error?</v>
      </c>
      <c r="E6157" s="2" t="s">
        <v>190</v>
      </c>
    </row>
    <row r="6158" spans="1:5" x14ac:dyDescent="0.2">
      <c r="A6158">
        <v>6097</v>
      </c>
      <c r="B6158" s="138">
        <f>'Assets-Liab 5-6'!J28</f>
        <v>0</v>
      </c>
      <c r="D6158" s="2" t="str">
        <f t="shared" si="95"/>
        <v>Error?</v>
      </c>
      <c r="E6158" s="2" t="s">
        <v>190</v>
      </c>
    </row>
    <row r="6159" spans="1:5" x14ac:dyDescent="0.2">
      <c r="A6159">
        <v>6098</v>
      </c>
      <c r="B6159" s="138">
        <f>'Assets-Liab 5-6'!K28</f>
        <v>0</v>
      </c>
      <c r="D6159" s="2" t="str">
        <f t="shared" si="95"/>
        <v>Error?</v>
      </c>
      <c r="E6159" s="2" t="s">
        <v>190</v>
      </c>
    </row>
    <row r="6160" spans="1:5" x14ac:dyDescent="0.2">
      <c r="A6160">
        <v>6099</v>
      </c>
      <c r="B6160" s="138">
        <f>'Assets-Liab 5-6'!C29</f>
        <v>0</v>
      </c>
      <c r="D6160" s="2" t="str">
        <f t="shared" si="95"/>
        <v>Error?</v>
      </c>
      <c r="E6160" s="2" t="s">
        <v>190</v>
      </c>
    </row>
    <row r="6161" spans="1:5" x14ac:dyDescent="0.2">
      <c r="A6161">
        <v>6100</v>
      </c>
      <c r="B6161" s="138">
        <f>'Assets-Liab 5-6'!D29</f>
        <v>0</v>
      </c>
      <c r="D6161" s="2" t="str">
        <f t="shared" si="95"/>
        <v>Error?</v>
      </c>
      <c r="E6161" s="2" t="s">
        <v>190</v>
      </c>
    </row>
    <row r="6162" spans="1:5" x14ac:dyDescent="0.2">
      <c r="A6162">
        <v>6101</v>
      </c>
      <c r="B6162" s="138">
        <f>'Assets-Liab 5-6'!E29</f>
        <v>0</v>
      </c>
      <c r="D6162" s="2" t="str">
        <f t="shared" si="95"/>
        <v>Error?</v>
      </c>
      <c r="E6162" s="2" t="s">
        <v>190</v>
      </c>
    </row>
    <row r="6163" spans="1:5" x14ac:dyDescent="0.2">
      <c r="A6163">
        <v>6102</v>
      </c>
      <c r="B6163" s="138">
        <f>'Assets-Liab 5-6'!F29</f>
        <v>0</v>
      </c>
      <c r="D6163" s="2" t="str">
        <f t="shared" si="95"/>
        <v>Error?</v>
      </c>
      <c r="E6163" s="2" t="s">
        <v>190</v>
      </c>
    </row>
    <row r="6164" spans="1:5" x14ac:dyDescent="0.2">
      <c r="A6164">
        <v>6103</v>
      </c>
      <c r="B6164" s="138">
        <f>'Assets-Liab 5-6'!G29</f>
        <v>0</v>
      </c>
      <c r="D6164" s="2" t="str">
        <f t="shared" si="95"/>
        <v>Error?</v>
      </c>
      <c r="E6164" s="2" t="s">
        <v>190</v>
      </c>
    </row>
    <row r="6165" spans="1:5" x14ac:dyDescent="0.2">
      <c r="A6165">
        <v>6104</v>
      </c>
      <c r="B6165" s="138">
        <f>'Assets-Liab 5-6'!H29</f>
        <v>0</v>
      </c>
      <c r="D6165" s="2" t="str">
        <f t="shared" si="95"/>
        <v>Error?</v>
      </c>
      <c r="E6165" s="2" t="s">
        <v>190</v>
      </c>
    </row>
    <row r="6166" spans="1:5" x14ac:dyDescent="0.2">
      <c r="A6166">
        <v>6105</v>
      </c>
      <c r="B6166" s="138">
        <f>'Assets-Liab 5-6'!I29</f>
        <v>0</v>
      </c>
      <c r="D6166" s="2" t="str">
        <f t="shared" si="95"/>
        <v>Error?</v>
      </c>
      <c r="E6166" s="2" t="s">
        <v>190</v>
      </c>
    </row>
    <row r="6167" spans="1:5" x14ac:dyDescent="0.2">
      <c r="A6167">
        <v>6106</v>
      </c>
      <c r="B6167" s="138">
        <f>'Assets-Liab 5-6'!J29</f>
        <v>0</v>
      </c>
      <c r="D6167" s="2" t="str">
        <f t="shared" si="95"/>
        <v>Error?</v>
      </c>
      <c r="E6167" s="2" t="s">
        <v>190</v>
      </c>
    </row>
    <row r="6168" spans="1:5" x14ac:dyDescent="0.2">
      <c r="A6168">
        <v>6107</v>
      </c>
      <c r="B6168" s="138">
        <f>'Assets-Liab 5-6'!K29</f>
        <v>0</v>
      </c>
      <c r="D6168" s="2" t="str">
        <f t="shared" si="95"/>
        <v>Error?</v>
      </c>
      <c r="E6168" s="2" t="s">
        <v>190</v>
      </c>
    </row>
    <row r="6169" spans="1:5" x14ac:dyDescent="0.2">
      <c r="A6169">
        <v>6108</v>
      </c>
      <c r="B6169" s="138">
        <f>'Assets-Liab 5-6'!C30</f>
        <v>538932</v>
      </c>
      <c r="D6169" s="2" t="str">
        <f t="shared" si="95"/>
        <v>Error?</v>
      </c>
      <c r="E6169" s="2" t="s">
        <v>190</v>
      </c>
    </row>
    <row r="6170" spans="1:5" x14ac:dyDescent="0.2">
      <c r="A6170">
        <v>6109</v>
      </c>
      <c r="B6170" s="138">
        <f>'Assets-Liab 5-6'!D30</f>
        <v>0</v>
      </c>
      <c r="D6170" s="2" t="str">
        <f t="shared" si="95"/>
        <v>Error?</v>
      </c>
      <c r="E6170" s="2" t="s">
        <v>190</v>
      </c>
    </row>
    <row r="6171" spans="1:5" x14ac:dyDescent="0.2">
      <c r="A6171">
        <v>6110</v>
      </c>
      <c r="B6171" s="138">
        <f>'Assets-Liab 5-6'!E30</f>
        <v>0</v>
      </c>
      <c r="D6171" s="2" t="str">
        <f t="shared" si="95"/>
        <v>Error?</v>
      </c>
      <c r="E6171" s="2" t="s">
        <v>190</v>
      </c>
    </row>
    <row r="6172" spans="1:5" x14ac:dyDescent="0.2">
      <c r="A6172">
        <v>6111</v>
      </c>
      <c r="B6172" s="138">
        <f>'Assets-Liab 5-6'!F30</f>
        <v>2071</v>
      </c>
      <c r="D6172" s="2" t="str">
        <f t="shared" si="95"/>
        <v>Error?</v>
      </c>
      <c r="E6172" s="2" t="s">
        <v>190</v>
      </c>
    </row>
    <row r="6173" spans="1:5" x14ac:dyDescent="0.2">
      <c r="A6173">
        <v>6112</v>
      </c>
      <c r="B6173" s="138">
        <f>'Assets-Liab 5-6'!G30</f>
        <v>0</v>
      </c>
      <c r="D6173" s="2" t="str">
        <f t="shared" si="95"/>
        <v>Error?</v>
      </c>
      <c r="E6173" s="2" t="s">
        <v>190</v>
      </c>
    </row>
    <row r="6174" spans="1:5" x14ac:dyDescent="0.2">
      <c r="A6174">
        <v>6113</v>
      </c>
      <c r="B6174" s="138">
        <f>'Assets-Liab 5-6'!H30</f>
        <v>0</v>
      </c>
      <c r="D6174" s="2" t="str">
        <f t="shared" si="95"/>
        <v>Error?</v>
      </c>
      <c r="E6174" s="2" t="s">
        <v>190</v>
      </c>
    </row>
    <row r="6175" spans="1:5" x14ac:dyDescent="0.2">
      <c r="A6175">
        <v>6114</v>
      </c>
      <c r="B6175" s="138">
        <f>'Assets-Liab 5-6'!I30</f>
        <v>0</v>
      </c>
      <c r="D6175" s="2" t="str">
        <f t="shared" si="95"/>
        <v>Error?</v>
      </c>
      <c r="E6175" s="2" t="s">
        <v>190</v>
      </c>
    </row>
    <row r="6176" spans="1:5" x14ac:dyDescent="0.2">
      <c r="A6176">
        <v>6115</v>
      </c>
      <c r="B6176" s="138">
        <f>'Assets-Liab 5-6'!J30</f>
        <v>0</v>
      </c>
      <c r="D6176" s="2" t="str">
        <f t="shared" si="95"/>
        <v>Error?</v>
      </c>
      <c r="E6176" s="2" t="s">
        <v>190</v>
      </c>
    </row>
    <row r="6177" spans="1:5" x14ac:dyDescent="0.2">
      <c r="A6177">
        <v>6116</v>
      </c>
      <c r="B6177" s="138">
        <f>'Assets-Liab 5-6'!K30</f>
        <v>0</v>
      </c>
      <c r="D6177" s="2" t="str">
        <f t="shared" si="95"/>
        <v>Error?</v>
      </c>
      <c r="E6177" s="2" t="s">
        <v>190</v>
      </c>
    </row>
    <row r="6178" spans="1:5" x14ac:dyDescent="0.2">
      <c r="A6178">
        <v>6117</v>
      </c>
      <c r="B6178" s="138">
        <f>'Assets-Liab 5-6'!E31</f>
        <v>0</v>
      </c>
      <c r="D6178" s="2" t="str">
        <f t="shared" si="95"/>
        <v>Error?</v>
      </c>
      <c r="E6178" s="2" t="s">
        <v>190</v>
      </c>
    </row>
    <row r="6179" spans="1:5" x14ac:dyDescent="0.2">
      <c r="A6179">
        <v>6118</v>
      </c>
      <c r="B6179" s="138">
        <f>'Assets-Liab 5-6'!I31</f>
        <v>0</v>
      </c>
      <c r="D6179" s="2" t="str">
        <f t="shared" si="95"/>
        <v>Error?</v>
      </c>
      <c r="E6179" s="2" t="s">
        <v>190</v>
      </c>
    </row>
    <row r="6180" spans="1:5" x14ac:dyDescent="0.2">
      <c r="A6180">
        <v>6119</v>
      </c>
      <c r="B6180" s="138">
        <f>'Assets-Liab 5-6'!J31</f>
        <v>0</v>
      </c>
      <c r="D6180" s="2" t="str">
        <f t="shared" si="95"/>
        <v>Error?</v>
      </c>
      <c r="E6180" s="2" t="s">
        <v>190</v>
      </c>
    </row>
    <row r="6181" spans="1:5" x14ac:dyDescent="0.2">
      <c r="A6181">
        <v>6120</v>
      </c>
      <c r="B6181" s="138">
        <f>'Assets-Liab 5-6'!J32</f>
        <v>0</v>
      </c>
      <c r="D6181" s="2" t="str">
        <f t="shared" si="95"/>
        <v>Error?</v>
      </c>
      <c r="E6181" s="2" t="s">
        <v>190</v>
      </c>
    </row>
    <row r="6182" spans="1:5" x14ac:dyDescent="0.2">
      <c r="A6182">
        <v>6121</v>
      </c>
      <c r="B6182" s="138">
        <f>'Assets-Liab 5-6'!C33</f>
        <v>0</v>
      </c>
      <c r="D6182" s="2" t="str">
        <f t="shared" si="95"/>
        <v>Error?</v>
      </c>
      <c r="E6182" s="2" t="s">
        <v>190</v>
      </c>
    </row>
    <row r="6183" spans="1:5" x14ac:dyDescent="0.2">
      <c r="A6183">
        <v>6122</v>
      </c>
      <c r="B6183" s="138">
        <f>'Assets-Liab 5-6'!D33</f>
        <v>0</v>
      </c>
      <c r="D6183" s="2" t="str">
        <f t="shared" si="95"/>
        <v>Error?</v>
      </c>
      <c r="E6183" s="2" t="s">
        <v>190</v>
      </c>
    </row>
    <row r="6184" spans="1:5" x14ac:dyDescent="0.2">
      <c r="A6184">
        <v>6123</v>
      </c>
      <c r="B6184" s="138">
        <f>'Assets-Liab 5-6'!E33</f>
        <v>0</v>
      </c>
      <c r="D6184" s="2" t="str">
        <f t="shared" si="95"/>
        <v>Error?</v>
      </c>
      <c r="E6184" s="2" t="s">
        <v>190</v>
      </c>
    </row>
    <row r="6185" spans="1:5" x14ac:dyDescent="0.2">
      <c r="A6185">
        <v>6124</v>
      </c>
      <c r="B6185" s="138">
        <f>'Assets-Liab 5-6'!F33</f>
        <v>0</v>
      </c>
      <c r="D6185" s="2" t="str">
        <f t="shared" si="95"/>
        <v>Error?</v>
      </c>
      <c r="E6185" s="2" t="s">
        <v>190</v>
      </c>
    </row>
    <row r="6186" spans="1:5" x14ac:dyDescent="0.2">
      <c r="A6186">
        <v>6125</v>
      </c>
      <c r="B6186" s="138">
        <f>'Assets-Liab 5-6'!G33</f>
        <v>0</v>
      </c>
      <c r="D6186" s="2" t="str">
        <f t="shared" si="95"/>
        <v>Error?</v>
      </c>
      <c r="E6186" s="2" t="s">
        <v>190</v>
      </c>
    </row>
    <row r="6187" spans="1:5" x14ac:dyDescent="0.2">
      <c r="A6187">
        <v>6126</v>
      </c>
      <c r="B6187" s="138">
        <f>'Assets-Liab 5-6'!H33</f>
        <v>0</v>
      </c>
      <c r="D6187" s="2" t="str">
        <f t="shared" si="95"/>
        <v>Error?</v>
      </c>
      <c r="E6187" s="2" t="s">
        <v>190</v>
      </c>
    </row>
    <row r="6188" spans="1:5" x14ac:dyDescent="0.2">
      <c r="A6188">
        <v>6127</v>
      </c>
      <c r="B6188" s="138">
        <f>'Assets-Liab 5-6'!I33</f>
        <v>0</v>
      </c>
      <c r="D6188" s="2" t="str">
        <f t="shared" si="95"/>
        <v>Error?</v>
      </c>
      <c r="E6188" s="2" t="s">
        <v>190</v>
      </c>
    </row>
    <row r="6189" spans="1:5" x14ac:dyDescent="0.2">
      <c r="A6189">
        <v>6128</v>
      </c>
      <c r="B6189" s="138">
        <f>'Assets-Liab 5-6'!J33</f>
        <v>0</v>
      </c>
      <c r="D6189" s="2" t="str">
        <f t="shared" si="95"/>
        <v>Error?</v>
      </c>
      <c r="E6189" s="2" t="s">
        <v>190</v>
      </c>
    </row>
    <row r="6190" spans="1:5" x14ac:dyDescent="0.2">
      <c r="A6190">
        <v>6129</v>
      </c>
      <c r="B6190" s="138">
        <f>'Assets-Liab 5-6'!K33</f>
        <v>0</v>
      </c>
      <c r="D6190" s="2" t="str">
        <f t="shared" si="95"/>
        <v>Error?</v>
      </c>
      <c r="E6190" s="2" t="s">
        <v>190</v>
      </c>
    </row>
    <row r="6191" spans="1:5" x14ac:dyDescent="0.2">
      <c r="A6191">
        <v>6130</v>
      </c>
      <c r="B6191" s="138">
        <f>'Assets-Liab 5-6'!J34</f>
        <v>0</v>
      </c>
      <c r="D6191" s="2" t="str">
        <f t="shared" si="95"/>
        <v>Error?</v>
      </c>
      <c r="E6191" s="2" t="s">
        <v>190</v>
      </c>
    </row>
    <row r="6192" spans="1:5" x14ac:dyDescent="0.2">
      <c r="A6192" s="129">
        <v>6131</v>
      </c>
      <c r="D6192" s="2" t="str">
        <f t="shared" si="95"/>
        <v>OK</v>
      </c>
      <c r="E6192" s="2" t="s">
        <v>136</v>
      </c>
    </row>
    <row r="6193" spans="1:5" x14ac:dyDescent="0.2">
      <c r="A6193" s="129">
        <v>6132</v>
      </c>
      <c r="D6193" s="2" t="str">
        <f t="shared" si="95"/>
        <v>OK</v>
      </c>
      <c r="E6193" s="2" t="s">
        <v>136</v>
      </c>
    </row>
    <row r="6194" spans="1:5" x14ac:dyDescent="0.2">
      <c r="A6194" s="129">
        <v>6133</v>
      </c>
      <c r="D6194" s="2" t="str">
        <f t="shared" si="95"/>
        <v>OK</v>
      </c>
      <c r="E6194" s="2" t="s">
        <v>136</v>
      </c>
    </row>
    <row r="6195" spans="1:5" x14ac:dyDescent="0.2">
      <c r="A6195" s="129">
        <v>6134</v>
      </c>
      <c r="D6195" s="2" t="str">
        <f t="shared" si="95"/>
        <v>OK</v>
      </c>
      <c r="E6195" s="2" t="s">
        <v>136</v>
      </c>
    </row>
    <row r="6196" spans="1:5" x14ac:dyDescent="0.2">
      <c r="A6196" s="129">
        <v>6135</v>
      </c>
      <c r="D6196" s="2" t="str">
        <f t="shared" si="95"/>
        <v>OK</v>
      </c>
      <c r="E6196" s="2" t="s">
        <v>136</v>
      </c>
    </row>
    <row r="6197" spans="1:5" x14ac:dyDescent="0.2">
      <c r="A6197" s="129">
        <v>6136</v>
      </c>
      <c r="D6197" s="2" t="str">
        <f t="shared" si="95"/>
        <v>OK</v>
      </c>
      <c r="E6197" s="2" t="s">
        <v>136</v>
      </c>
    </row>
    <row r="6198" spans="1:5" x14ac:dyDescent="0.2">
      <c r="A6198" s="129">
        <v>6137</v>
      </c>
      <c r="D6198" s="2" t="str">
        <f t="shared" si="95"/>
        <v>OK</v>
      </c>
      <c r="E6198" s="2" t="s">
        <v>136</v>
      </c>
    </row>
    <row r="6199" spans="1:5" x14ac:dyDescent="0.2">
      <c r="A6199" s="129">
        <v>6138</v>
      </c>
      <c r="D6199" s="2" t="str">
        <f t="shared" si="95"/>
        <v>OK</v>
      </c>
      <c r="E6199" s="2" t="s">
        <v>136</v>
      </c>
    </row>
    <row r="6200" spans="1:5" x14ac:dyDescent="0.2">
      <c r="A6200" s="129">
        <v>6139</v>
      </c>
      <c r="D6200" s="2" t="str">
        <f t="shared" si="95"/>
        <v>OK</v>
      </c>
      <c r="E6200" s="2" t="s">
        <v>136</v>
      </c>
    </row>
    <row r="6201" spans="1:5" x14ac:dyDescent="0.2">
      <c r="A6201" s="129">
        <v>6140</v>
      </c>
      <c r="D6201" s="2" t="str">
        <f t="shared" si="95"/>
        <v>OK</v>
      </c>
      <c r="E6201" s="2" t="s">
        <v>136</v>
      </c>
    </row>
    <row r="6202" spans="1:5" x14ac:dyDescent="0.2">
      <c r="A6202" s="129">
        <v>6141</v>
      </c>
      <c r="D6202" s="2" t="str">
        <f t="shared" si="95"/>
        <v>OK</v>
      </c>
      <c r="E6202" s="2" t="s">
        <v>136</v>
      </c>
    </row>
    <row r="6203" spans="1:5" x14ac:dyDescent="0.2">
      <c r="A6203" s="129">
        <v>6142</v>
      </c>
      <c r="D6203" s="2" t="str">
        <f t="shared" si="95"/>
        <v>OK</v>
      </c>
      <c r="E6203" s="2" t="s">
        <v>136</v>
      </c>
    </row>
    <row r="6204" spans="1:5" x14ac:dyDescent="0.2">
      <c r="A6204" s="129">
        <v>6143</v>
      </c>
      <c r="D6204" s="2" t="str">
        <f t="shared" si="95"/>
        <v>OK</v>
      </c>
      <c r="E6204" s="2" t="s">
        <v>136</v>
      </c>
    </row>
    <row r="6205" spans="1:5" x14ac:dyDescent="0.2">
      <c r="A6205" s="129">
        <v>6144</v>
      </c>
      <c r="D6205" s="2" t="str">
        <f t="shared" si="95"/>
        <v>OK</v>
      </c>
      <c r="E6205" s="2" t="s">
        <v>136</v>
      </c>
    </row>
    <row r="6206" spans="1:5" x14ac:dyDescent="0.2">
      <c r="A6206" s="129">
        <v>6145</v>
      </c>
      <c r="D6206" s="2" t="str">
        <f t="shared" si="95"/>
        <v>OK</v>
      </c>
      <c r="E6206" s="2" t="s">
        <v>136</v>
      </c>
    </row>
    <row r="6207" spans="1:5" x14ac:dyDescent="0.2">
      <c r="A6207" s="129">
        <v>6146</v>
      </c>
      <c r="D6207" s="2" t="str">
        <f t="shared" ref="D6207:D6270" si="96">IF(ISBLANK(B6207),"OK",IF(A6207-B6207=0,"OK","Error?"))</f>
        <v>OK</v>
      </c>
      <c r="E6207" s="2" t="s">
        <v>136</v>
      </c>
    </row>
    <row r="6208" spans="1:5" x14ac:dyDescent="0.2">
      <c r="A6208" s="129">
        <v>6147</v>
      </c>
      <c r="D6208" s="2" t="str">
        <f t="shared" si="96"/>
        <v>OK</v>
      </c>
      <c r="E6208" s="2" t="s">
        <v>136</v>
      </c>
    </row>
    <row r="6209" spans="1:5" x14ac:dyDescent="0.2">
      <c r="A6209" s="129">
        <v>6148</v>
      </c>
      <c r="D6209" s="2" t="str">
        <f t="shared" si="96"/>
        <v>OK</v>
      </c>
      <c r="E6209" s="2" t="s">
        <v>136</v>
      </c>
    </row>
    <row r="6210" spans="1:5" x14ac:dyDescent="0.2">
      <c r="A6210" s="129">
        <v>6149</v>
      </c>
      <c r="D6210" s="2" t="str">
        <f t="shared" si="96"/>
        <v>OK</v>
      </c>
      <c r="E6210" s="2" t="s">
        <v>136</v>
      </c>
    </row>
    <row r="6211" spans="1:5" x14ac:dyDescent="0.2">
      <c r="A6211" s="129">
        <v>6150</v>
      </c>
      <c r="D6211" s="2" t="str">
        <f t="shared" si="96"/>
        <v>OK</v>
      </c>
      <c r="E6211" s="2" t="s">
        <v>136</v>
      </c>
    </row>
    <row r="6212" spans="1:5" x14ac:dyDescent="0.2">
      <c r="A6212" s="129">
        <v>6151</v>
      </c>
      <c r="D6212" s="2" t="str">
        <f t="shared" si="96"/>
        <v>OK</v>
      </c>
      <c r="E6212" s="2" t="s">
        <v>136</v>
      </c>
    </row>
    <row r="6213" spans="1:5" x14ac:dyDescent="0.2">
      <c r="A6213" s="129">
        <v>6152</v>
      </c>
      <c r="D6213" s="2" t="str">
        <f t="shared" si="96"/>
        <v>OK</v>
      </c>
      <c r="E6213" s="2" t="s">
        <v>136</v>
      </c>
    </row>
    <row r="6214" spans="1:5" x14ac:dyDescent="0.2">
      <c r="A6214">
        <v>6153</v>
      </c>
      <c r="B6214" s="138">
        <f>'Assets-Liab 5-6'!J38</f>
        <v>0</v>
      </c>
      <c r="D6214" s="2" t="str">
        <f t="shared" si="96"/>
        <v>Error?</v>
      </c>
      <c r="E6214" s="2" t="s">
        <v>190</v>
      </c>
    </row>
    <row r="6215" spans="1:5" x14ac:dyDescent="0.2">
      <c r="A6215">
        <v>6154</v>
      </c>
      <c r="B6215" s="138">
        <f>'Assets-Liab 5-6'!J39</f>
        <v>0</v>
      </c>
      <c r="D6215" s="2" t="str">
        <f t="shared" si="96"/>
        <v>Error?</v>
      </c>
      <c r="E6215" s="2" t="s">
        <v>190</v>
      </c>
    </row>
    <row r="6216" spans="1:5" x14ac:dyDescent="0.2">
      <c r="A6216">
        <v>6155</v>
      </c>
      <c r="B6216" s="138">
        <f>'Assets-Liab 5-6'!J41</f>
        <v>0</v>
      </c>
      <c r="D6216" s="2" t="str">
        <f t="shared" si="96"/>
        <v>Error?</v>
      </c>
      <c r="E6216" s="2" t="s">
        <v>190</v>
      </c>
    </row>
    <row r="6217" spans="1:5" x14ac:dyDescent="0.2">
      <c r="A6217">
        <v>6156</v>
      </c>
      <c r="B6217" s="138">
        <f>'Assets-Liab 5-6'!J4</f>
        <v>0</v>
      </c>
      <c r="D6217" s="2" t="str">
        <f t="shared" si="96"/>
        <v>Error?</v>
      </c>
      <c r="E6217" s="2" t="s">
        <v>190</v>
      </c>
    </row>
    <row r="6218" spans="1:5" x14ac:dyDescent="0.2">
      <c r="A6218">
        <v>6157</v>
      </c>
      <c r="B6218" s="138">
        <f>'Assets-Liab 5-6'!J5</f>
        <v>0</v>
      </c>
      <c r="D6218" s="2" t="str">
        <f t="shared" si="96"/>
        <v>Error?</v>
      </c>
      <c r="E6218" s="2" t="s">
        <v>190</v>
      </c>
    </row>
    <row r="6219" spans="1:5" x14ac:dyDescent="0.2">
      <c r="A6219">
        <v>6158</v>
      </c>
      <c r="B6219" s="138">
        <f>'Assets-Liab 5-6'!J6</f>
        <v>0</v>
      </c>
      <c r="D6219" s="2" t="str">
        <f t="shared" si="96"/>
        <v>Error?</v>
      </c>
      <c r="E6219" s="2" t="s">
        <v>190</v>
      </c>
    </row>
    <row r="6220" spans="1:5" x14ac:dyDescent="0.2">
      <c r="A6220">
        <v>6159</v>
      </c>
      <c r="B6220" s="138">
        <f>'Acct Summary 7-8'!J4</f>
        <v>0</v>
      </c>
      <c r="D6220" s="2" t="str">
        <f t="shared" si="96"/>
        <v>Error?</v>
      </c>
      <c r="E6220" s="2" t="s">
        <v>190</v>
      </c>
    </row>
    <row r="6221" spans="1:5" x14ac:dyDescent="0.2">
      <c r="A6221">
        <v>6160</v>
      </c>
      <c r="B6221" s="138">
        <f>'Acct Summary 7-8'!J6</f>
        <v>0</v>
      </c>
      <c r="D6221" s="2" t="str">
        <f t="shared" si="96"/>
        <v>Error?</v>
      </c>
      <c r="E6221" s="2" t="s">
        <v>190</v>
      </c>
    </row>
    <row r="6222" spans="1:5" x14ac:dyDescent="0.2">
      <c r="A6222">
        <v>6161</v>
      </c>
      <c r="B6222" s="138">
        <f>'Acct Summary 7-8'!J7</f>
        <v>0</v>
      </c>
      <c r="D6222" s="2" t="str">
        <f t="shared" si="96"/>
        <v>Error?</v>
      </c>
      <c r="E6222" s="2" t="s">
        <v>190</v>
      </c>
    </row>
    <row r="6223" spans="1:5" x14ac:dyDescent="0.2">
      <c r="A6223">
        <v>6162</v>
      </c>
      <c r="B6223" s="138">
        <f>'Acct Summary 7-8'!J8</f>
        <v>0</v>
      </c>
      <c r="D6223" s="2" t="str">
        <f t="shared" si="96"/>
        <v>Error?</v>
      </c>
      <c r="E6223" s="2" t="s">
        <v>190</v>
      </c>
    </row>
    <row r="6224" spans="1:5" x14ac:dyDescent="0.2">
      <c r="A6224">
        <v>6163</v>
      </c>
      <c r="B6224" s="138">
        <f>'Acct Summary 7-8'!J9</f>
        <v>0</v>
      </c>
      <c r="D6224" s="2" t="str">
        <f t="shared" si="96"/>
        <v>Error?</v>
      </c>
      <c r="E6224" s="2" t="s">
        <v>190</v>
      </c>
    </row>
    <row r="6225" spans="1:5" x14ac:dyDescent="0.2">
      <c r="A6225">
        <v>6164</v>
      </c>
      <c r="B6225" s="138">
        <f>'Acct Summary 7-8'!J10</f>
        <v>0</v>
      </c>
      <c r="D6225" s="2" t="str">
        <f t="shared" si="96"/>
        <v>Error?</v>
      </c>
      <c r="E6225" s="2" t="s">
        <v>190</v>
      </c>
    </row>
    <row r="6226" spans="1:5" x14ac:dyDescent="0.2">
      <c r="A6226">
        <v>6165</v>
      </c>
      <c r="B6226" s="138">
        <f>'Acct Summary 7-8'!J16</f>
        <v>0</v>
      </c>
      <c r="D6226" s="2" t="str">
        <f t="shared" si="96"/>
        <v>Error?</v>
      </c>
      <c r="E6226" s="2" t="s">
        <v>190</v>
      </c>
    </row>
    <row r="6227" spans="1:5" x14ac:dyDescent="0.2">
      <c r="A6227">
        <v>6166</v>
      </c>
      <c r="B6227" s="138">
        <f>'Acct Summary 7-8'!J17</f>
        <v>0</v>
      </c>
      <c r="D6227" s="2" t="str">
        <f t="shared" si="96"/>
        <v>Error?</v>
      </c>
      <c r="E6227" s="2" t="s">
        <v>190</v>
      </c>
    </row>
    <row r="6228" spans="1:5" x14ac:dyDescent="0.2">
      <c r="A6228">
        <v>6167</v>
      </c>
      <c r="B6228" s="138">
        <f>'Acct Summary 7-8'!J18</f>
        <v>0</v>
      </c>
      <c r="D6228" s="2" t="str">
        <f t="shared" si="96"/>
        <v>Error?</v>
      </c>
      <c r="E6228" s="2" t="s">
        <v>190</v>
      </c>
    </row>
    <row r="6229" spans="1:5" x14ac:dyDescent="0.2">
      <c r="A6229">
        <v>6168</v>
      </c>
      <c r="B6229" s="138">
        <f>'Acct Summary 7-8'!J19</f>
        <v>0</v>
      </c>
      <c r="D6229" s="2" t="str">
        <f t="shared" si="96"/>
        <v>Error?</v>
      </c>
      <c r="E6229" s="2" t="s">
        <v>190</v>
      </c>
    </row>
    <row r="6230" spans="1:5" x14ac:dyDescent="0.2">
      <c r="A6230">
        <v>6169</v>
      </c>
      <c r="B6230" s="138">
        <f>'Acct Summary 7-8'!J20</f>
        <v>0</v>
      </c>
      <c r="D6230" s="2" t="str">
        <f t="shared" si="96"/>
        <v>Error?</v>
      </c>
      <c r="E6230" s="2" t="s">
        <v>190</v>
      </c>
    </row>
    <row r="6231" spans="1:5" x14ac:dyDescent="0.2">
      <c r="A6231">
        <v>6170</v>
      </c>
      <c r="B6231" s="138">
        <f>'Acct Summary 7-8'!J26</f>
        <v>0</v>
      </c>
      <c r="D6231" s="2" t="str">
        <f t="shared" si="96"/>
        <v>Error?</v>
      </c>
      <c r="E6231" s="2" t="s">
        <v>190</v>
      </c>
    </row>
    <row r="6232" spans="1:5" x14ac:dyDescent="0.2">
      <c r="A6232">
        <v>6171</v>
      </c>
      <c r="B6232" s="138">
        <f>'Acct Summary 7-8'!J28</f>
        <v>0</v>
      </c>
      <c r="D6232" s="2" t="str">
        <f t="shared" si="96"/>
        <v>Error?</v>
      </c>
      <c r="E6232" s="2" t="s">
        <v>190</v>
      </c>
    </row>
    <row r="6233" spans="1:5" x14ac:dyDescent="0.2">
      <c r="A6233">
        <v>6172</v>
      </c>
      <c r="B6233" s="138">
        <f>'Acct Summary 7-8'!J33</f>
        <v>0</v>
      </c>
      <c r="D6233" s="2" t="str">
        <f t="shared" si="96"/>
        <v>Error?</v>
      </c>
      <c r="E6233" s="2" t="s">
        <v>190</v>
      </c>
    </row>
    <row r="6234" spans="1:5" x14ac:dyDescent="0.2">
      <c r="A6234">
        <v>6173</v>
      </c>
      <c r="B6234" s="138">
        <f>'Acct Summary 7-8'!J34</f>
        <v>0</v>
      </c>
      <c r="D6234" s="2" t="str">
        <f t="shared" si="96"/>
        <v>Error?</v>
      </c>
      <c r="E6234" s="2" t="s">
        <v>190</v>
      </c>
    </row>
    <row r="6235" spans="1:5" x14ac:dyDescent="0.2">
      <c r="A6235">
        <v>6174</v>
      </c>
      <c r="B6235" s="138">
        <f>'Acct Summary 7-8'!J35</f>
        <v>0</v>
      </c>
      <c r="D6235" s="2" t="str">
        <f t="shared" si="96"/>
        <v>Error?</v>
      </c>
      <c r="E6235" s="2" t="s">
        <v>190</v>
      </c>
    </row>
    <row r="6236" spans="1:5" x14ac:dyDescent="0.2">
      <c r="A6236">
        <v>6175</v>
      </c>
      <c r="B6236" s="138">
        <f>'Acct Summary 7-8'!J36</f>
        <v>0</v>
      </c>
      <c r="D6236" s="2" t="str">
        <f t="shared" si="96"/>
        <v>Error?</v>
      </c>
      <c r="E6236" s="2" t="s">
        <v>190</v>
      </c>
    </row>
    <row r="6237" spans="1:5" x14ac:dyDescent="0.2">
      <c r="A6237">
        <v>6176</v>
      </c>
      <c r="B6237" s="138">
        <f>'Acct Summary 7-8'!J43</f>
        <v>0</v>
      </c>
      <c r="D6237" s="2" t="str">
        <f t="shared" si="96"/>
        <v>Error?</v>
      </c>
      <c r="E6237" s="2" t="s">
        <v>190</v>
      </c>
    </row>
    <row r="6238" spans="1:5" x14ac:dyDescent="0.2">
      <c r="A6238">
        <v>6177</v>
      </c>
      <c r="B6238" s="138">
        <f>'Acct Summary 7-8'!J44</f>
        <v>0</v>
      </c>
      <c r="D6238" s="2" t="str">
        <f t="shared" si="96"/>
        <v>Error?</v>
      </c>
      <c r="E6238" s="2" t="s">
        <v>190</v>
      </c>
    </row>
    <row r="6239" spans="1:5" x14ac:dyDescent="0.2">
      <c r="A6239">
        <v>6178</v>
      </c>
      <c r="B6239" s="138">
        <f>'Acct Summary 7-8'!J50</f>
        <v>0</v>
      </c>
      <c r="D6239" s="2" t="str">
        <f t="shared" si="96"/>
        <v>Error?</v>
      </c>
      <c r="E6239" s="2" t="s">
        <v>190</v>
      </c>
    </row>
    <row r="6240" spans="1:5" x14ac:dyDescent="0.2">
      <c r="A6240">
        <v>6179</v>
      </c>
      <c r="B6240" s="138">
        <f>'Acct Summary 7-8'!C54</f>
        <v>0</v>
      </c>
      <c r="D6240" s="2" t="str">
        <f t="shared" si="96"/>
        <v>Error?</v>
      </c>
      <c r="E6240" s="2" t="s">
        <v>190</v>
      </c>
    </row>
    <row r="6241" spans="1:5" x14ac:dyDescent="0.2">
      <c r="A6241">
        <v>6180</v>
      </c>
      <c r="B6241" s="138">
        <f>'Acct Summary 7-8'!D54</f>
        <v>0</v>
      </c>
      <c r="D6241" s="2" t="str">
        <f t="shared" si="96"/>
        <v>Error?</v>
      </c>
      <c r="E6241" s="2" t="s">
        <v>190</v>
      </c>
    </row>
    <row r="6242" spans="1:5" x14ac:dyDescent="0.2">
      <c r="A6242">
        <v>6181</v>
      </c>
      <c r="B6242" s="138">
        <f>'Acct Summary 7-8'!H54</f>
        <v>0</v>
      </c>
      <c r="D6242" s="2" t="str">
        <f t="shared" si="96"/>
        <v>Error?</v>
      </c>
      <c r="E6242" s="2" t="s">
        <v>190</v>
      </c>
    </row>
    <row r="6243" spans="1:5" x14ac:dyDescent="0.2">
      <c r="A6243">
        <v>6182</v>
      </c>
      <c r="B6243" s="138">
        <f>'Acct Summary 7-8'!C58</f>
        <v>0</v>
      </c>
      <c r="D6243" s="2" t="str">
        <f t="shared" si="96"/>
        <v>Error?</v>
      </c>
      <c r="E6243" s="2" t="s">
        <v>190</v>
      </c>
    </row>
    <row r="6244" spans="1:5" x14ac:dyDescent="0.2">
      <c r="A6244">
        <v>6183</v>
      </c>
      <c r="B6244" s="138">
        <f>'Acct Summary 7-8'!D58</f>
        <v>0</v>
      </c>
      <c r="D6244" s="2" t="str">
        <f t="shared" si="96"/>
        <v>Error?</v>
      </c>
      <c r="E6244" s="2" t="s">
        <v>190</v>
      </c>
    </row>
    <row r="6245" spans="1:5" x14ac:dyDescent="0.2">
      <c r="A6245">
        <v>6184</v>
      </c>
      <c r="B6245" s="138">
        <f>'Acct Summary 7-8'!H58</f>
        <v>0</v>
      </c>
      <c r="D6245" s="2" t="str">
        <f t="shared" si="96"/>
        <v>Error?</v>
      </c>
      <c r="E6245" s="2" t="s">
        <v>190</v>
      </c>
    </row>
    <row r="6246" spans="1:5" x14ac:dyDescent="0.2">
      <c r="A6246">
        <v>6185</v>
      </c>
      <c r="B6246" s="138">
        <f>'Acct Summary 7-8'!C62</f>
        <v>0</v>
      </c>
      <c r="D6246" s="2" t="str">
        <f t="shared" si="96"/>
        <v>Error?</v>
      </c>
      <c r="E6246" s="2" t="s">
        <v>190</v>
      </c>
    </row>
    <row r="6247" spans="1:5" x14ac:dyDescent="0.2">
      <c r="A6247">
        <v>6186</v>
      </c>
      <c r="B6247" s="138">
        <f>'Acct Summary 7-8'!D62</f>
        <v>0</v>
      </c>
      <c r="D6247" s="2" t="str">
        <f t="shared" si="96"/>
        <v>Error?</v>
      </c>
      <c r="E6247" s="2" t="s">
        <v>190</v>
      </c>
    </row>
    <row r="6248" spans="1:5" x14ac:dyDescent="0.2">
      <c r="A6248">
        <v>6187</v>
      </c>
      <c r="B6248" s="138">
        <f>'Acct Summary 7-8'!C66</f>
        <v>0</v>
      </c>
      <c r="D6248" s="2" t="str">
        <f t="shared" si="96"/>
        <v>Error?</v>
      </c>
      <c r="E6248" s="2" t="s">
        <v>190</v>
      </c>
    </row>
    <row r="6249" spans="1:5" x14ac:dyDescent="0.2">
      <c r="A6249">
        <v>6188</v>
      </c>
      <c r="B6249" s="138">
        <f>'Acct Summary 7-8'!D66</f>
        <v>0</v>
      </c>
      <c r="D6249" s="2" t="str">
        <f t="shared" si="96"/>
        <v>Error?</v>
      </c>
      <c r="E6249" s="2" t="s">
        <v>190</v>
      </c>
    </row>
    <row r="6250" spans="1:5" x14ac:dyDescent="0.2">
      <c r="A6250">
        <v>6189</v>
      </c>
      <c r="B6250" s="138">
        <f>'Acct Summary 7-8'!C70</f>
        <v>0</v>
      </c>
      <c r="D6250" s="2" t="str">
        <f t="shared" si="96"/>
        <v>Error?</v>
      </c>
      <c r="E6250" s="2" t="s">
        <v>190</v>
      </c>
    </row>
    <row r="6251" spans="1:5" x14ac:dyDescent="0.2">
      <c r="A6251">
        <v>6190</v>
      </c>
      <c r="B6251" s="138">
        <f>'Acct Summary 7-8'!D70</f>
        <v>0</v>
      </c>
      <c r="D6251" s="2" t="str">
        <f t="shared" si="96"/>
        <v>Error?</v>
      </c>
      <c r="E6251" s="2" t="s">
        <v>190</v>
      </c>
    </row>
    <row r="6252" spans="1:5" x14ac:dyDescent="0.2">
      <c r="A6252">
        <v>6191</v>
      </c>
      <c r="B6252" s="138">
        <f>'Acct Summary 7-8'!C74</f>
        <v>0</v>
      </c>
      <c r="D6252" s="2" t="str">
        <f t="shared" si="96"/>
        <v>Error?</v>
      </c>
      <c r="E6252" s="2" t="s">
        <v>190</v>
      </c>
    </row>
    <row r="6253" spans="1:5" x14ac:dyDescent="0.2">
      <c r="A6253">
        <v>6192</v>
      </c>
      <c r="B6253" s="138">
        <f>'Acct Summary 7-8'!D74</f>
        <v>0</v>
      </c>
      <c r="D6253" s="2" t="str">
        <f t="shared" si="96"/>
        <v>Error?</v>
      </c>
      <c r="E6253" s="2" t="s">
        <v>190</v>
      </c>
    </row>
    <row r="6254" spans="1:5" x14ac:dyDescent="0.2">
      <c r="A6254">
        <v>6193</v>
      </c>
      <c r="B6254" s="138">
        <f>'Acct Summary 7-8'!F74</f>
        <v>0</v>
      </c>
      <c r="D6254" s="2" t="str">
        <f t="shared" si="96"/>
        <v>Error?</v>
      </c>
      <c r="E6254" s="2" t="s">
        <v>190</v>
      </c>
    </row>
    <row r="6255" spans="1:5" x14ac:dyDescent="0.2">
      <c r="A6255">
        <v>6194</v>
      </c>
      <c r="B6255" s="138">
        <f>'Acct Summary 7-8'!G74</f>
        <v>0</v>
      </c>
      <c r="D6255" s="2" t="str">
        <f t="shared" si="96"/>
        <v>Error?</v>
      </c>
      <c r="E6255" s="2" t="s">
        <v>190</v>
      </c>
    </row>
    <row r="6256" spans="1:5" x14ac:dyDescent="0.2">
      <c r="A6256">
        <v>6195</v>
      </c>
      <c r="B6256" s="138">
        <f>'Acct Summary 7-8'!H74</f>
        <v>0</v>
      </c>
      <c r="D6256" s="2" t="str">
        <f t="shared" si="96"/>
        <v>Error?</v>
      </c>
      <c r="E6256" s="2" t="s">
        <v>190</v>
      </c>
    </row>
    <row r="6257" spans="1:5" x14ac:dyDescent="0.2">
      <c r="A6257">
        <v>6196</v>
      </c>
      <c r="B6257" s="138">
        <f>'Acct Summary 7-8'!K74</f>
        <v>0</v>
      </c>
      <c r="D6257" s="2" t="str">
        <f t="shared" si="96"/>
        <v>Error?</v>
      </c>
      <c r="E6257" s="2" t="s">
        <v>190</v>
      </c>
    </row>
    <row r="6258" spans="1:5" x14ac:dyDescent="0.2">
      <c r="A6258">
        <v>6197</v>
      </c>
      <c r="B6258" s="138">
        <f>'Acct Summary 7-8'!G75</f>
        <v>0</v>
      </c>
      <c r="D6258" s="2" t="str">
        <f t="shared" si="96"/>
        <v>Error?</v>
      </c>
      <c r="E6258" s="2" t="s">
        <v>190</v>
      </c>
    </row>
    <row r="6259" spans="1:5" x14ac:dyDescent="0.2">
      <c r="A6259">
        <v>6198</v>
      </c>
      <c r="B6259" s="138">
        <f>'Acct Summary 7-8'!I75</f>
        <v>0</v>
      </c>
      <c r="D6259" s="2" t="str">
        <f t="shared" si="96"/>
        <v>Error?</v>
      </c>
      <c r="E6259" s="2" t="s">
        <v>190</v>
      </c>
    </row>
    <row r="6260" spans="1:5" x14ac:dyDescent="0.2">
      <c r="A6260">
        <v>6199</v>
      </c>
      <c r="B6260" s="138">
        <f>'Acct Summary 7-8'!J75</f>
        <v>0</v>
      </c>
      <c r="D6260" s="2" t="str">
        <f t="shared" si="96"/>
        <v>Error?</v>
      </c>
      <c r="E6260" s="2" t="s">
        <v>190</v>
      </c>
    </row>
    <row r="6261" spans="1:5" x14ac:dyDescent="0.2">
      <c r="A6261">
        <v>6200</v>
      </c>
      <c r="B6261" s="138">
        <f>'Acct Summary 7-8'!J76</f>
        <v>0</v>
      </c>
      <c r="D6261" s="2" t="str">
        <f t="shared" si="96"/>
        <v>Error?</v>
      </c>
      <c r="E6261" s="2" t="s">
        <v>190</v>
      </c>
    </row>
    <row r="6262" spans="1:5" x14ac:dyDescent="0.2">
      <c r="A6262">
        <v>6201</v>
      </c>
      <c r="B6262" s="138">
        <f>'Acct Summary 7-8'!J77</f>
        <v>0</v>
      </c>
      <c r="D6262" s="2" t="str">
        <f t="shared" si="96"/>
        <v>Error?</v>
      </c>
      <c r="E6262" s="2" t="s">
        <v>190</v>
      </c>
    </row>
    <row r="6263" spans="1:5" x14ac:dyDescent="0.2">
      <c r="A6263">
        <v>6202</v>
      </c>
      <c r="B6263" s="138">
        <f>'Acct Summary 7-8'!J78</f>
        <v>0</v>
      </c>
      <c r="D6263" s="2" t="str">
        <f t="shared" si="96"/>
        <v>Error?</v>
      </c>
      <c r="E6263" s="2" t="s">
        <v>190</v>
      </c>
    </row>
    <row r="6264" spans="1:5" x14ac:dyDescent="0.2">
      <c r="A6264">
        <v>6203</v>
      </c>
      <c r="B6264" s="138" t="e">
        <f>'Acct Summary 7-8'!#REF!</f>
        <v>#REF!</v>
      </c>
      <c r="D6264" s="2" t="e">
        <f t="shared" si="96"/>
        <v>#REF!</v>
      </c>
      <c r="E6264" s="2" t="s">
        <v>190</v>
      </c>
    </row>
    <row r="6265" spans="1:5" x14ac:dyDescent="0.2">
      <c r="A6265">
        <v>6204</v>
      </c>
      <c r="B6265" s="138">
        <f>'Acct Summary 7-8'!J79</f>
        <v>0</v>
      </c>
      <c r="D6265" s="2" t="str">
        <f t="shared" si="96"/>
        <v>Error?</v>
      </c>
      <c r="E6265" s="2" t="s">
        <v>190</v>
      </c>
    </row>
    <row r="6266" spans="1:5" x14ac:dyDescent="0.2">
      <c r="A6266">
        <v>6205</v>
      </c>
      <c r="B6266" s="138">
        <f>'Acct Summary 7-8'!J81</f>
        <v>0</v>
      </c>
      <c r="D6266" s="2" t="str">
        <f t="shared" si="96"/>
        <v>Error?</v>
      </c>
      <c r="E6266" s="2" t="s">
        <v>190</v>
      </c>
    </row>
    <row r="6267" spans="1:5" x14ac:dyDescent="0.2">
      <c r="A6267">
        <v>6206</v>
      </c>
      <c r="B6267" s="138" t="e">
        <f>'Acct Summary 7-8'!C82</f>
        <v>#REF!</v>
      </c>
      <c r="D6267" s="2" t="e">
        <f t="shared" si="96"/>
        <v>#REF!</v>
      </c>
      <c r="E6267" s="2" t="s">
        <v>190</v>
      </c>
    </row>
    <row r="6268" spans="1:5" x14ac:dyDescent="0.2">
      <c r="A6268">
        <v>6207</v>
      </c>
      <c r="B6268" s="138" t="e">
        <f>'Acct Summary 7-8'!D82</f>
        <v>#REF!</v>
      </c>
      <c r="D6268" s="2" t="e">
        <f t="shared" si="96"/>
        <v>#REF!</v>
      </c>
      <c r="E6268" s="2" t="s">
        <v>190</v>
      </c>
    </row>
    <row r="6269" spans="1:5" x14ac:dyDescent="0.2">
      <c r="A6269">
        <v>6208</v>
      </c>
      <c r="B6269" s="138" t="e">
        <f>'Acct Summary 7-8'!E82</f>
        <v>#REF!</v>
      </c>
      <c r="D6269" s="2" t="e">
        <f t="shared" si="96"/>
        <v>#REF!</v>
      </c>
      <c r="E6269" s="2" t="s">
        <v>190</v>
      </c>
    </row>
    <row r="6270" spans="1:5" x14ac:dyDescent="0.2">
      <c r="A6270">
        <v>6209</v>
      </c>
      <c r="B6270" s="138" t="e">
        <f>'Acct Summary 7-8'!F82</f>
        <v>#REF!</v>
      </c>
      <c r="D6270" s="2" t="e">
        <f t="shared" si="96"/>
        <v>#REF!</v>
      </c>
      <c r="E6270" s="2" t="s">
        <v>190</v>
      </c>
    </row>
    <row r="6271" spans="1:5" x14ac:dyDescent="0.2">
      <c r="A6271">
        <v>6210</v>
      </c>
      <c r="B6271" s="138" t="e">
        <f>'Acct Summary 7-8'!G82</f>
        <v>#REF!</v>
      </c>
      <c r="D6271" s="2" t="e">
        <f t="shared" ref="D6271:D6334" si="97">IF(ISBLANK(B6271),"OK",IF(A6271-B6271=0,"OK","Error?"))</f>
        <v>#REF!</v>
      </c>
      <c r="E6271" s="2" t="s">
        <v>190</v>
      </c>
    </row>
    <row r="6272" spans="1:5" x14ac:dyDescent="0.2">
      <c r="A6272">
        <v>6211</v>
      </c>
      <c r="B6272" s="138" t="e">
        <f>'Acct Summary 7-8'!H82</f>
        <v>#REF!</v>
      </c>
      <c r="D6272" s="2" t="e">
        <f t="shared" si="97"/>
        <v>#REF!</v>
      </c>
      <c r="E6272" s="2" t="s">
        <v>190</v>
      </c>
    </row>
    <row r="6273" spans="1:5" x14ac:dyDescent="0.2">
      <c r="A6273">
        <v>6212</v>
      </c>
      <c r="B6273" s="138" t="e">
        <f>'Acct Summary 7-8'!I82</f>
        <v>#REF!</v>
      </c>
      <c r="D6273" s="2" t="e">
        <f t="shared" si="97"/>
        <v>#REF!</v>
      </c>
      <c r="E6273" s="2" t="s">
        <v>190</v>
      </c>
    </row>
    <row r="6274" spans="1:5" x14ac:dyDescent="0.2">
      <c r="A6274">
        <v>6213</v>
      </c>
      <c r="B6274" s="138" t="e">
        <f>'Acct Summary 7-8'!J82</f>
        <v>#REF!</v>
      </c>
      <c r="D6274" s="2" t="e">
        <f t="shared" si="97"/>
        <v>#REF!</v>
      </c>
      <c r="E6274" s="2" t="s">
        <v>190</v>
      </c>
    </row>
    <row r="6275" spans="1:5" x14ac:dyDescent="0.2">
      <c r="A6275">
        <v>6214</v>
      </c>
      <c r="B6275" s="138" t="e">
        <f>'Acct Summary 7-8'!K82</f>
        <v>#REF!</v>
      </c>
      <c r="D6275" s="2" t="e">
        <f t="shared" si="97"/>
        <v>#REF!</v>
      </c>
      <c r="E6275" s="2" t="s">
        <v>190</v>
      </c>
    </row>
    <row r="6276" spans="1:5" x14ac:dyDescent="0.2">
      <c r="A6276">
        <v>6215</v>
      </c>
      <c r="B6276" s="138" t="e">
        <f>'Acct Summary 7-8'!C83</f>
        <v>#REF!</v>
      </c>
      <c r="D6276" s="2" t="e">
        <f t="shared" si="97"/>
        <v>#REF!</v>
      </c>
      <c r="E6276" s="2" t="s">
        <v>190</v>
      </c>
    </row>
    <row r="6277" spans="1:5" x14ac:dyDescent="0.2">
      <c r="A6277">
        <v>6216</v>
      </c>
      <c r="B6277" s="138" t="e">
        <f>'Acct Summary 7-8'!D83</f>
        <v>#REF!</v>
      </c>
      <c r="D6277" s="2" t="e">
        <f t="shared" si="97"/>
        <v>#REF!</v>
      </c>
      <c r="E6277" s="2" t="s">
        <v>190</v>
      </c>
    </row>
    <row r="6278" spans="1:5" x14ac:dyDescent="0.2">
      <c r="A6278">
        <v>6217</v>
      </c>
      <c r="B6278" s="138" t="e">
        <f>'Acct Summary 7-8'!E83</f>
        <v>#REF!</v>
      </c>
      <c r="D6278" s="2" t="e">
        <f t="shared" si="97"/>
        <v>#REF!</v>
      </c>
      <c r="E6278" s="2" t="s">
        <v>190</v>
      </c>
    </row>
    <row r="6279" spans="1:5" x14ac:dyDescent="0.2">
      <c r="A6279">
        <v>6218</v>
      </c>
      <c r="B6279" s="138" t="e">
        <f>'Acct Summary 7-8'!F83</f>
        <v>#REF!</v>
      </c>
      <c r="D6279" s="2" t="e">
        <f t="shared" si="97"/>
        <v>#REF!</v>
      </c>
      <c r="E6279" s="2" t="s">
        <v>190</v>
      </c>
    </row>
    <row r="6280" spans="1:5" x14ac:dyDescent="0.2">
      <c r="A6280">
        <v>6219</v>
      </c>
      <c r="B6280" s="138" t="e">
        <f>'Acct Summary 7-8'!G83</f>
        <v>#REF!</v>
      </c>
      <c r="D6280" s="2" t="e">
        <f t="shared" si="97"/>
        <v>#REF!</v>
      </c>
      <c r="E6280" s="2" t="s">
        <v>190</v>
      </c>
    </row>
    <row r="6281" spans="1:5" x14ac:dyDescent="0.2">
      <c r="A6281">
        <v>6220</v>
      </c>
      <c r="B6281" s="138" t="e">
        <f>'Acct Summary 7-8'!H83</f>
        <v>#REF!</v>
      </c>
      <c r="D6281" s="2" t="e">
        <f t="shared" si="97"/>
        <v>#REF!</v>
      </c>
      <c r="E6281" s="2" t="s">
        <v>190</v>
      </c>
    </row>
    <row r="6282" spans="1:5" x14ac:dyDescent="0.2">
      <c r="A6282">
        <v>6221</v>
      </c>
      <c r="B6282" s="138" t="e">
        <f>'Acct Summary 7-8'!I83</f>
        <v>#REF!</v>
      </c>
      <c r="D6282" s="2" t="e">
        <f t="shared" si="97"/>
        <v>#REF!</v>
      </c>
      <c r="E6282" s="2" t="s">
        <v>190</v>
      </c>
    </row>
    <row r="6283" spans="1:5" x14ac:dyDescent="0.2">
      <c r="A6283">
        <v>6222</v>
      </c>
      <c r="B6283" s="138" t="e">
        <f>'Acct Summary 7-8'!J83</f>
        <v>#REF!</v>
      </c>
      <c r="D6283" s="2" t="e">
        <f t="shared" si="97"/>
        <v>#REF!</v>
      </c>
      <c r="E6283" s="2" t="s">
        <v>190</v>
      </c>
    </row>
    <row r="6284" spans="1:5" x14ac:dyDescent="0.2">
      <c r="A6284">
        <v>6223</v>
      </c>
      <c r="B6284" s="138" t="e">
        <f>'Acct Summary 7-8'!K83</f>
        <v>#REF!</v>
      </c>
      <c r="D6284" s="2" t="e">
        <f t="shared" si="97"/>
        <v>#REF!</v>
      </c>
      <c r="E6284" s="2" t="s">
        <v>190</v>
      </c>
    </row>
    <row r="6285" spans="1:5" x14ac:dyDescent="0.2">
      <c r="A6285">
        <v>6224</v>
      </c>
      <c r="B6285" s="138">
        <f>'Acct Summary 7-8'!E37</f>
        <v>23852</v>
      </c>
      <c r="D6285" s="2" t="str">
        <f t="shared" si="97"/>
        <v>Error?</v>
      </c>
      <c r="E6285" s="2" t="s">
        <v>190</v>
      </c>
    </row>
    <row r="6286" spans="1:5" x14ac:dyDescent="0.2">
      <c r="A6286">
        <v>6225</v>
      </c>
      <c r="B6286" s="138">
        <f>'Acct Summary 7-8'!E38</f>
        <v>2370</v>
      </c>
      <c r="D6286" s="2" t="str">
        <f t="shared" si="97"/>
        <v>Error?</v>
      </c>
      <c r="E6286" s="2" t="s">
        <v>190</v>
      </c>
    </row>
    <row r="6287" spans="1:5" x14ac:dyDescent="0.2">
      <c r="A6287">
        <v>6226</v>
      </c>
      <c r="B6287" s="138">
        <f>'Acct Summary 7-8'!E39</f>
        <v>0</v>
      </c>
      <c r="D6287" s="2" t="str">
        <f t="shared" si="97"/>
        <v>Error?</v>
      </c>
      <c r="E6287" s="2" t="s">
        <v>190</v>
      </c>
    </row>
    <row r="6288" spans="1:5" x14ac:dyDescent="0.2">
      <c r="A6288">
        <v>6227</v>
      </c>
      <c r="B6288" s="138">
        <f>'Acct Summary 7-8'!E40</f>
        <v>0</v>
      </c>
      <c r="D6288" s="2" t="str">
        <f t="shared" si="97"/>
        <v>Error?</v>
      </c>
      <c r="E6288" s="2" t="s">
        <v>190</v>
      </c>
    </row>
    <row r="6289" spans="1:5" x14ac:dyDescent="0.2">
      <c r="A6289">
        <v>6228</v>
      </c>
      <c r="B6289" s="138">
        <f>'Acct Summary 7-8'!H41</f>
        <v>500000</v>
      </c>
      <c r="D6289" s="2" t="str">
        <f t="shared" si="97"/>
        <v>Error?</v>
      </c>
      <c r="E6289" s="2" t="s">
        <v>190</v>
      </c>
    </row>
    <row r="6290" spans="1:5" x14ac:dyDescent="0.2">
      <c r="A6290">
        <v>6229</v>
      </c>
      <c r="B6290" s="138">
        <f>'Acct Summary 7-8'!C42</f>
        <v>0</v>
      </c>
      <c r="D6290" s="2" t="str">
        <f t="shared" si="97"/>
        <v>Error?</v>
      </c>
      <c r="E6290" s="2" t="s">
        <v>190</v>
      </c>
    </row>
    <row r="6291" spans="1:5" x14ac:dyDescent="0.2">
      <c r="A6291">
        <v>6230</v>
      </c>
      <c r="B6291" s="138">
        <f>'Acct Summary 7-8'!D42</f>
        <v>0</v>
      </c>
      <c r="D6291" s="2" t="str">
        <f t="shared" si="97"/>
        <v>Error?</v>
      </c>
      <c r="E6291" s="2" t="s">
        <v>190</v>
      </c>
    </row>
    <row r="6292" spans="1:5" x14ac:dyDescent="0.2">
      <c r="A6292">
        <v>6231</v>
      </c>
      <c r="B6292" s="138">
        <f>'Acct Summary 7-8'!E42</f>
        <v>0</v>
      </c>
      <c r="D6292" s="2" t="str">
        <f t="shared" si="97"/>
        <v>Error?</v>
      </c>
      <c r="E6292" s="2" t="s">
        <v>190</v>
      </c>
    </row>
    <row r="6293" spans="1:5" x14ac:dyDescent="0.2">
      <c r="A6293">
        <v>6232</v>
      </c>
      <c r="B6293" s="138">
        <f>'Acct Summary 7-8'!F42</f>
        <v>0</v>
      </c>
      <c r="D6293" s="2" t="str">
        <f t="shared" si="97"/>
        <v>Error?</v>
      </c>
      <c r="E6293" s="2" t="s">
        <v>190</v>
      </c>
    </row>
    <row r="6294" spans="1:5" x14ac:dyDescent="0.2">
      <c r="A6294">
        <v>6233</v>
      </c>
      <c r="B6294" s="138">
        <f>'Acct Summary 7-8'!G42</f>
        <v>0</v>
      </c>
      <c r="D6294" s="2" t="str">
        <f t="shared" si="97"/>
        <v>Error?</v>
      </c>
      <c r="E6294" s="2" t="s">
        <v>190</v>
      </c>
    </row>
    <row r="6295" spans="1:5" x14ac:dyDescent="0.2">
      <c r="A6295">
        <v>6234</v>
      </c>
      <c r="B6295" s="138">
        <f>'Acct Summary 7-8'!H42</f>
        <v>0</v>
      </c>
      <c r="D6295" s="2" t="str">
        <f t="shared" si="97"/>
        <v>Error?</v>
      </c>
      <c r="E6295" s="2" t="s">
        <v>190</v>
      </c>
    </row>
    <row r="6296" spans="1:5" x14ac:dyDescent="0.2">
      <c r="A6296">
        <v>6235</v>
      </c>
      <c r="B6296" s="138">
        <f>'Acct Summary 7-8'!K42</f>
        <v>0</v>
      </c>
      <c r="D6296" s="2" t="str">
        <f t="shared" si="97"/>
        <v>Error?</v>
      </c>
      <c r="E6296" s="2" t="s">
        <v>190</v>
      </c>
    </row>
    <row r="6297" spans="1:5" x14ac:dyDescent="0.2">
      <c r="A6297">
        <v>6236</v>
      </c>
      <c r="B6297" s="138">
        <f>'Assets-Liab 5-6'!M15</f>
        <v>0</v>
      </c>
      <c r="D6297" s="2" t="str">
        <f t="shared" si="97"/>
        <v>Error?</v>
      </c>
      <c r="E6297" s="2" t="s">
        <v>190</v>
      </c>
    </row>
    <row r="6298" spans="1:5" x14ac:dyDescent="0.2">
      <c r="A6298">
        <v>6237</v>
      </c>
      <c r="B6298" s="138">
        <f>'Revenues 9-14'!J5</f>
        <v>0</v>
      </c>
      <c r="D6298" s="2" t="str">
        <f t="shared" si="97"/>
        <v>Error?</v>
      </c>
      <c r="E6298" s="2" t="s">
        <v>190</v>
      </c>
    </row>
    <row r="6299" spans="1:5" x14ac:dyDescent="0.2">
      <c r="A6299">
        <v>6238</v>
      </c>
      <c r="B6299" s="138">
        <f>'Revenues 9-14'!H7</f>
        <v>0</v>
      </c>
      <c r="D6299" s="2" t="str">
        <f t="shared" si="97"/>
        <v>Error?</v>
      </c>
      <c r="E6299" s="2" t="s">
        <v>190</v>
      </c>
    </row>
    <row r="6300" spans="1:5" x14ac:dyDescent="0.2">
      <c r="A6300">
        <v>6239</v>
      </c>
      <c r="B6300" s="138">
        <f>'Revenues 9-14'!J11</f>
        <v>0</v>
      </c>
      <c r="D6300" s="2" t="str">
        <f t="shared" si="97"/>
        <v>Error?</v>
      </c>
      <c r="E6300" s="2" t="s">
        <v>190</v>
      </c>
    </row>
    <row r="6301" spans="1:5" x14ac:dyDescent="0.2">
      <c r="A6301">
        <v>6240</v>
      </c>
      <c r="B6301" s="138">
        <f>'Revenues 9-14'!J12</f>
        <v>0</v>
      </c>
      <c r="D6301" s="2" t="str">
        <f t="shared" si="97"/>
        <v>Error?</v>
      </c>
      <c r="E6301" s="2" t="s">
        <v>190</v>
      </c>
    </row>
    <row r="6302" spans="1:5" x14ac:dyDescent="0.2">
      <c r="A6302">
        <v>6241</v>
      </c>
      <c r="B6302" s="138">
        <f>'Revenues 9-14'!J14</f>
        <v>0</v>
      </c>
      <c r="D6302" s="2" t="str">
        <f t="shared" si="97"/>
        <v>Error?</v>
      </c>
      <c r="E6302" s="2" t="s">
        <v>190</v>
      </c>
    </row>
    <row r="6303" spans="1:5" x14ac:dyDescent="0.2">
      <c r="A6303">
        <v>6242</v>
      </c>
      <c r="B6303" s="138">
        <f>'Revenues 9-14'!J15</f>
        <v>0</v>
      </c>
      <c r="D6303" s="2" t="str">
        <f t="shared" si="97"/>
        <v>Error?</v>
      </c>
      <c r="E6303" s="2" t="s">
        <v>190</v>
      </c>
    </row>
    <row r="6304" spans="1:5" x14ac:dyDescent="0.2">
      <c r="A6304">
        <v>6243</v>
      </c>
      <c r="B6304" s="138">
        <f>'Revenues 9-14'!J16</f>
        <v>0</v>
      </c>
      <c r="D6304" s="2" t="str">
        <f t="shared" si="97"/>
        <v>Error?</v>
      </c>
      <c r="E6304" s="2" t="s">
        <v>190</v>
      </c>
    </row>
    <row r="6305" spans="1:5" x14ac:dyDescent="0.2">
      <c r="A6305">
        <v>6244</v>
      </c>
      <c r="B6305" s="138">
        <f>'Revenues 9-14'!J17</f>
        <v>0</v>
      </c>
      <c r="D6305" s="2" t="str">
        <f t="shared" si="97"/>
        <v>Error?</v>
      </c>
      <c r="E6305" s="2" t="s">
        <v>190</v>
      </c>
    </row>
    <row r="6306" spans="1:5" x14ac:dyDescent="0.2">
      <c r="A6306">
        <v>6245</v>
      </c>
      <c r="B6306" s="138">
        <f>'Revenues 9-14'!J18</f>
        <v>0</v>
      </c>
      <c r="D6306" s="2" t="str">
        <f t="shared" si="97"/>
        <v>Error?</v>
      </c>
      <c r="E6306" s="2" t="s">
        <v>190</v>
      </c>
    </row>
    <row r="6307" spans="1:5" x14ac:dyDescent="0.2">
      <c r="A6307">
        <v>6246</v>
      </c>
      <c r="B6307" s="138">
        <f>'Revenues 9-14'!C23</f>
        <v>0</v>
      </c>
      <c r="D6307" s="2" t="str">
        <f t="shared" si="97"/>
        <v>Error?</v>
      </c>
      <c r="E6307" s="2" t="s">
        <v>190</v>
      </c>
    </row>
    <row r="6308" spans="1:5" x14ac:dyDescent="0.2">
      <c r="A6308">
        <v>6247</v>
      </c>
      <c r="B6308" s="138">
        <f>'Revenues 9-14'!C27</f>
        <v>0</v>
      </c>
      <c r="D6308" s="2" t="str">
        <f t="shared" si="97"/>
        <v>Error?</v>
      </c>
      <c r="E6308" s="2" t="s">
        <v>190</v>
      </c>
    </row>
    <row r="6309" spans="1:5" x14ac:dyDescent="0.2">
      <c r="A6309">
        <v>6248</v>
      </c>
      <c r="B6309" s="138">
        <f>'Revenues 9-14'!C31</f>
        <v>0</v>
      </c>
      <c r="D6309" s="2" t="str">
        <f t="shared" si="97"/>
        <v>Error?</v>
      </c>
      <c r="E6309" s="2" t="s">
        <v>190</v>
      </c>
    </row>
    <row r="6310" spans="1:5" x14ac:dyDescent="0.2">
      <c r="A6310">
        <v>6249</v>
      </c>
      <c r="B6310" s="138">
        <f>'Revenues 9-14'!C35</f>
        <v>0</v>
      </c>
      <c r="D6310" s="2" t="str">
        <f t="shared" si="97"/>
        <v>Error?</v>
      </c>
      <c r="E6310" s="2" t="s">
        <v>190</v>
      </c>
    </row>
    <row r="6311" spans="1:5" x14ac:dyDescent="0.2">
      <c r="A6311">
        <v>6250</v>
      </c>
      <c r="B6311" s="138">
        <f>'Revenues 9-14'!C39</f>
        <v>0</v>
      </c>
      <c r="D6311" s="2" t="str">
        <f t="shared" si="97"/>
        <v>Error?</v>
      </c>
      <c r="E6311" s="2" t="s">
        <v>190</v>
      </c>
    </row>
    <row r="6312" spans="1:5" x14ac:dyDescent="0.2">
      <c r="A6312">
        <v>6251</v>
      </c>
      <c r="B6312" s="138">
        <f>'Revenues 9-14'!F46</f>
        <v>0</v>
      </c>
      <c r="D6312" s="2" t="str">
        <f t="shared" si="97"/>
        <v>Error?</v>
      </c>
      <c r="E6312" s="2" t="s">
        <v>190</v>
      </c>
    </row>
    <row r="6313" spans="1:5" x14ac:dyDescent="0.2">
      <c r="A6313">
        <v>6252</v>
      </c>
      <c r="B6313" s="138">
        <f>'Revenues 9-14'!F50</f>
        <v>0</v>
      </c>
      <c r="D6313" s="2" t="str">
        <f t="shared" si="97"/>
        <v>Error?</v>
      </c>
      <c r="E6313" s="2" t="s">
        <v>190</v>
      </c>
    </row>
    <row r="6314" spans="1:5" x14ac:dyDescent="0.2">
      <c r="A6314">
        <v>6253</v>
      </c>
      <c r="B6314" s="138">
        <f>'Revenues 9-14'!F54</f>
        <v>0</v>
      </c>
      <c r="D6314" s="2" t="str">
        <f t="shared" si="97"/>
        <v>Error?</v>
      </c>
      <c r="E6314" s="2" t="s">
        <v>190</v>
      </c>
    </row>
    <row r="6315" spans="1:5" x14ac:dyDescent="0.2">
      <c r="A6315">
        <v>6254</v>
      </c>
      <c r="B6315" s="138">
        <f>'Revenues 9-14'!F62</f>
        <v>0</v>
      </c>
      <c r="D6315" s="2" t="str">
        <f t="shared" si="97"/>
        <v>Error?</v>
      </c>
      <c r="E6315" s="2" t="s">
        <v>190</v>
      </c>
    </row>
    <row r="6316" spans="1:5" x14ac:dyDescent="0.2">
      <c r="A6316">
        <v>6255</v>
      </c>
      <c r="B6316" s="138">
        <f>'Revenues 9-14'!J65</f>
        <v>0</v>
      </c>
      <c r="D6316" s="2" t="str">
        <f t="shared" si="97"/>
        <v>Error?</v>
      </c>
      <c r="E6316" s="2" t="s">
        <v>190</v>
      </c>
    </row>
    <row r="6317" spans="1:5" x14ac:dyDescent="0.2">
      <c r="A6317">
        <v>6256</v>
      </c>
      <c r="B6317" s="138">
        <f>'Revenues 9-14'!J66</f>
        <v>0</v>
      </c>
      <c r="D6317" s="2" t="str">
        <f t="shared" si="97"/>
        <v>Error?</v>
      </c>
      <c r="E6317" s="2" t="s">
        <v>190</v>
      </c>
    </row>
    <row r="6318" spans="1:5" x14ac:dyDescent="0.2">
      <c r="A6318">
        <v>6257</v>
      </c>
      <c r="B6318" s="138">
        <f>'Revenues 9-14'!J67</f>
        <v>0</v>
      </c>
      <c r="D6318" s="2" t="str">
        <f t="shared" si="97"/>
        <v>Error?</v>
      </c>
      <c r="E6318" s="2" t="s">
        <v>190</v>
      </c>
    </row>
    <row r="6319" spans="1:5" x14ac:dyDescent="0.2">
      <c r="A6319">
        <v>6258</v>
      </c>
      <c r="B6319" s="138">
        <f>'Revenues 9-14'!J96</f>
        <v>0</v>
      </c>
      <c r="D6319" s="2" t="str">
        <f t="shared" si="97"/>
        <v>Error?</v>
      </c>
      <c r="E6319" s="2" t="s">
        <v>190</v>
      </c>
    </row>
    <row r="6320" spans="1:5" x14ac:dyDescent="0.2">
      <c r="A6320">
        <v>6259</v>
      </c>
      <c r="B6320" s="138">
        <f>'Revenues 9-14'!C97</f>
        <v>0</v>
      </c>
      <c r="D6320" s="2" t="str">
        <f t="shared" si="97"/>
        <v>Error?</v>
      </c>
      <c r="E6320" s="2" t="s">
        <v>190</v>
      </c>
    </row>
    <row r="6321" spans="1:5" x14ac:dyDescent="0.2">
      <c r="A6321">
        <v>6260</v>
      </c>
      <c r="B6321" s="138">
        <f>'Revenues 9-14'!D97</f>
        <v>0</v>
      </c>
      <c r="D6321" s="2" t="str">
        <f t="shared" si="97"/>
        <v>Error?</v>
      </c>
      <c r="E6321" s="2" t="s">
        <v>190</v>
      </c>
    </row>
    <row r="6322" spans="1:5" x14ac:dyDescent="0.2">
      <c r="A6322">
        <v>6261</v>
      </c>
      <c r="B6322" s="138">
        <f>'Revenues 9-14'!E97</f>
        <v>0</v>
      </c>
      <c r="D6322" s="2" t="str">
        <f t="shared" si="97"/>
        <v>Error?</v>
      </c>
      <c r="E6322" s="2" t="s">
        <v>190</v>
      </c>
    </row>
    <row r="6323" spans="1:5" x14ac:dyDescent="0.2">
      <c r="A6323">
        <v>6262</v>
      </c>
      <c r="B6323" s="138">
        <f>'Revenues 9-14'!F97</f>
        <v>0</v>
      </c>
      <c r="D6323" s="2" t="str">
        <f t="shared" si="97"/>
        <v>Error?</v>
      </c>
      <c r="E6323" s="2" t="s">
        <v>190</v>
      </c>
    </row>
    <row r="6324" spans="1:5" x14ac:dyDescent="0.2">
      <c r="A6324">
        <v>6263</v>
      </c>
      <c r="B6324" s="138">
        <f>'Revenues 9-14'!G97</f>
        <v>0</v>
      </c>
      <c r="D6324" s="2" t="str">
        <f t="shared" si="97"/>
        <v>Error?</v>
      </c>
      <c r="E6324" s="2" t="s">
        <v>190</v>
      </c>
    </row>
    <row r="6325" spans="1:5" x14ac:dyDescent="0.2">
      <c r="A6325">
        <v>6264</v>
      </c>
      <c r="B6325" s="138">
        <f>'Revenues 9-14'!H97</f>
        <v>0</v>
      </c>
      <c r="D6325" s="2" t="str">
        <f t="shared" si="97"/>
        <v>Error?</v>
      </c>
      <c r="E6325" s="2" t="s">
        <v>190</v>
      </c>
    </row>
    <row r="6326" spans="1:5" x14ac:dyDescent="0.2">
      <c r="A6326">
        <v>6265</v>
      </c>
      <c r="B6326" s="138">
        <f>'Revenues 9-14'!I97</f>
        <v>0</v>
      </c>
      <c r="D6326" s="2" t="str">
        <f t="shared" si="97"/>
        <v>Error?</v>
      </c>
      <c r="E6326" s="2" t="s">
        <v>190</v>
      </c>
    </row>
    <row r="6327" spans="1:5" x14ac:dyDescent="0.2">
      <c r="A6327">
        <v>6266</v>
      </c>
      <c r="B6327" s="138">
        <f>'Revenues 9-14'!J97</f>
        <v>0</v>
      </c>
      <c r="D6327" s="2" t="str">
        <f t="shared" si="97"/>
        <v>Error?</v>
      </c>
      <c r="E6327" s="2" t="s">
        <v>190</v>
      </c>
    </row>
    <row r="6328" spans="1:5" x14ac:dyDescent="0.2">
      <c r="A6328">
        <v>6267</v>
      </c>
      <c r="B6328" s="138">
        <f>'Revenues 9-14'!K97</f>
        <v>0</v>
      </c>
      <c r="D6328" s="2" t="str">
        <f t="shared" si="97"/>
        <v>Error?</v>
      </c>
      <c r="E6328" s="2" t="s">
        <v>190</v>
      </c>
    </row>
    <row r="6329" spans="1:5" x14ac:dyDescent="0.2">
      <c r="A6329">
        <v>6268</v>
      </c>
      <c r="B6329" s="138">
        <f>'Revenues 9-14'!J99</f>
        <v>0</v>
      </c>
      <c r="D6329" s="2" t="str">
        <f t="shared" si="97"/>
        <v>Error?</v>
      </c>
      <c r="E6329" s="2" t="s">
        <v>190</v>
      </c>
    </row>
    <row r="6330" spans="1:5" x14ac:dyDescent="0.2">
      <c r="A6330">
        <v>6269</v>
      </c>
      <c r="B6330" s="138">
        <f>'Revenues 9-14'!C100</f>
        <v>0</v>
      </c>
      <c r="D6330" s="2" t="str">
        <f t="shared" si="97"/>
        <v>Error?</v>
      </c>
      <c r="E6330" s="2" t="s">
        <v>190</v>
      </c>
    </row>
    <row r="6331" spans="1:5" x14ac:dyDescent="0.2">
      <c r="A6331">
        <v>6270</v>
      </c>
      <c r="B6331" s="138">
        <f>'Revenues 9-14'!D100</f>
        <v>0</v>
      </c>
      <c r="D6331" s="2" t="str">
        <f t="shared" si="97"/>
        <v>Error?</v>
      </c>
      <c r="E6331" s="2" t="s">
        <v>190</v>
      </c>
    </row>
    <row r="6332" spans="1:5" x14ac:dyDescent="0.2">
      <c r="A6332">
        <v>6271</v>
      </c>
      <c r="B6332" s="138">
        <f>'Revenues 9-14'!E100</f>
        <v>0</v>
      </c>
      <c r="D6332" s="2" t="str">
        <f t="shared" si="97"/>
        <v>Error?</v>
      </c>
      <c r="E6332" s="2" t="s">
        <v>190</v>
      </c>
    </row>
    <row r="6333" spans="1:5" x14ac:dyDescent="0.2">
      <c r="A6333">
        <v>6272</v>
      </c>
      <c r="B6333" s="138">
        <f>'Revenues 9-14'!F100</f>
        <v>0</v>
      </c>
      <c r="D6333" s="2" t="str">
        <f t="shared" si="97"/>
        <v>Error?</v>
      </c>
      <c r="E6333" s="2" t="s">
        <v>190</v>
      </c>
    </row>
    <row r="6334" spans="1:5" x14ac:dyDescent="0.2">
      <c r="A6334">
        <v>6273</v>
      </c>
      <c r="B6334" s="138">
        <f>'Revenues 9-14'!G100</f>
        <v>0</v>
      </c>
      <c r="D6334" s="2" t="str">
        <f t="shared" si="97"/>
        <v>Error?</v>
      </c>
      <c r="E6334" s="2" t="s">
        <v>190</v>
      </c>
    </row>
    <row r="6335" spans="1:5" x14ac:dyDescent="0.2">
      <c r="A6335">
        <v>6274</v>
      </c>
      <c r="B6335" s="138">
        <f>'Revenues 9-14'!H100</f>
        <v>0</v>
      </c>
      <c r="D6335" s="2" t="str">
        <f t="shared" ref="D6335:D6398" si="98">IF(ISBLANK(B6335),"OK",IF(A6335-B6335=0,"OK","Error?"))</f>
        <v>Error?</v>
      </c>
      <c r="E6335" s="2" t="s">
        <v>190</v>
      </c>
    </row>
    <row r="6336" spans="1:5" x14ac:dyDescent="0.2">
      <c r="A6336">
        <v>6275</v>
      </c>
      <c r="B6336" s="138">
        <f>'Revenues 9-14'!I100</f>
        <v>0</v>
      </c>
      <c r="D6336" s="2" t="str">
        <f t="shared" si="98"/>
        <v>Error?</v>
      </c>
      <c r="E6336" s="2" t="s">
        <v>190</v>
      </c>
    </row>
    <row r="6337" spans="1:5" x14ac:dyDescent="0.2">
      <c r="A6337">
        <v>6276</v>
      </c>
      <c r="B6337" s="138">
        <f>'Revenues 9-14'!J100</f>
        <v>0</v>
      </c>
      <c r="D6337" s="2" t="str">
        <f t="shared" si="98"/>
        <v>Error?</v>
      </c>
      <c r="E6337" s="2" t="s">
        <v>190</v>
      </c>
    </row>
    <row r="6338" spans="1:5" x14ac:dyDescent="0.2">
      <c r="A6338">
        <v>6277</v>
      </c>
      <c r="B6338" s="138">
        <f>'Revenues 9-14'!K100</f>
        <v>0</v>
      </c>
      <c r="D6338" s="2" t="str">
        <f t="shared" si="98"/>
        <v>Error?</v>
      </c>
      <c r="E6338" s="2" t="s">
        <v>190</v>
      </c>
    </row>
    <row r="6339" spans="1:5" x14ac:dyDescent="0.2">
      <c r="A6339">
        <v>6278</v>
      </c>
      <c r="B6339" s="138">
        <f>'Revenues 9-14'!C101</f>
        <v>0</v>
      </c>
      <c r="D6339" s="2" t="str">
        <f t="shared" si="98"/>
        <v>Error?</v>
      </c>
      <c r="E6339" s="2" t="s">
        <v>190</v>
      </c>
    </row>
    <row r="6340" spans="1:5" x14ac:dyDescent="0.2">
      <c r="A6340">
        <v>6279</v>
      </c>
      <c r="B6340" s="138">
        <f>'Revenues 9-14'!C102</f>
        <v>160</v>
      </c>
      <c r="D6340" s="2" t="str">
        <f t="shared" si="98"/>
        <v>Error?</v>
      </c>
      <c r="E6340" s="2" t="s">
        <v>190</v>
      </c>
    </row>
    <row r="6341" spans="1:5" x14ac:dyDescent="0.2">
      <c r="A6341">
        <v>6280</v>
      </c>
      <c r="B6341" s="138">
        <f>'Revenues 9-14'!D102</f>
        <v>0</v>
      </c>
      <c r="D6341" s="2" t="str">
        <f t="shared" si="98"/>
        <v>Error?</v>
      </c>
      <c r="E6341" s="2" t="s">
        <v>190</v>
      </c>
    </row>
    <row r="6342" spans="1:5" x14ac:dyDescent="0.2">
      <c r="A6342">
        <v>6281</v>
      </c>
      <c r="B6342" s="138">
        <f>'Revenues 9-14'!E102</f>
        <v>0</v>
      </c>
      <c r="D6342" s="2" t="str">
        <f t="shared" si="98"/>
        <v>Error?</v>
      </c>
      <c r="E6342" s="2" t="s">
        <v>190</v>
      </c>
    </row>
    <row r="6343" spans="1:5" x14ac:dyDescent="0.2">
      <c r="A6343">
        <v>6282</v>
      </c>
      <c r="B6343" s="138">
        <f>'Revenues 9-14'!F102</f>
        <v>0</v>
      </c>
      <c r="D6343" s="2" t="str">
        <f t="shared" si="98"/>
        <v>Error?</v>
      </c>
      <c r="E6343" s="2" t="s">
        <v>190</v>
      </c>
    </row>
    <row r="6344" spans="1:5" x14ac:dyDescent="0.2">
      <c r="A6344">
        <v>6283</v>
      </c>
      <c r="B6344" s="138">
        <f>'Revenues 9-14'!G102</f>
        <v>0</v>
      </c>
      <c r="D6344" s="2" t="str">
        <f t="shared" si="98"/>
        <v>Error?</v>
      </c>
      <c r="E6344" s="2" t="s">
        <v>190</v>
      </c>
    </row>
    <row r="6345" spans="1:5" x14ac:dyDescent="0.2">
      <c r="A6345">
        <v>6284</v>
      </c>
      <c r="B6345" s="138">
        <f>'Revenues 9-14'!H102</f>
        <v>0</v>
      </c>
      <c r="D6345" s="2" t="str">
        <f t="shared" si="98"/>
        <v>Error?</v>
      </c>
      <c r="E6345" s="2" t="s">
        <v>190</v>
      </c>
    </row>
    <row r="6346" spans="1:5" x14ac:dyDescent="0.2">
      <c r="A6346">
        <v>6285</v>
      </c>
      <c r="B6346" s="138">
        <f>'Revenues 9-14'!I102</f>
        <v>0</v>
      </c>
      <c r="D6346" s="2" t="str">
        <f t="shared" si="98"/>
        <v>Error?</v>
      </c>
      <c r="E6346" s="2" t="s">
        <v>190</v>
      </c>
    </row>
    <row r="6347" spans="1:5" x14ac:dyDescent="0.2">
      <c r="A6347">
        <v>6286</v>
      </c>
      <c r="B6347" s="138">
        <f>'Revenues 9-14'!J102</f>
        <v>0</v>
      </c>
      <c r="D6347" s="2" t="str">
        <f t="shared" si="98"/>
        <v>Error?</v>
      </c>
      <c r="E6347" s="2" t="s">
        <v>190</v>
      </c>
    </row>
    <row r="6348" spans="1:5" x14ac:dyDescent="0.2">
      <c r="A6348">
        <v>6287</v>
      </c>
      <c r="B6348" s="138">
        <f>'Revenues 9-14'!K102</f>
        <v>0</v>
      </c>
      <c r="D6348" s="2" t="str">
        <f t="shared" si="98"/>
        <v>Error?</v>
      </c>
      <c r="E6348" s="2" t="s">
        <v>190</v>
      </c>
    </row>
    <row r="6349" spans="1:5" x14ac:dyDescent="0.2">
      <c r="A6349">
        <v>6288</v>
      </c>
      <c r="B6349" s="138">
        <f>'Revenues 9-14'!G104</f>
        <v>0</v>
      </c>
      <c r="D6349" s="2" t="str">
        <f t="shared" si="98"/>
        <v>Error?</v>
      </c>
      <c r="E6349" s="2" t="s">
        <v>190</v>
      </c>
    </row>
    <row r="6350" spans="1:5" x14ac:dyDescent="0.2">
      <c r="A6350">
        <v>6289</v>
      </c>
      <c r="B6350" s="138">
        <f>'Revenues 9-14'!J107</f>
        <v>0</v>
      </c>
      <c r="D6350" s="2" t="str">
        <f t="shared" si="98"/>
        <v>Error?</v>
      </c>
      <c r="E6350" s="2" t="s">
        <v>190</v>
      </c>
    </row>
    <row r="6351" spans="1:5" x14ac:dyDescent="0.2">
      <c r="A6351">
        <v>6290</v>
      </c>
      <c r="B6351" s="138">
        <f>'Revenues 9-14'!J108</f>
        <v>0</v>
      </c>
      <c r="D6351" s="2" t="str">
        <f t="shared" si="98"/>
        <v>Error?</v>
      </c>
      <c r="E6351" s="2" t="s">
        <v>190</v>
      </c>
    </row>
    <row r="6352" spans="1:5" x14ac:dyDescent="0.2">
      <c r="A6352">
        <v>6291</v>
      </c>
      <c r="B6352" s="138">
        <f>'Revenues 9-14'!J109</f>
        <v>0</v>
      </c>
      <c r="D6352" s="2" t="str">
        <f t="shared" si="98"/>
        <v>Error?</v>
      </c>
      <c r="E6352" s="2" t="s">
        <v>190</v>
      </c>
    </row>
    <row r="6353" spans="1:5" x14ac:dyDescent="0.2">
      <c r="A6353">
        <v>6292</v>
      </c>
      <c r="B6353" s="138">
        <f>'Revenues 9-14'!J117</f>
        <v>0</v>
      </c>
      <c r="D6353" s="2" t="str">
        <f t="shared" si="98"/>
        <v>Error?</v>
      </c>
      <c r="E6353" s="2" t="s">
        <v>190</v>
      </c>
    </row>
    <row r="6354" spans="1:5" x14ac:dyDescent="0.2">
      <c r="A6354">
        <v>6293</v>
      </c>
      <c r="B6354" s="138">
        <f>'Revenues 9-14'!J118</f>
        <v>0</v>
      </c>
      <c r="D6354" s="2" t="str">
        <f t="shared" si="98"/>
        <v>Error?</v>
      </c>
      <c r="E6354" s="2" t="s">
        <v>190</v>
      </c>
    </row>
    <row r="6355" spans="1:5" x14ac:dyDescent="0.2">
      <c r="A6355">
        <v>6294</v>
      </c>
      <c r="B6355" s="138">
        <f>'Revenues 9-14'!J119</f>
        <v>0</v>
      </c>
      <c r="D6355" s="2" t="str">
        <f t="shared" si="98"/>
        <v>Error?</v>
      </c>
      <c r="E6355" s="2" t="s">
        <v>190</v>
      </c>
    </row>
    <row r="6356" spans="1:5" x14ac:dyDescent="0.2">
      <c r="A6356">
        <v>6295</v>
      </c>
      <c r="B6356" s="138">
        <f>'Revenues 9-14'!J121</f>
        <v>0</v>
      </c>
      <c r="D6356" s="2" t="str">
        <f t="shared" si="98"/>
        <v>Error?</v>
      </c>
      <c r="E6356" s="2" t="s">
        <v>190</v>
      </c>
    </row>
    <row r="6357" spans="1:5" x14ac:dyDescent="0.2">
      <c r="A6357">
        <v>6296</v>
      </c>
      <c r="B6357" s="138">
        <f>'Revenues 9-14'!J122</f>
        <v>0</v>
      </c>
      <c r="D6357" s="2" t="str">
        <f t="shared" si="98"/>
        <v>Error?</v>
      </c>
      <c r="E6357" s="2" t="s">
        <v>190</v>
      </c>
    </row>
    <row r="6358" spans="1:5" x14ac:dyDescent="0.2">
      <c r="A6358">
        <v>6297</v>
      </c>
      <c r="B6358" s="138">
        <f>'Revenues 9-14'!G135</f>
        <v>0</v>
      </c>
      <c r="D6358" s="2" t="str">
        <f t="shared" si="98"/>
        <v>Error?</v>
      </c>
      <c r="E6358" s="2" t="s">
        <v>190</v>
      </c>
    </row>
    <row r="6359" spans="1:5" x14ac:dyDescent="0.2">
      <c r="A6359">
        <v>6298</v>
      </c>
      <c r="B6359" s="138">
        <f>'Revenues 9-14'!C137</f>
        <v>0</v>
      </c>
      <c r="D6359" s="2" t="str">
        <f t="shared" si="98"/>
        <v>Error?</v>
      </c>
      <c r="E6359" s="2" t="s">
        <v>190</v>
      </c>
    </row>
    <row r="6360" spans="1:5" x14ac:dyDescent="0.2">
      <c r="A6360">
        <v>6299</v>
      </c>
      <c r="B6360" s="138">
        <f>'Revenues 9-14'!D137</f>
        <v>0</v>
      </c>
      <c r="D6360" s="2" t="str">
        <f t="shared" si="98"/>
        <v>Error?</v>
      </c>
      <c r="E6360" s="2" t="s">
        <v>190</v>
      </c>
    </row>
    <row r="6361" spans="1:5" x14ac:dyDescent="0.2">
      <c r="A6361">
        <v>6300</v>
      </c>
      <c r="B6361" s="138">
        <f>'Revenues 9-14'!G137</f>
        <v>0</v>
      </c>
      <c r="D6361" s="2" t="str">
        <f t="shared" si="98"/>
        <v>Error?</v>
      </c>
      <c r="E6361" s="2" t="s">
        <v>190</v>
      </c>
    </row>
    <row r="6362" spans="1:5" x14ac:dyDescent="0.2">
      <c r="A6362">
        <v>6301</v>
      </c>
      <c r="B6362" s="138">
        <f>'Revenues 9-14'!C138</f>
        <v>0</v>
      </c>
      <c r="D6362" s="2" t="str">
        <f t="shared" si="98"/>
        <v>Error?</v>
      </c>
      <c r="E6362" s="2" t="s">
        <v>190</v>
      </c>
    </row>
    <row r="6363" spans="1:5" x14ac:dyDescent="0.2">
      <c r="A6363">
        <v>6302</v>
      </c>
      <c r="B6363" s="138">
        <f>'Revenues 9-14'!D138</f>
        <v>0</v>
      </c>
      <c r="D6363" s="2" t="str">
        <f t="shared" si="98"/>
        <v>Error?</v>
      </c>
      <c r="E6363" s="2" t="s">
        <v>190</v>
      </c>
    </row>
    <row r="6364" spans="1:5" x14ac:dyDescent="0.2">
      <c r="A6364">
        <v>6303</v>
      </c>
      <c r="B6364" s="138">
        <f>'Revenues 9-14'!G138</f>
        <v>0</v>
      </c>
      <c r="D6364" s="2" t="str">
        <f t="shared" si="98"/>
        <v>Error?</v>
      </c>
      <c r="E6364" s="2" t="s">
        <v>190</v>
      </c>
    </row>
    <row r="6365" spans="1:5" x14ac:dyDescent="0.2">
      <c r="A6365">
        <v>6304</v>
      </c>
      <c r="B6365" s="138">
        <f>'Revenues 9-14'!C139</f>
        <v>0</v>
      </c>
      <c r="D6365" s="2" t="str">
        <f t="shared" si="98"/>
        <v>Error?</v>
      </c>
      <c r="E6365" s="2" t="s">
        <v>190</v>
      </c>
    </row>
    <row r="6366" spans="1:5" x14ac:dyDescent="0.2">
      <c r="A6366">
        <v>6305</v>
      </c>
      <c r="B6366" s="138">
        <f>'Revenues 9-14'!D139</f>
        <v>0</v>
      </c>
      <c r="D6366" s="2" t="str">
        <f t="shared" si="98"/>
        <v>Error?</v>
      </c>
      <c r="E6366" s="2" t="s">
        <v>190</v>
      </c>
    </row>
    <row r="6367" spans="1:5" x14ac:dyDescent="0.2">
      <c r="A6367">
        <v>6306</v>
      </c>
      <c r="B6367" s="138">
        <f>'Revenues 9-14'!G139</f>
        <v>0</v>
      </c>
      <c r="D6367" s="2" t="str">
        <f t="shared" si="98"/>
        <v>Error?</v>
      </c>
      <c r="E6367" s="2" t="s">
        <v>190</v>
      </c>
    </row>
    <row r="6368" spans="1:5" x14ac:dyDescent="0.2">
      <c r="A6368">
        <v>6307</v>
      </c>
      <c r="B6368" s="138">
        <f>'Revenues 9-14'!E149</f>
        <v>0</v>
      </c>
      <c r="D6368" s="2" t="str">
        <f t="shared" si="98"/>
        <v>Error?</v>
      </c>
      <c r="E6368" s="2" t="s">
        <v>190</v>
      </c>
    </row>
    <row r="6369" spans="1:6" x14ac:dyDescent="0.2">
      <c r="A6369">
        <v>6308</v>
      </c>
      <c r="B6369" s="138">
        <f>'Revenues 9-14'!F149</f>
        <v>0</v>
      </c>
      <c r="D6369" s="2" t="str">
        <f t="shared" si="98"/>
        <v>Error?</v>
      </c>
      <c r="E6369" s="2" t="s">
        <v>190</v>
      </c>
    </row>
    <row r="6370" spans="1:6" x14ac:dyDescent="0.2">
      <c r="A6370">
        <v>6309</v>
      </c>
      <c r="B6370" s="138">
        <f>'Revenues 9-14'!G149</f>
        <v>0</v>
      </c>
      <c r="D6370" s="2" t="str">
        <f t="shared" si="98"/>
        <v>Error?</v>
      </c>
      <c r="E6370" s="2" t="s">
        <v>190</v>
      </c>
    </row>
    <row r="6371" spans="1:6" x14ac:dyDescent="0.2">
      <c r="A6371">
        <v>6310</v>
      </c>
      <c r="B6371" s="138">
        <f>'Revenues 9-14'!H149</f>
        <v>0</v>
      </c>
      <c r="D6371" s="2" t="str">
        <f t="shared" si="98"/>
        <v>Error?</v>
      </c>
      <c r="E6371" s="2" t="s">
        <v>190</v>
      </c>
    </row>
    <row r="6372" spans="1:6" x14ac:dyDescent="0.2">
      <c r="A6372">
        <v>6311</v>
      </c>
      <c r="B6372" s="138">
        <f>'Revenues 9-14'!I149</f>
        <v>0</v>
      </c>
      <c r="D6372" s="2" t="str">
        <f t="shared" si="98"/>
        <v>Error?</v>
      </c>
      <c r="E6372" s="2" t="s">
        <v>190</v>
      </c>
    </row>
    <row r="6373" spans="1:6" x14ac:dyDescent="0.2">
      <c r="A6373">
        <v>6312</v>
      </c>
      <c r="B6373" s="138">
        <f>'Revenues 9-14'!J149</f>
        <v>0</v>
      </c>
      <c r="D6373" s="2" t="str">
        <f t="shared" si="98"/>
        <v>Error?</v>
      </c>
      <c r="E6373" s="2" t="s">
        <v>190</v>
      </c>
    </row>
    <row r="6374" spans="1:6" x14ac:dyDescent="0.2">
      <c r="A6374">
        <v>6313</v>
      </c>
      <c r="B6374" s="138">
        <f>'Revenues 9-14'!K149</f>
        <v>0</v>
      </c>
      <c r="D6374" s="2" t="str">
        <f t="shared" si="98"/>
        <v>Error?</v>
      </c>
      <c r="E6374" s="2" t="s">
        <v>190</v>
      </c>
    </row>
    <row r="6375" spans="1:6" x14ac:dyDescent="0.2">
      <c r="A6375">
        <v>6314</v>
      </c>
      <c r="B6375" s="138">
        <f>'Revenues 9-14'!E150</f>
        <v>0</v>
      </c>
      <c r="D6375" s="2" t="str">
        <f t="shared" si="98"/>
        <v>Error?</v>
      </c>
      <c r="E6375" s="2" t="s">
        <v>190</v>
      </c>
    </row>
    <row r="6376" spans="1:6" x14ac:dyDescent="0.2">
      <c r="A6376">
        <v>6315</v>
      </c>
      <c r="B6376" s="138">
        <f>'Revenues 9-14'!H150</f>
        <v>0</v>
      </c>
      <c r="D6376" s="2" t="str">
        <f t="shared" si="98"/>
        <v>Error?</v>
      </c>
      <c r="E6376" s="2" t="s">
        <v>190</v>
      </c>
    </row>
    <row r="6377" spans="1:6" x14ac:dyDescent="0.2">
      <c r="A6377">
        <v>6316</v>
      </c>
      <c r="B6377" s="138">
        <f>'Revenues 9-14'!I150</f>
        <v>0</v>
      </c>
      <c r="D6377" s="2" t="str">
        <f t="shared" si="98"/>
        <v>Error?</v>
      </c>
      <c r="E6377" s="2" t="s">
        <v>190</v>
      </c>
    </row>
    <row r="6378" spans="1:6" x14ac:dyDescent="0.2">
      <c r="A6378">
        <v>6317</v>
      </c>
      <c r="B6378" s="138">
        <f>'Revenues 9-14'!J150</f>
        <v>0</v>
      </c>
      <c r="D6378" s="2" t="str">
        <f t="shared" si="98"/>
        <v>Error?</v>
      </c>
      <c r="E6378" s="2" t="s">
        <v>190</v>
      </c>
    </row>
    <row r="6379" spans="1:6" x14ac:dyDescent="0.2">
      <c r="A6379">
        <v>6318</v>
      </c>
      <c r="B6379" s="138">
        <f>'Revenues 9-14'!K150</f>
        <v>0</v>
      </c>
      <c r="D6379" s="2" t="str">
        <f t="shared" si="98"/>
        <v>Error?</v>
      </c>
      <c r="E6379" s="2" t="s">
        <v>190</v>
      </c>
    </row>
    <row r="6380" spans="1:6" x14ac:dyDescent="0.2">
      <c r="A6380">
        <v>6319</v>
      </c>
      <c r="B6380" s="138">
        <f>'Revenues 9-14'!G152</f>
        <v>0</v>
      </c>
      <c r="D6380" s="2" t="str">
        <f t="shared" si="98"/>
        <v>Error?</v>
      </c>
      <c r="E6380" s="2" t="s">
        <v>190</v>
      </c>
    </row>
    <row r="6381" spans="1:6" x14ac:dyDescent="0.2">
      <c r="A6381">
        <v>6320</v>
      </c>
      <c r="B6381" s="138">
        <f>'Revenues 9-14'!G153</f>
        <v>0</v>
      </c>
      <c r="D6381" s="2" t="str">
        <f t="shared" si="98"/>
        <v>Error?</v>
      </c>
      <c r="E6381" s="2" t="s">
        <v>190</v>
      </c>
    </row>
    <row r="6382" spans="1:6" x14ac:dyDescent="0.2">
      <c r="A6382" s="129">
        <v>6321</v>
      </c>
      <c r="D6382" s="2" t="str">
        <f t="shared" si="98"/>
        <v>OK</v>
      </c>
      <c r="E6382" s="2" t="s">
        <v>190</v>
      </c>
      <c r="F6382" s="1" t="s">
        <v>1938</v>
      </c>
    </row>
    <row r="6383" spans="1:6" x14ac:dyDescent="0.2">
      <c r="A6383" s="129">
        <v>6322</v>
      </c>
      <c r="D6383" s="2" t="str">
        <f t="shared" si="98"/>
        <v>OK</v>
      </c>
      <c r="E6383" s="2" t="s">
        <v>190</v>
      </c>
      <c r="F6383" s="1" t="s">
        <v>1938</v>
      </c>
    </row>
    <row r="6384" spans="1:6" x14ac:dyDescent="0.2">
      <c r="A6384" s="129">
        <v>6323</v>
      </c>
      <c r="D6384" s="2" t="str">
        <f t="shared" si="98"/>
        <v>OK</v>
      </c>
      <c r="E6384" s="2" t="s">
        <v>190</v>
      </c>
      <c r="F6384" s="1" t="s">
        <v>1938</v>
      </c>
    </row>
    <row r="6385" spans="1:6" x14ac:dyDescent="0.2">
      <c r="A6385" s="129">
        <v>6324</v>
      </c>
      <c r="D6385" s="2" t="str">
        <f t="shared" si="98"/>
        <v>OK</v>
      </c>
      <c r="E6385" s="2" t="s">
        <v>190</v>
      </c>
      <c r="F6385" s="1" t="s">
        <v>1938</v>
      </c>
    </row>
    <row r="6386" spans="1:6" x14ac:dyDescent="0.2">
      <c r="A6386" s="129">
        <v>6325</v>
      </c>
      <c r="D6386" s="2" t="str">
        <f t="shared" si="98"/>
        <v>OK</v>
      </c>
      <c r="E6386" s="2" t="s">
        <v>190</v>
      </c>
      <c r="F6386" s="1" t="s">
        <v>1938</v>
      </c>
    </row>
    <row r="6387" spans="1:6" x14ac:dyDescent="0.2">
      <c r="A6387" s="129">
        <v>6326</v>
      </c>
      <c r="D6387" s="2" t="str">
        <f t="shared" si="98"/>
        <v>OK</v>
      </c>
      <c r="E6387" s="2" t="s">
        <v>190</v>
      </c>
      <c r="F6387" s="1" t="s">
        <v>1938</v>
      </c>
    </row>
    <row r="6388" spans="1:6" x14ac:dyDescent="0.2">
      <c r="A6388">
        <v>6327</v>
      </c>
      <c r="B6388" s="138">
        <f>'Revenues 9-14'!C163</f>
        <v>0</v>
      </c>
      <c r="D6388" s="2" t="str">
        <f t="shared" si="98"/>
        <v>Error?</v>
      </c>
      <c r="E6388" s="2" t="s">
        <v>190</v>
      </c>
    </row>
    <row r="6389" spans="1:6" x14ac:dyDescent="0.2">
      <c r="A6389">
        <v>6328</v>
      </c>
      <c r="B6389" s="138">
        <f>'Revenues 9-14'!D163</f>
        <v>0</v>
      </c>
      <c r="D6389" s="2" t="str">
        <f t="shared" si="98"/>
        <v>Error?</v>
      </c>
      <c r="E6389" s="2" t="s">
        <v>190</v>
      </c>
    </row>
    <row r="6390" spans="1:6" x14ac:dyDescent="0.2">
      <c r="A6390">
        <v>6329</v>
      </c>
      <c r="B6390" s="138">
        <f>'Revenues 9-14'!E163</f>
        <v>0</v>
      </c>
      <c r="D6390" s="2" t="str">
        <f t="shared" si="98"/>
        <v>Error?</v>
      </c>
      <c r="E6390" s="2" t="s">
        <v>190</v>
      </c>
    </row>
    <row r="6391" spans="1:6" x14ac:dyDescent="0.2">
      <c r="A6391">
        <v>6330</v>
      </c>
      <c r="B6391" s="138">
        <f>'Revenues 9-14'!F163</f>
        <v>0</v>
      </c>
      <c r="D6391" s="2" t="str">
        <f t="shared" si="98"/>
        <v>Error?</v>
      </c>
      <c r="E6391" s="2" t="s">
        <v>190</v>
      </c>
    </row>
    <row r="6392" spans="1:6" x14ac:dyDescent="0.2">
      <c r="A6392">
        <v>6331</v>
      </c>
      <c r="B6392" s="138">
        <f>'Revenues 9-14'!G163</f>
        <v>0</v>
      </c>
      <c r="D6392" s="2" t="str">
        <f t="shared" si="98"/>
        <v>Error?</v>
      </c>
      <c r="E6392" s="2" t="s">
        <v>190</v>
      </c>
    </row>
    <row r="6393" spans="1:6" x14ac:dyDescent="0.2">
      <c r="A6393">
        <v>6332</v>
      </c>
      <c r="B6393" s="138">
        <f>'Revenues 9-14'!H163</f>
        <v>0</v>
      </c>
      <c r="D6393" s="2" t="str">
        <f t="shared" si="98"/>
        <v>Error?</v>
      </c>
      <c r="E6393" s="2" t="s">
        <v>190</v>
      </c>
    </row>
    <row r="6394" spans="1:6" x14ac:dyDescent="0.2">
      <c r="A6394">
        <v>6333</v>
      </c>
      <c r="B6394" s="138">
        <f>'Revenues 9-14'!K163</f>
        <v>0</v>
      </c>
      <c r="D6394" s="2" t="str">
        <f t="shared" si="98"/>
        <v>Error?</v>
      </c>
      <c r="E6394" s="2" t="s">
        <v>190</v>
      </c>
    </row>
    <row r="6395" spans="1:6" x14ac:dyDescent="0.2">
      <c r="A6395">
        <v>6334</v>
      </c>
      <c r="B6395" s="138">
        <f>'Revenues 9-14'!J168</f>
        <v>0</v>
      </c>
      <c r="D6395" s="2" t="str">
        <f t="shared" si="98"/>
        <v>Error?</v>
      </c>
      <c r="E6395" s="2" t="s">
        <v>190</v>
      </c>
    </row>
    <row r="6396" spans="1:6" x14ac:dyDescent="0.2">
      <c r="A6396">
        <v>6335</v>
      </c>
      <c r="B6396" s="138">
        <f>'Revenues 9-14'!J169</f>
        <v>0</v>
      </c>
      <c r="D6396" s="2" t="str">
        <f t="shared" si="98"/>
        <v>Error?</v>
      </c>
      <c r="E6396" s="2" t="s">
        <v>190</v>
      </c>
    </row>
    <row r="6397" spans="1:6" x14ac:dyDescent="0.2">
      <c r="A6397">
        <v>6336</v>
      </c>
      <c r="B6397" s="138">
        <f>'Revenues 9-14'!J170</f>
        <v>0</v>
      </c>
      <c r="D6397" s="2" t="str">
        <f t="shared" si="98"/>
        <v>Error?</v>
      </c>
      <c r="E6397" s="2" t="s">
        <v>190</v>
      </c>
    </row>
    <row r="6398" spans="1:6" x14ac:dyDescent="0.2">
      <c r="A6398">
        <v>6337</v>
      </c>
      <c r="B6398" s="138">
        <f>'Revenues 9-14'!J173</f>
        <v>0</v>
      </c>
      <c r="D6398" s="2" t="str">
        <f t="shared" si="98"/>
        <v>Error?</v>
      </c>
      <c r="E6398" s="2" t="s">
        <v>190</v>
      </c>
    </row>
    <row r="6399" spans="1:6" x14ac:dyDescent="0.2">
      <c r="A6399">
        <v>6338</v>
      </c>
      <c r="B6399" s="138">
        <f>'Revenues 9-14'!J174</f>
        <v>0</v>
      </c>
      <c r="D6399" s="2" t="str">
        <f t="shared" ref="D6399:D6462" si="99">IF(ISBLANK(B6399),"OK",IF(A6399-B6399=0,"OK","Error?"))</f>
        <v>Error?</v>
      </c>
      <c r="E6399" s="2" t="s">
        <v>190</v>
      </c>
    </row>
    <row r="6400" spans="1:6" x14ac:dyDescent="0.2">
      <c r="A6400">
        <v>6339</v>
      </c>
      <c r="B6400" s="138">
        <f>'Revenues 9-14'!J175</f>
        <v>0</v>
      </c>
      <c r="D6400" s="2" t="str">
        <f t="shared" si="99"/>
        <v>Error?</v>
      </c>
      <c r="E6400" s="2" t="s">
        <v>190</v>
      </c>
    </row>
    <row r="6401" spans="1:6" x14ac:dyDescent="0.2">
      <c r="A6401">
        <v>6340</v>
      </c>
      <c r="B6401" s="138">
        <f>'Revenues 9-14'!C190</f>
        <v>0</v>
      </c>
      <c r="D6401" s="2" t="str">
        <f t="shared" si="99"/>
        <v>Error?</v>
      </c>
      <c r="E6401" s="2" t="s">
        <v>190</v>
      </c>
    </row>
    <row r="6402" spans="1:6" x14ac:dyDescent="0.2">
      <c r="A6402">
        <v>6341</v>
      </c>
      <c r="B6402" s="138">
        <f>'Revenues 9-14'!G190</f>
        <v>0</v>
      </c>
      <c r="D6402" s="2" t="str">
        <f t="shared" si="99"/>
        <v>Error?</v>
      </c>
      <c r="E6402" s="2" t="s">
        <v>190</v>
      </c>
    </row>
    <row r="6403" spans="1:6" x14ac:dyDescent="0.2">
      <c r="A6403">
        <v>6342</v>
      </c>
      <c r="B6403" s="138">
        <f>'Revenues 9-14'!G191</f>
        <v>0</v>
      </c>
      <c r="D6403" s="2" t="str">
        <f t="shared" si="99"/>
        <v>Error?</v>
      </c>
      <c r="E6403" s="2" t="s">
        <v>190</v>
      </c>
    </row>
    <row r="6404" spans="1:6" x14ac:dyDescent="0.2">
      <c r="A6404">
        <v>6343</v>
      </c>
      <c r="B6404" s="138">
        <f>'Revenues 9-14'!G192</f>
        <v>0</v>
      </c>
      <c r="D6404" s="2" t="str">
        <f t="shared" si="99"/>
        <v>Error?</v>
      </c>
      <c r="E6404" s="2" t="s">
        <v>190</v>
      </c>
    </row>
    <row r="6405" spans="1:6" x14ac:dyDescent="0.2">
      <c r="A6405">
        <v>6344</v>
      </c>
      <c r="B6405" s="138">
        <f>'Revenues 9-14'!G193</f>
        <v>0</v>
      </c>
      <c r="D6405" s="2" t="str">
        <f t="shared" si="99"/>
        <v>Error?</v>
      </c>
      <c r="E6405" s="2" t="s">
        <v>190</v>
      </c>
    </row>
    <row r="6406" spans="1:6" x14ac:dyDescent="0.2">
      <c r="A6406">
        <v>6345</v>
      </c>
      <c r="B6406" s="138">
        <f>'Revenues 9-14'!G194</f>
        <v>0</v>
      </c>
      <c r="D6406" s="2" t="str">
        <f t="shared" si="99"/>
        <v>Error?</v>
      </c>
      <c r="E6406" s="2" t="s">
        <v>190</v>
      </c>
    </row>
    <row r="6407" spans="1:6" x14ac:dyDescent="0.2">
      <c r="A6407">
        <v>6346</v>
      </c>
      <c r="B6407" s="138">
        <f>'Revenues 9-14'!G195</f>
        <v>0</v>
      </c>
      <c r="D6407" s="2" t="str">
        <f t="shared" si="99"/>
        <v>Error?</v>
      </c>
      <c r="E6407" s="2" t="s">
        <v>190</v>
      </c>
    </row>
    <row r="6408" spans="1:6" x14ac:dyDescent="0.2">
      <c r="A6408">
        <v>6347</v>
      </c>
      <c r="B6408" s="138">
        <f>'Revenues 9-14'!G197</f>
        <v>0</v>
      </c>
      <c r="D6408" s="2" t="str">
        <f t="shared" si="99"/>
        <v>Error?</v>
      </c>
      <c r="E6408" s="2" t="s">
        <v>190</v>
      </c>
    </row>
    <row r="6409" spans="1:6" x14ac:dyDescent="0.2">
      <c r="A6409">
        <v>6348</v>
      </c>
      <c r="B6409" s="138">
        <f>'Revenues 9-14'!G198</f>
        <v>0</v>
      </c>
      <c r="D6409" s="2" t="str">
        <f t="shared" si="99"/>
        <v>Error?</v>
      </c>
      <c r="E6409" s="2" t="s">
        <v>190</v>
      </c>
    </row>
    <row r="6410" spans="1:6" x14ac:dyDescent="0.2">
      <c r="A6410" s="129">
        <v>6349</v>
      </c>
      <c r="D6410" s="2" t="str">
        <f t="shared" si="99"/>
        <v>OK</v>
      </c>
      <c r="E6410" s="2" t="s">
        <v>190</v>
      </c>
      <c r="F6410" s="1" t="s">
        <v>1938</v>
      </c>
    </row>
    <row r="6411" spans="1:6" x14ac:dyDescent="0.2">
      <c r="A6411" s="129">
        <v>6350</v>
      </c>
      <c r="D6411" s="2" t="str">
        <f t="shared" si="99"/>
        <v>OK</v>
      </c>
      <c r="E6411" s="2" t="s">
        <v>190</v>
      </c>
      <c r="F6411" s="1" t="s">
        <v>1938</v>
      </c>
    </row>
    <row r="6412" spans="1:6" x14ac:dyDescent="0.2">
      <c r="A6412" s="129">
        <v>6351</v>
      </c>
      <c r="D6412" s="2" t="str">
        <f t="shared" si="99"/>
        <v>OK</v>
      </c>
      <c r="E6412" s="2" t="s">
        <v>190</v>
      </c>
      <c r="F6412" s="1" t="s">
        <v>1938</v>
      </c>
    </row>
    <row r="6413" spans="1:6" x14ac:dyDescent="0.2">
      <c r="A6413" s="129">
        <v>6352</v>
      </c>
      <c r="D6413" s="2" t="str">
        <f t="shared" si="99"/>
        <v>OK</v>
      </c>
      <c r="E6413" s="2" t="s">
        <v>190</v>
      </c>
      <c r="F6413" s="1" t="s">
        <v>1938</v>
      </c>
    </row>
    <row r="6414" spans="1:6" x14ac:dyDescent="0.2">
      <c r="A6414">
        <v>6353</v>
      </c>
      <c r="B6414" s="138">
        <f>'Cap Outlay Deprec 26'!C3</f>
        <v>0</v>
      </c>
      <c r="D6414" s="2" t="str">
        <f t="shared" si="99"/>
        <v>Error?</v>
      </c>
      <c r="E6414" s="2" t="s">
        <v>190</v>
      </c>
    </row>
    <row r="6415" spans="1:6" x14ac:dyDescent="0.2">
      <c r="A6415">
        <v>6354</v>
      </c>
      <c r="B6415" s="138">
        <f>'Cap Outlay Deprec 26'!D3</f>
        <v>0</v>
      </c>
      <c r="D6415" s="2" t="str">
        <f t="shared" si="99"/>
        <v>Error?</v>
      </c>
      <c r="E6415" s="2" t="s">
        <v>190</v>
      </c>
    </row>
    <row r="6416" spans="1:6" x14ac:dyDescent="0.2">
      <c r="A6416">
        <v>6355</v>
      </c>
      <c r="D6416" s="2" t="str">
        <f t="shared" si="99"/>
        <v>OK</v>
      </c>
      <c r="E6416" s="2" t="s">
        <v>192</v>
      </c>
    </row>
    <row r="6417" spans="1:5" x14ac:dyDescent="0.2">
      <c r="A6417">
        <v>6356</v>
      </c>
      <c r="D6417" s="2" t="str">
        <f t="shared" si="99"/>
        <v>OK</v>
      </c>
      <c r="E6417" s="2" t="s">
        <v>192</v>
      </c>
    </row>
    <row r="6418" spans="1:5" x14ac:dyDescent="0.2">
      <c r="A6418">
        <v>6357</v>
      </c>
      <c r="D6418" s="2" t="str">
        <f t="shared" si="99"/>
        <v>OK</v>
      </c>
      <c r="E6418" s="2" t="s">
        <v>192</v>
      </c>
    </row>
    <row r="6419" spans="1:5" x14ac:dyDescent="0.2">
      <c r="A6419">
        <v>6358</v>
      </c>
      <c r="D6419" s="2" t="str">
        <f t="shared" si="99"/>
        <v>OK</v>
      </c>
      <c r="E6419" s="2" t="s">
        <v>192</v>
      </c>
    </row>
    <row r="6420" spans="1:5" x14ac:dyDescent="0.2">
      <c r="A6420">
        <v>6359</v>
      </c>
      <c r="D6420" s="2" t="str">
        <f t="shared" si="99"/>
        <v>OK</v>
      </c>
      <c r="E6420" s="2" t="s">
        <v>192</v>
      </c>
    </row>
    <row r="6421" spans="1:5" x14ac:dyDescent="0.2">
      <c r="A6421">
        <v>6360</v>
      </c>
      <c r="D6421" s="2" t="str">
        <f t="shared" si="99"/>
        <v>OK</v>
      </c>
      <c r="E6421" s="2" t="s">
        <v>192</v>
      </c>
    </row>
    <row r="6422" spans="1:5" x14ac:dyDescent="0.2">
      <c r="A6422">
        <v>6361</v>
      </c>
      <c r="D6422" s="2" t="str">
        <f t="shared" si="99"/>
        <v>OK</v>
      </c>
      <c r="E6422" s="2" t="s">
        <v>192</v>
      </c>
    </row>
    <row r="6423" spans="1:5" x14ac:dyDescent="0.2">
      <c r="A6423">
        <v>6362</v>
      </c>
      <c r="D6423" s="2" t="str">
        <f t="shared" si="99"/>
        <v>OK</v>
      </c>
      <c r="E6423" s="2" t="s">
        <v>192</v>
      </c>
    </row>
    <row r="6424" spans="1:5" x14ac:dyDescent="0.2">
      <c r="A6424">
        <v>6363</v>
      </c>
      <c r="D6424" s="2" t="str">
        <f t="shared" si="99"/>
        <v>OK</v>
      </c>
      <c r="E6424" s="2" t="s">
        <v>192</v>
      </c>
    </row>
    <row r="6425" spans="1:5" x14ac:dyDescent="0.2">
      <c r="A6425">
        <v>6364</v>
      </c>
      <c r="D6425" s="2" t="str">
        <f t="shared" si="99"/>
        <v>OK</v>
      </c>
      <c r="E6425" s="2" t="s">
        <v>192</v>
      </c>
    </row>
    <row r="6426" spans="1:5" x14ac:dyDescent="0.2">
      <c r="A6426">
        <v>6365</v>
      </c>
      <c r="D6426" s="2" t="str">
        <f t="shared" si="99"/>
        <v>OK</v>
      </c>
      <c r="E6426" s="2" t="s">
        <v>192</v>
      </c>
    </row>
    <row r="6427" spans="1:5" x14ac:dyDescent="0.2">
      <c r="A6427">
        <v>6366</v>
      </c>
      <c r="D6427" s="2" t="str">
        <f t="shared" si="99"/>
        <v>OK</v>
      </c>
      <c r="E6427" s="2" t="s">
        <v>192</v>
      </c>
    </row>
    <row r="6428" spans="1:5" x14ac:dyDescent="0.2">
      <c r="A6428">
        <v>6367</v>
      </c>
      <c r="D6428" s="2" t="str">
        <f t="shared" si="99"/>
        <v>OK</v>
      </c>
      <c r="E6428" s="2" t="s">
        <v>192</v>
      </c>
    </row>
    <row r="6429" spans="1:5" x14ac:dyDescent="0.2">
      <c r="A6429">
        <v>6368</v>
      </c>
      <c r="D6429" s="2" t="str">
        <f t="shared" si="99"/>
        <v>OK</v>
      </c>
      <c r="E6429" s="2" t="s">
        <v>192</v>
      </c>
    </row>
    <row r="6430" spans="1:5" x14ac:dyDescent="0.2">
      <c r="A6430">
        <v>6369</v>
      </c>
      <c r="D6430" s="2" t="str">
        <f t="shared" si="99"/>
        <v>OK</v>
      </c>
      <c r="E6430" s="2" t="s">
        <v>192</v>
      </c>
    </row>
    <row r="6431" spans="1:5" x14ac:dyDescent="0.2">
      <c r="A6431">
        <v>6370</v>
      </c>
      <c r="D6431" s="2" t="str">
        <f t="shared" si="99"/>
        <v>OK</v>
      </c>
      <c r="E6431" s="2" t="s">
        <v>192</v>
      </c>
    </row>
    <row r="6432" spans="1:5" x14ac:dyDescent="0.2">
      <c r="A6432">
        <v>6371</v>
      </c>
      <c r="D6432" s="2" t="str">
        <f t="shared" si="99"/>
        <v>OK</v>
      </c>
      <c r="E6432" s="2" t="s">
        <v>192</v>
      </c>
    </row>
    <row r="6433" spans="1:5" x14ac:dyDescent="0.2">
      <c r="A6433">
        <v>6372</v>
      </c>
      <c r="D6433" s="2" t="str">
        <f t="shared" si="99"/>
        <v>OK</v>
      </c>
      <c r="E6433" s="2" t="s">
        <v>192</v>
      </c>
    </row>
    <row r="6434" spans="1:5" x14ac:dyDescent="0.2">
      <c r="A6434">
        <v>6373</v>
      </c>
      <c r="D6434" s="2" t="str">
        <f t="shared" si="99"/>
        <v>OK</v>
      </c>
      <c r="E6434" s="2" t="s">
        <v>192</v>
      </c>
    </row>
    <row r="6435" spans="1:5" x14ac:dyDescent="0.2">
      <c r="A6435">
        <v>6374</v>
      </c>
      <c r="D6435" s="2" t="str">
        <f t="shared" si="99"/>
        <v>OK</v>
      </c>
      <c r="E6435" s="2" t="s">
        <v>192</v>
      </c>
    </row>
    <row r="6436" spans="1:5" x14ac:dyDescent="0.2">
      <c r="A6436">
        <v>6375</v>
      </c>
      <c r="D6436" s="2" t="str">
        <f t="shared" si="99"/>
        <v>OK</v>
      </c>
      <c r="E6436" s="2" t="s">
        <v>192</v>
      </c>
    </row>
    <row r="6437" spans="1:5" x14ac:dyDescent="0.2">
      <c r="A6437">
        <v>6376</v>
      </c>
      <c r="D6437" s="2" t="str">
        <f t="shared" si="99"/>
        <v>OK</v>
      </c>
      <c r="E6437" s="2" t="s">
        <v>192</v>
      </c>
    </row>
    <row r="6438" spans="1:5" x14ac:dyDescent="0.2">
      <c r="A6438">
        <v>6377</v>
      </c>
      <c r="D6438" s="2" t="str">
        <f t="shared" si="99"/>
        <v>OK</v>
      </c>
      <c r="E6438" s="2" t="s">
        <v>192</v>
      </c>
    </row>
    <row r="6439" spans="1:5" x14ac:dyDescent="0.2">
      <c r="A6439">
        <v>6378</v>
      </c>
      <c r="D6439" s="2" t="str">
        <f t="shared" si="99"/>
        <v>OK</v>
      </c>
      <c r="E6439" s="2" t="s">
        <v>192</v>
      </c>
    </row>
    <row r="6440" spans="1:5" x14ac:dyDescent="0.2">
      <c r="A6440">
        <v>6379</v>
      </c>
      <c r="D6440" s="2" t="str">
        <f t="shared" si="99"/>
        <v>OK</v>
      </c>
      <c r="E6440" s="2" t="s">
        <v>192</v>
      </c>
    </row>
    <row r="6441" spans="1:5" x14ac:dyDescent="0.2">
      <c r="A6441">
        <v>6380</v>
      </c>
      <c r="D6441" s="2" t="str">
        <f t="shared" si="99"/>
        <v>OK</v>
      </c>
      <c r="E6441" s="2" t="s">
        <v>192</v>
      </c>
    </row>
    <row r="6442" spans="1:5" x14ac:dyDescent="0.2">
      <c r="A6442">
        <v>6381</v>
      </c>
      <c r="D6442" s="2" t="str">
        <f t="shared" si="99"/>
        <v>OK</v>
      </c>
      <c r="E6442" s="2" t="s">
        <v>192</v>
      </c>
    </row>
    <row r="6443" spans="1:5" x14ac:dyDescent="0.2">
      <c r="A6443">
        <v>6382</v>
      </c>
      <c r="D6443" s="2" t="str">
        <f t="shared" si="99"/>
        <v>OK</v>
      </c>
      <c r="E6443" s="2" t="s">
        <v>192</v>
      </c>
    </row>
    <row r="6444" spans="1:5" x14ac:dyDescent="0.2">
      <c r="A6444">
        <v>6383</v>
      </c>
      <c r="D6444" s="2" t="str">
        <f t="shared" si="99"/>
        <v>OK</v>
      </c>
      <c r="E6444" s="2" t="s">
        <v>192</v>
      </c>
    </row>
    <row r="6445" spans="1:5" x14ac:dyDescent="0.2">
      <c r="A6445">
        <v>6384</v>
      </c>
      <c r="D6445" s="2" t="str">
        <f t="shared" si="99"/>
        <v>OK</v>
      </c>
      <c r="E6445" s="2" t="s">
        <v>192</v>
      </c>
    </row>
    <row r="6446" spans="1:5" x14ac:dyDescent="0.2">
      <c r="A6446">
        <v>6385</v>
      </c>
      <c r="D6446" s="2" t="str">
        <f t="shared" si="99"/>
        <v>OK</v>
      </c>
      <c r="E6446" s="2" t="s">
        <v>192</v>
      </c>
    </row>
    <row r="6447" spans="1:5" x14ac:dyDescent="0.2">
      <c r="A6447">
        <v>6386</v>
      </c>
      <c r="D6447" s="2" t="str">
        <f t="shared" si="99"/>
        <v>OK</v>
      </c>
      <c r="E6447" s="2" t="s">
        <v>192</v>
      </c>
    </row>
    <row r="6448" spans="1:5" x14ac:dyDescent="0.2">
      <c r="A6448">
        <v>6387</v>
      </c>
      <c r="D6448" s="2" t="str">
        <f t="shared" si="99"/>
        <v>OK</v>
      </c>
      <c r="E6448" s="2" t="s">
        <v>192</v>
      </c>
    </row>
    <row r="6449" spans="1:5" x14ac:dyDescent="0.2">
      <c r="A6449">
        <v>6388</v>
      </c>
      <c r="D6449" s="2" t="str">
        <f t="shared" si="99"/>
        <v>OK</v>
      </c>
      <c r="E6449" s="2" t="s">
        <v>192</v>
      </c>
    </row>
    <row r="6450" spans="1:5" x14ac:dyDescent="0.2">
      <c r="A6450">
        <v>6389</v>
      </c>
      <c r="D6450" s="2" t="str">
        <f t="shared" si="99"/>
        <v>OK</v>
      </c>
      <c r="E6450" s="2" t="s">
        <v>192</v>
      </c>
    </row>
    <row r="6451" spans="1:5" x14ac:dyDescent="0.2">
      <c r="A6451">
        <v>6390</v>
      </c>
      <c r="D6451" s="2" t="str">
        <f t="shared" si="99"/>
        <v>OK</v>
      </c>
      <c r="E6451" s="2" t="s">
        <v>192</v>
      </c>
    </row>
    <row r="6452" spans="1:5" x14ac:dyDescent="0.2">
      <c r="A6452">
        <v>6391</v>
      </c>
      <c r="D6452" s="2" t="str">
        <f t="shared" si="99"/>
        <v>OK</v>
      </c>
      <c r="E6452" s="2" t="s">
        <v>192</v>
      </c>
    </row>
    <row r="6453" spans="1:5" x14ac:dyDescent="0.2">
      <c r="A6453">
        <v>6392</v>
      </c>
      <c r="D6453" s="2" t="str">
        <f t="shared" si="99"/>
        <v>OK</v>
      </c>
      <c r="E6453" s="2" t="s">
        <v>192</v>
      </c>
    </row>
    <row r="6454" spans="1:5" x14ac:dyDescent="0.2">
      <c r="A6454">
        <v>6393</v>
      </c>
      <c r="D6454" s="2" t="str">
        <f t="shared" si="99"/>
        <v>OK</v>
      </c>
      <c r="E6454" s="2" t="s">
        <v>192</v>
      </c>
    </row>
    <row r="6455" spans="1:5" x14ac:dyDescent="0.2">
      <c r="A6455">
        <v>6394</v>
      </c>
      <c r="D6455" s="2" t="str">
        <f t="shared" si="99"/>
        <v>OK</v>
      </c>
      <c r="E6455" s="2" t="s">
        <v>192</v>
      </c>
    </row>
    <row r="6456" spans="1:5" x14ac:dyDescent="0.2">
      <c r="A6456">
        <v>6395</v>
      </c>
      <c r="D6456" s="2" t="str">
        <f t="shared" si="99"/>
        <v>OK</v>
      </c>
      <c r="E6456" s="2" t="s">
        <v>192</v>
      </c>
    </row>
    <row r="6457" spans="1:5" x14ac:dyDescent="0.2">
      <c r="A6457">
        <v>6396</v>
      </c>
      <c r="D6457" s="2" t="str">
        <f t="shared" si="99"/>
        <v>OK</v>
      </c>
      <c r="E6457" s="2" t="s">
        <v>192</v>
      </c>
    </row>
    <row r="6458" spans="1:5" x14ac:dyDescent="0.2">
      <c r="A6458">
        <v>6397</v>
      </c>
      <c r="D6458" s="2" t="str">
        <f t="shared" si="99"/>
        <v>OK</v>
      </c>
      <c r="E6458" s="2" t="s">
        <v>192</v>
      </c>
    </row>
    <row r="6459" spans="1:5" x14ac:dyDescent="0.2">
      <c r="A6459">
        <v>6398</v>
      </c>
      <c r="D6459" s="2" t="str">
        <f t="shared" si="99"/>
        <v>OK</v>
      </c>
      <c r="E6459" s="2" t="s">
        <v>192</v>
      </c>
    </row>
    <row r="6460" spans="1:5" x14ac:dyDescent="0.2">
      <c r="A6460">
        <v>6399</v>
      </c>
      <c r="D6460" s="2" t="str">
        <f t="shared" si="99"/>
        <v>OK</v>
      </c>
      <c r="E6460" s="2" t="s">
        <v>192</v>
      </c>
    </row>
    <row r="6461" spans="1:5" x14ac:dyDescent="0.2">
      <c r="A6461">
        <v>6400</v>
      </c>
      <c r="D6461" s="2" t="str">
        <f t="shared" si="99"/>
        <v>OK</v>
      </c>
      <c r="E6461" s="2" t="s">
        <v>192</v>
      </c>
    </row>
    <row r="6462" spans="1:5" x14ac:dyDescent="0.2">
      <c r="A6462">
        <v>6401</v>
      </c>
      <c r="D6462" s="2" t="str">
        <f t="shared" si="99"/>
        <v>OK</v>
      </c>
      <c r="E6462" s="2" t="s">
        <v>192</v>
      </c>
    </row>
    <row r="6463" spans="1:5" x14ac:dyDescent="0.2">
      <c r="A6463">
        <v>6402</v>
      </c>
      <c r="D6463" s="2" t="str">
        <f t="shared" ref="D6463:D6526" si="100">IF(ISBLANK(B6463),"OK",IF(A6463-B6463=0,"OK","Error?"))</f>
        <v>OK</v>
      </c>
      <c r="E6463" s="2" t="s">
        <v>192</v>
      </c>
    </row>
    <row r="6464" spans="1:5" x14ac:dyDescent="0.2">
      <c r="A6464">
        <v>6403</v>
      </c>
      <c r="D6464" s="2" t="str">
        <f t="shared" si="100"/>
        <v>OK</v>
      </c>
      <c r="E6464" s="2" t="s">
        <v>192</v>
      </c>
    </row>
    <row r="6465" spans="1:5" x14ac:dyDescent="0.2">
      <c r="A6465">
        <v>6404</v>
      </c>
      <c r="D6465" s="2" t="str">
        <f t="shared" si="100"/>
        <v>OK</v>
      </c>
      <c r="E6465" s="2" t="s">
        <v>192</v>
      </c>
    </row>
    <row r="6466" spans="1:5" x14ac:dyDescent="0.2">
      <c r="A6466">
        <v>6405</v>
      </c>
      <c r="D6466" s="2" t="str">
        <f t="shared" si="100"/>
        <v>OK</v>
      </c>
      <c r="E6466" s="2" t="s">
        <v>192</v>
      </c>
    </row>
    <row r="6467" spans="1:5" x14ac:dyDescent="0.2">
      <c r="A6467">
        <v>6406</v>
      </c>
      <c r="D6467" s="2" t="str">
        <f t="shared" si="100"/>
        <v>OK</v>
      </c>
      <c r="E6467" s="2" t="s">
        <v>192</v>
      </c>
    </row>
    <row r="6468" spans="1:5" x14ac:dyDescent="0.2">
      <c r="A6468">
        <v>6407</v>
      </c>
      <c r="D6468" s="2" t="str">
        <f t="shared" si="100"/>
        <v>OK</v>
      </c>
      <c r="E6468" s="2" t="s">
        <v>192</v>
      </c>
    </row>
    <row r="6469" spans="1:5" x14ac:dyDescent="0.2">
      <c r="A6469">
        <v>6408</v>
      </c>
      <c r="D6469" s="2" t="str">
        <f t="shared" si="100"/>
        <v>OK</v>
      </c>
      <c r="E6469" s="2" t="s">
        <v>192</v>
      </c>
    </row>
    <row r="6470" spans="1:5" x14ac:dyDescent="0.2">
      <c r="A6470">
        <v>6409</v>
      </c>
      <c r="D6470" s="2" t="str">
        <f t="shared" si="100"/>
        <v>OK</v>
      </c>
      <c r="E6470" s="2" t="s">
        <v>192</v>
      </c>
    </row>
    <row r="6471" spans="1:5" x14ac:dyDescent="0.2">
      <c r="A6471">
        <v>6410</v>
      </c>
      <c r="D6471" s="2" t="str">
        <f t="shared" si="100"/>
        <v>OK</v>
      </c>
      <c r="E6471" s="2" t="s">
        <v>192</v>
      </c>
    </row>
    <row r="6472" spans="1:5" x14ac:dyDescent="0.2">
      <c r="A6472">
        <v>6411</v>
      </c>
      <c r="D6472" s="2" t="str">
        <f t="shared" si="100"/>
        <v>OK</v>
      </c>
      <c r="E6472" s="2" t="s">
        <v>192</v>
      </c>
    </row>
    <row r="6473" spans="1:5" x14ac:dyDescent="0.2">
      <c r="A6473">
        <v>6412</v>
      </c>
      <c r="D6473" s="2" t="str">
        <f t="shared" si="100"/>
        <v>OK</v>
      </c>
      <c r="E6473" s="2" t="s">
        <v>192</v>
      </c>
    </row>
    <row r="6474" spans="1:5" x14ac:dyDescent="0.2">
      <c r="A6474">
        <v>6413</v>
      </c>
      <c r="D6474" s="2" t="str">
        <f t="shared" si="100"/>
        <v>OK</v>
      </c>
      <c r="E6474" s="2" t="s">
        <v>192</v>
      </c>
    </row>
    <row r="6475" spans="1:5" x14ac:dyDescent="0.2">
      <c r="A6475">
        <v>6414</v>
      </c>
      <c r="D6475" s="2" t="str">
        <f t="shared" si="100"/>
        <v>OK</v>
      </c>
      <c r="E6475" s="2" t="s">
        <v>192</v>
      </c>
    </row>
    <row r="6476" spans="1:5" x14ac:dyDescent="0.2">
      <c r="A6476">
        <v>6415</v>
      </c>
      <c r="D6476" s="2" t="str">
        <f t="shared" si="100"/>
        <v>OK</v>
      </c>
      <c r="E6476" s="2" t="s">
        <v>192</v>
      </c>
    </row>
    <row r="6477" spans="1:5" x14ac:dyDescent="0.2">
      <c r="A6477">
        <v>6416</v>
      </c>
      <c r="D6477" s="2" t="str">
        <f t="shared" si="100"/>
        <v>OK</v>
      </c>
      <c r="E6477" s="2" t="s">
        <v>192</v>
      </c>
    </row>
    <row r="6478" spans="1:5" x14ac:dyDescent="0.2">
      <c r="A6478">
        <v>6417</v>
      </c>
      <c r="D6478" s="2" t="str">
        <f t="shared" si="100"/>
        <v>OK</v>
      </c>
      <c r="E6478" s="2" t="s">
        <v>192</v>
      </c>
    </row>
    <row r="6479" spans="1:5" x14ac:dyDescent="0.2">
      <c r="A6479">
        <v>6418</v>
      </c>
      <c r="D6479" s="2" t="str">
        <f t="shared" si="100"/>
        <v>OK</v>
      </c>
      <c r="E6479" s="2" t="s">
        <v>192</v>
      </c>
    </row>
    <row r="6480" spans="1:5" x14ac:dyDescent="0.2">
      <c r="A6480">
        <v>6419</v>
      </c>
      <c r="D6480" s="2" t="str">
        <f t="shared" si="100"/>
        <v>OK</v>
      </c>
      <c r="E6480" s="2" t="s">
        <v>192</v>
      </c>
    </row>
    <row r="6481" spans="1:5" x14ac:dyDescent="0.2">
      <c r="A6481">
        <v>6420</v>
      </c>
      <c r="D6481" s="2" t="str">
        <f t="shared" si="100"/>
        <v>OK</v>
      </c>
      <c r="E6481" s="2" t="s">
        <v>192</v>
      </c>
    </row>
    <row r="6482" spans="1:5" x14ac:dyDescent="0.2">
      <c r="A6482">
        <v>6421</v>
      </c>
      <c r="D6482" s="2" t="str">
        <f t="shared" si="100"/>
        <v>OK</v>
      </c>
      <c r="E6482" s="2" t="s">
        <v>192</v>
      </c>
    </row>
    <row r="6483" spans="1:5" x14ac:dyDescent="0.2">
      <c r="A6483">
        <v>6422</v>
      </c>
      <c r="D6483" s="2" t="str">
        <f t="shared" si="100"/>
        <v>OK</v>
      </c>
      <c r="E6483" s="2" t="s">
        <v>192</v>
      </c>
    </row>
    <row r="6484" spans="1:5" x14ac:dyDescent="0.2">
      <c r="A6484">
        <v>6423</v>
      </c>
      <c r="D6484" s="2" t="str">
        <f t="shared" si="100"/>
        <v>OK</v>
      </c>
      <c r="E6484" s="2" t="s">
        <v>192</v>
      </c>
    </row>
    <row r="6485" spans="1:5" x14ac:dyDescent="0.2">
      <c r="A6485">
        <v>6424</v>
      </c>
      <c r="D6485" s="2" t="str">
        <f t="shared" si="100"/>
        <v>OK</v>
      </c>
      <c r="E6485" s="2" t="s">
        <v>192</v>
      </c>
    </row>
    <row r="6486" spans="1:5" x14ac:dyDescent="0.2">
      <c r="A6486">
        <v>6425</v>
      </c>
      <c r="D6486" s="2" t="str">
        <f t="shared" si="100"/>
        <v>OK</v>
      </c>
      <c r="E6486" s="2" t="s">
        <v>192</v>
      </c>
    </row>
    <row r="6487" spans="1:5" x14ac:dyDescent="0.2">
      <c r="A6487">
        <v>6426</v>
      </c>
      <c r="D6487" s="2" t="str">
        <f t="shared" si="100"/>
        <v>OK</v>
      </c>
      <c r="E6487" s="2" t="s">
        <v>192</v>
      </c>
    </row>
    <row r="6488" spans="1:5" x14ac:dyDescent="0.2">
      <c r="A6488">
        <v>6427</v>
      </c>
      <c r="D6488" s="2" t="str">
        <f t="shared" si="100"/>
        <v>OK</v>
      </c>
      <c r="E6488" s="2" t="s">
        <v>192</v>
      </c>
    </row>
    <row r="6489" spans="1:5" x14ac:dyDescent="0.2">
      <c r="A6489">
        <v>6428</v>
      </c>
      <c r="D6489" s="2" t="str">
        <f t="shared" si="100"/>
        <v>OK</v>
      </c>
      <c r="E6489" s="2" t="s">
        <v>192</v>
      </c>
    </row>
    <row r="6490" spans="1:5" x14ac:dyDescent="0.2">
      <c r="A6490">
        <v>6429</v>
      </c>
      <c r="D6490" s="2" t="str">
        <f t="shared" si="100"/>
        <v>OK</v>
      </c>
      <c r="E6490" s="2" t="s">
        <v>192</v>
      </c>
    </row>
    <row r="6491" spans="1:5" x14ac:dyDescent="0.2">
      <c r="A6491">
        <v>6430</v>
      </c>
      <c r="D6491" s="2" t="str">
        <f t="shared" si="100"/>
        <v>OK</v>
      </c>
      <c r="E6491" s="2" t="s">
        <v>192</v>
      </c>
    </row>
    <row r="6492" spans="1:5" x14ac:dyDescent="0.2">
      <c r="A6492">
        <v>6431</v>
      </c>
      <c r="D6492" s="2" t="str">
        <f t="shared" si="100"/>
        <v>OK</v>
      </c>
      <c r="E6492" s="2" t="s">
        <v>192</v>
      </c>
    </row>
    <row r="6493" spans="1:5" x14ac:dyDescent="0.2">
      <c r="A6493">
        <v>6432</v>
      </c>
      <c r="D6493" s="2" t="str">
        <f t="shared" si="100"/>
        <v>OK</v>
      </c>
      <c r="E6493" s="2" t="s">
        <v>192</v>
      </c>
    </row>
    <row r="6494" spans="1:5" x14ac:dyDescent="0.2">
      <c r="A6494">
        <v>6433</v>
      </c>
      <c r="D6494" s="2" t="str">
        <f t="shared" si="100"/>
        <v>OK</v>
      </c>
      <c r="E6494" s="2" t="s">
        <v>192</v>
      </c>
    </row>
    <row r="6495" spans="1:5" x14ac:dyDescent="0.2">
      <c r="A6495">
        <v>6434</v>
      </c>
      <c r="D6495" s="2" t="str">
        <f t="shared" si="100"/>
        <v>OK</v>
      </c>
      <c r="E6495" s="2" t="s">
        <v>192</v>
      </c>
    </row>
    <row r="6496" spans="1:5" x14ac:dyDescent="0.2">
      <c r="A6496">
        <v>6435</v>
      </c>
      <c r="D6496" s="2" t="str">
        <f t="shared" si="100"/>
        <v>OK</v>
      </c>
      <c r="E6496" s="2" t="s">
        <v>192</v>
      </c>
    </row>
    <row r="6497" spans="1:5" x14ac:dyDescent="0.2">
      <c r="A6497">
        <v>6436</v>
      </c>
      <c r="D6497" s="2" t="str">
        <f t="shared" si="100"/>
        <v>OK</v>
      </c>
      <c r="E6497" s="2" t="s">
        <v>192</v>
      </c>
    </row>
    <row r="6498" spans="1:5" x14ac:dyDescent="0.2">
      <c r="A6498">
        <v>6437</v>
      </c>
      <c r="D6498" s="2" t="str">
        <f t="shared" si="100"/>
        <v>OK</v>
      </c>
      <c r="E6498" s="2" t="s">
        <v>192</v>
      </c>
    </row>
    <row r="6499" spans="1:5" x14ac:dyDescent="0.2">
      <c r="A6499">
        <v>6438</v>
      </c>
      <c r="D6499" s="2" t="str">
        <f t="shared" si="100"/>
        <v>OK</v>
      </c>
      <c r="E6499" s="2" t="s">
        <v>192</v>
      </c>
    </row>
    <row r="6500" spans="1:5" x14ac:dyDescent="0.2">
      <c r="A6500">
        <v>6439</v>
      </c>
      <c r="D6500" s="2" t="str">
        <f t="shared" si="100"/>
        <v>OK</v>
      </c>
      <c r="E6500" s="2" t="s">
        <v>192</v>
      </c>
    </row>
    <row r="6501" spans="1:5" x14ac:dyDescent="0.2">
      <c r="A6501">
        <v>6440</v>
      </c>
      <c r="D6501" s="2" t="str">
        <f t="shared" si="100"/>
        <v>OK</v>
      </c>
      <c r="E6501" s="2" t="s">
        <v>192</v>
      </c>
    </row>
    <row r="6502" spans="1:5" x14ac:dyDescent="0.2">
      <c r="A6502">
        <v>6441</v>
      </c>
      <c r="D6502" s="2" t="str">
        <f t="shared" si="100"/>
        <v>OK</v>
      </c>
      <c r="E6502" s="2" t="s">
        <v>192</v>
      </c>
    </row>
    <row r="6503" spans="1:5" x14ac:dyDescent="0.2">
      <c r="A6503">
        <v>6442</v>
      </c>
      <c r="D6503" s="2" t="str">
        <f t="shared" si="100"/>
        <v>OK</v>
      </c>
      <c r="E6503" s="2" t="s">
        <v>192</v>
      </c>
    </row>
    <row r="6504" spans="1:5" x14ac:dyDescent="0.2">
      <c r="A6504">
        <v>6443</v>
      </c>
      <c r="D6504" s="2" t="str">
        <f t="shared" si="100"/>
        <v>OK</v>
      </c>
      <c r="E6504" s="2" t="s">
        <v>192</v>
      </c>
    </row>
    <row r="6505" spans="1:5" x14ac:dyDescent="0.2">
      <c r="A6505">
        <v>6444</v>
      </c>
      <c r="D6505" s="2" t="str">
        <f t="shared" si="100"/>
        <v>OK</v>
      </c>
      <c r="E6505" s="2" t="s">
        <v>192</v>
      </c>
    </row>
    <row r="6506" spans="1:5" x14ac:dyDescent="0.2">
      <c r="A6506">
        <v>6445</v>
      </c>
      <c r="D6506" s="2" t="str">
        <f t="shared" si="100"/>
        <v>OK</v>
      </c>
      <c r="E6506" s="2" t="s">
        <v>192</v>
      </c>
    </row>
    <row r="6507" spans="1:5" x14ac:dyDescent="0.2">
      <c r="A6507">
        <v>6446</v>
      </c>
      <c r="D6507" s="2" t="str">
        <f t="shared" si="100"/>
        <v>OK</v>
      </c>
      <c r="E6507" s="2" t="s">
        <v>192</v>
      </c>
    </row>
    <row r="6508" spans="1:5" x14ac:dyDescent="0.2">
      <c r="A6508">
        <v>6447</v>
      </c>
      <c r="D6508" s="2" t="str">
        <f t="shared" si="100"/>
        <v>OK</v>
      </c>
      <c r="E6508" s="2" t="s">
        <v>192</v>
      </c>
    </row>
    <row r="6509" spans="1:5" x14ac:dyDescent="0.2">
      <c r="A6509">
        <v>6448</v>
      </c>
      <c r="D6509" s="2" t="str">
        <f t="shared" si="100"/>
        <v>OK</v>
      </c>
      <c r="E6509" s="2" t="s">
        <v>192</v>
      </c>
    </row>
    <row r="6510" spans="1:5" x14ac:dyDescent="0.2">
      <c r="A6510">
        <v>6449</v>
      </c>
      <c r="D6510" s="2" t="str">
        <f t="shared" si="100"/>
        <v>OK</v>
      </c>
      <c r="E6510" s="2" t="s">
        <v>192</v>
      </c>
    </row>
    <row r="6511" spans="1:5" x14ac:dyDescent="0.2">
      <c r="A6511">
        <v>6450</v>
      </c>
      <c r="D6511" s="2" t="str">
        <f t="shared" si="100"/>
        <v>OK</v>
      </c>
      <c r="E6511" s="2" t="s">
        <v>192</v>
      </c>
    </row>
    <row r="6512" spans="1:5" x14ac:dyDescent="0.2">
      <c r="A6512">
        <v>6451</v>
      </c>
      <c r="D6512" s="2" t="str">
        <f t="shared" si="100"/>
        <v>OK</v>
      </c>
      <c r="E6512" s="2" t="s">
        <v>192</v>
      </c>
    </row>
    <row r="6513" spans="1:5" x14ac:dyDescent="0.2">
      <c r="A6513">
        <v>6452</v>
      </c>
      <c r="D6513" s="2" t="str">
        <f t="shared" si="100"/>
        <v>OK</v>
      </c>
      <c r="E6513" s="2" t="s">
        <v>192</v>
      </c>
    </row>
    <row r="6514" spans="1:5" x14ac:dyDescent="0.2">
      <c r="A6514">
        <v>6453</v>
      </c>
      <c r="D6514" s="2" t="str">
        <f t="shared" si="100"/>
        <v>OK</v>
      </c>
      <c r="E6514" s="2" t="s">
        <v>192</v>
      </c>
    </row>
    <row r="6515" spans="1:5" x14ac:dyDescent="0.2">
      <c r="A6515">
        <v>6454</v>
      </c>
      <c r="D6515" s="2" t="str">
        <f t="shared" si="100"/>
        <v>OK</v>
      </c>
      <c r="E6515" s="2" t="s">
        <v>192</v>
      </c>
    </row>
    <row r="6516" spans="1:5" x14ac:dyDescent="0.2">
      <c r="A6516">
        <v>6455</v>
      </c>
      <c r="D6516" s="2" t="str">
        <f t="shared" si="100"/>
        <v>OK</v>
      </c>
      <c r="E6516" s="2" t="s">
        <v>192</v>
      </c>
    </row>
    <row r="6517" spans="1:5" x14ac:dyDescent="0.2">
      <c r="A6517">
        <v>6456</v>
      </c>
      <c r="D6517" s="2" t="str">
        <f t="shared" si="100"/>
        <v>OK</v>
      </c>
      <c r="E6517" s="2" t="s">
        <v>192</v>
      </c>
    </row>
    <row r="6518" spans="1:5" x14ac:dyDescent="0.2">
      <c r="A6518">
        <v>6457</v>
      </c>
      <c r="D6518" s="2" t="str">
        <f t="shared" si="100"/>
        <v>OK</v>
      </c>
      <c r="E6518" s="2" t="s">
        <v>192</v>
      </c>
    </row>
    <row r="6519" spans="1:5" x14ac:dyDescent="0.2">
      <c r="A6519">
        <v>6458</v>
      </c>
      <c r="D6519" s="2" t="str">
        <f t="shared" si="100"/>
        <v>OK</v>
      </c>
      <c r="E6519" s="2" t="s">
        <v>192</v>
      </c>
    </row>
    <row r="6520" spans="1:5" x14ac:dyDescent="0.2">
      <c r="A6520">
        <v>6459</v>
      </c>
      <c r="D6520" s="2" t="str">
        <f t="shared" si="100"/>
        <v>OK</v>
      </c>
      <c r="E6520" s="2" t="s">
        <v>192</v>
      </c>
    </row>
    <row r="6521" spans="1:5" x14ac:dyDescent="0.2">
      <c r="A6521">
        <v>6460</v>
      </c>
      <c r="D6521" s="2" t="str">
        <f t="shared" si="100"/>
        <v>OK</v>
      </c>
      <c r="E6521" s="2" t="s">
        <v>192</v>
      </c>
    </row>
    <row r="6522" spans="1:5" x14ac:dyDescent="0.2">
      <c r="A6522">
        <v>6461</v>
      </c>
      <c r="D6522" s="2" t="str">
        <f t="shared" si="100"/>
        <v>OK</v>
      </c>
      <c r="E6522" s="2" t="s">
        <v>192</v>
      </c>
    </row>
    <row r="6523" spans="1:5" x14ac:dyDescent="0.2">
      <c r="A6523">
        <v>6462</v>
      </c>
      <c r="D6523" s="2" t="str">
        <f t="shared" si="100"/>
        <v>OK</v>
      </c>
      <c r="E6523" s="2" t="s">
        <v>192</v>
      </c>
    </row>
    <row r="6524" spans="1:5" x14ac:dyDescent="0.2">
      <c r="A6524">
        <v>6463</v>
      </c>
      <c r="D6524" s="2" t="str">
        <f t="shared" si="100"/>
        <v>OK</v>
      </c>
      <c r="E6524" s="2" t="s">
        <v>192</v>
      </c>
    </row>
    <row r="6525" spans="1:5" x14ac:dyDescent="0.2">
      <c r="A6525">
        <v>6464</v>
      </c>
      <c r="D6525" s="2" t="str">
        <f t="shared" si="100"/>
        <v>OK</v>
      </c>
      <c r="E6525" s="2" t="s">
        <v>192</v>
      </c>
    </row>
    <row r="6526" spans="1:5" x14ac:dyDescent="0.2">
      <c r="A6526">
        <v>6465</v>
      </c>
      <c r="D6526" s="2" t="str">
        <f t="shared" si="100"/>
        <v>OK</v>
      </c>
      <c r="E6526" s="2" t="s">
        <v>192</v>
      </c>
    </row>
    <row r="6527" spans="1:5" x14ac:dyDescent="0.2">
      <c r="A6527">
        <v>6466</v>
      </c>
      <c r="D6527" s="2" t="str">
        <f t="shared" ref="D6527:D6590" si="101">IF(ISBLANK(B6527),"OK",IF(A6527-B6527=0,"OK","Error?"))</f>
        <v>OK</v>
      </c>
      <c r="E6527" s="2" t="s">
        <v>192</v>
      </c>
    </row>
    <row r="6528" spans="1:5" x14ac:dyDescent="0.2">
      <c r="A6528">
        <v>6467</v>
      </c>
      <c r="D6528" s="2" t="str">
        <f t="shared" si="101"/>
        <v>OK</v>
      </c>
      <c r="E6528" s="2" t="s">
        <v>192</v>
      </c>
    </row>
    <row r="6529" spans="1:5" x14ac:dyDescent="0.2">
      <c r="A6529">
        <v>6468</v>
      </c>
      <c r="D6529" s="2" t="str">
        <f t="shared" si="101"/>
        <v>OK</v>
      </c>
      <c r="E6529" s="2" t="s">
        <v>192</v>
      </c>
    </row>
    <row r="6530" spans="1:5" x14ac:dyDescent="0.2">
      <c r="A6530">
        <v>6469</v>
      </c>
      <c r="D6530" s="2" t="str">
        <f t="shared" si="101"/>
        <v>OK</v>
      </c>
      <c r="E6530" s="2" t="s">
        <v>192</v>
      </c>
    </row>
    <row r="6531" spans="1:5" x14ac:dyDescent="0.2">
      <c r="A6531">
        <v>6470</v>
      </c>
      <c r="D6531" s="2" t="str">
        <f t="shared" si="101"/>
        <v>OK</v>
      </c>
      <c r="E6531" s="2" t="s">
        <v>192</v>
      </c>
    </row>
    <row r="6532" spans="1:5" x14ac:dyDescent="0.2">
      <c r="A6532">
        <v>6471</v>
      </c>
      <c r="D6532" s="2" t="str">
        <f t="shared" si="101"/>
        <v>OK</v>
      </c>
      <c r="E6532" s="2" t="s">
        <v>192</v>
      </c>
    </row>
    <row r="6533" spans="1:5" x14ac:dyDescent="0.2">
      <c r="A6533">
        <v>6472</v>
      </c>
      <c r="D6533" s="2" t="str">
        <f t="shared" si="101"/>
        <v>OK</v>
      </c>
      <c r="E6533" s="2" t="s">
        <v>192</v>
      </c>
    </row>
    <row r="6534" spans="1:5" x14ac:dyDescent="0.2">
      <c r="A6534">
        <v>6473</v>
      </c>
      <c r="D6534" s="2" t="str">
        <f t="shared" si="101"/>
        <v>OK</v>
      </c>
      <c r="E6534" s="2" t="s">
        <v>192</v>
      </c>
    </row>
    <row r="6535" spans="1:5" x14ac:dyDescent="0.2">
      <c r="A6535">
        <v>6474</v>
      </c>
      <c r="D6535" s="2" t="str">
        <f t="shared" si="101"/>
        <v>OK</v>
      </c>
      <c r="E6535" s="2" t="s">
        <v>192</v>
      </c>
    </row>
    <row r="6536" spans="1:5" x14ac:dyDescent="0.2">
      <c r="A6536">
        <v>6475</v>
      </c>
      <c r="D6536" s="2" t="str">
        <f t="shared" si="101"/>
        <v>OK</v>
      </c>
      <c r="E6536" s="2" t="s">
        <v>192</v>
      </c>
    </row>
    <row r="6537" spans="1:5" x14ac:dyDescent="0.2">
      <c r="A6537">
        <v>6476</v>
      </c>
      <c r="D6537" s="2" t="str">
        <f t="shared" si="101"/>
        <v>OK</v>
      </c>
      <c r="E6537" s="2" t="s">
        <v>192</v>
      </c>
    </row>
    <row r="6538" spans="1:5" x14ac:dyDescent="0.2">
      <c r="A6538">
        <v>6477</v>
      </c>
      <c r="D6538" s="2" t="str">
        <f t="shared" si="101"/>
        <v>OK</v>
      </c>
      <c r="E6538" s="2" t="s">
        <v>192</v>
      </c>
    </row>
    <row r="6539" spans="1:5" x14ac:dyDescent="0.2">
      <c r="A6539">
        <v>6478</v>
      </c>
      <c r="D6539" s="2" t="str">
        <f t="shared" si="101"/>
        <v>OK</v>
      </c>
      <c r="E6539" s="2" t="s">
        <v>192</v>
      </c>
    </row>
    <row r="6540" spans="1:5" x14ac:dyDescent="0.2">
      <c r="A6540">
        <v>6479</v>
      </c>
      <c r="D6540" s="2" t="str">
        <f t="shared" si="101"/>
        <v>OK</v>
      </c>
      <c r="E6540" s="2" t="s">
        <v>192</v>
      </c>
    </row>
    <row r="6541" spans="1:5" x14ac:dyDescent="0.2">
      <c r="A6541">
        <v>6480</v>
      </c>
      <c r="D6541" s="2" t="str">
        <f t="shared" si="101"/>
        <v>OK</v>
      </c>
      <c r="E6541" s="2" t="s">
        <v>192</v>
      </c>
    </row>
    <row r="6542" spans="1:5" x14ac:dyDescent="0.2">
      <c r="A6542">
        <v>6481</v>
      </c>
      <c r="D6542" s="2" t="str">
        <f t="shared" si="101"/>
        <v>OK</v>
      </c>
      <c r="E6542" s="2" t="s">
        <v>192</v>
      </c>
    </row>
    <row r="6543" spans="1:5" x14ac:dyDescent="0.2">
      <c r="A6543">
        <v>6482</v>
      </c>
      <c r="D6543" s="2" t="str">
        <f t="shared" si="101"/>
        <v>OK</v>
      </c>
      <c r="E6543" s="2" t="s">
        <v>192</v>
      </c>
    </row>
    <row r="6544" spans="1:5" x14ac:dyDescent="0.2">
      <c r="A6544">
        <v>6483</v>
      </c>
      <c r="D6544" s="2" t="str">
        <f t="shared" si="101"/>
        <v>OK</v>
      </c>
      <c r="E6544" s="2" t="s">
        <v>192</v>
      </c>
    </row>
    <row r="6545" spans="1:5" x14ac:dyDescent="0.2">
      <c r="A6545">
        <v>6484</v>
      </c>
      <c r="D6545" s="2" t="str">
        <f t="shared" si="101"/>
        <v>OK</v>
      </c>
      <c r="E6545" s="2" t="s">
        <v>192</v>
      </c>
    </row>
    <row r="6546" spans="1:5" x14ac:dyDescent="0.2">
      <c r="A6546">
        <v>6485</v>
      </c>
      <c r="D6546" s="2" t="str">
        <f t="shared" si="101"/>
        <v>OK</v>
      </c>
      <c r="E6546" s="2" t="s">
        <v>192</v>
      </c>
    </row>
    <row r="6547" spans="1:5" x14ac:dyDescent="0.2">
      <c r="A6547">
        <v>6486</v>
      </c>
      <c r="D6547" s="2" t="str">
        <f t="shared" si="101"/>
        <v>OK</v>
      </c>
      <c r="E6547" s="2" t="s">
        <v>192</v>
      </c>
    </row>
    <row r="6548" spans="1:5" x14ac:dyDescent="0.2">
      <c r="A6548">
        <v>6487</v>
      </c>
      <c r="D6548" s="2" t="str">
        <f t="shared" si="101"/>
        <v>OK</v>
      </c>
      <c r="E6548" s="2" t="s">
        <v>192</v>
      </c>
    </row>
    <row r="6549" spans="1:5" x14ac:dyDescent="0.2">
      <c r="A6549">
        <v>6488</v>
      </c>
      <c r="D6549" s="2" t="str">
        <f t="shared" si="101"/>
        <v>OK</v>
      </c>
      <c r="E6549" s="2" t="s">
        <v>192</v>
      </c>
    </row>
    <row r="6550" spans="1:5" x14ac:dyDescent="0.2">
      <c r="A6550">
        <v>6489</v>
      </c>
      <c r="D6550" s="2" t="str">
        <f t="shared" si="101"/>
        <v>OK</v>
      </c>
      <c r="E6550" s="2" t="s">
        <v>192</v>
      </c>
    </row>
    <row r="6551" spans="1:5" x14ac:dyDescent="0.2">
      <c r="A6551">
        <v>6490</v>
      </c>
      <c r="D6551" s="2" t="str">
        <f t="shared" si="101"/>
        <v>OK</v>
      </c>
      <c r="E6551" s="2" t="s">
        <v>192</v>
      </c>
    </row>
    <row r="6552" spans="1:5" x14ac:dyDescent="0.2">
      <c r="A6552">
        <v>6491</v>
      </c>
      <c r="D6552" s="2" t="str">
        <f t="shared" si="101"/>
        <v>OK</v>
      </c>
      <c r="E6552" s="2" t="s">
        <v>192</v>
      </c>
    </row>
    <row r="6553" spans="1:5" x14ac:dyDescent="0.2">
      <c r="A6553">
        <v>6492</v>
      </c>
      <c r="D6553" s="2" t="str">
        <f t="shared" si="101"/>
        <v>OK</v>
      </c>
      <c r="E6553" s="2" t="s">
        <v>192</v>
      </c>
    </row>
    <row r="6554" spans="1:5" x14ac:dyDescent="0.2">
      <c r="A6554">
        <v>6493</v>
      </c>
      <c r="D6554" s="2" t="str">
        <f t="shared" si="101"/>
        <v>OK</v>
      </c>
      <c r="E6554" s="2" t="s">
        <v>192</v>
      </c>
    </row>
    <row r="6555" spans="1:5" x14ac:dyDescent="0.2">
      <c r="A6555">
        <v>6494</v>
      </c>
      <c r="D6555" s="2" t="str">
        <f t="shared" si="101"/>
        <v>OK</v>
      </c>
      <c r="E6555" s="2" t="s">
        <v>192</v>
      </c>
    </row>
    <row r="6556" spans="1:5" x14ac:dyDescent="0.2">
      <c r="A6556">
        <v>6495</v>
      </c>
      <c r="D6556" s="2" t="str">
        <f t="shared" si="101"/>
        <v>OK</v>
      </c>
      <c r="E6556" s="2" t="s">
        <v>192</v>
      </c>
    </row>
    <row r="6557" spans="1:5" x14ac:dyDescent="0.2">
      <c r="A6557">
        <v>6496</v>
      </c>
      <c r="D6557" s="2" t="str">
        <f t="shared" si="101"/>
        <v>OK</v>
      </c>
      <c r="E6557" s="2" t="s">
        <v>192</v>
      </c>
    </row>
    <row r="6558" spans="1:5" x14ac:dyDescent="0.2">
      <c r="A6558">
        <v>6497</v>
      </c>
      <c r="D6558" s="2" t="str">
        <f t="shared" si="101"/>
        <v>OK</v>
      </c>
      <c r="E6558" s="2" t="s">
        <v>192</v>
      </c>
    </row>
    <row r="6559" spans="1:5" x14ac:dyDescent="0.2">
      <c r="A6559">
        <v>6498</v>
      </c>
      <c r="D6559" s="2" t="str">
        <f t="shared" si="101"/>
        <v>OK</v>
      </c>
      <c r="E6559" s="2" t="s">
        <v>192</v>
      </c>
    </row>
    <row r="6560" spans="1:5" x14ac:dyDescent="0.2">
      <c r="A6560">
        <v>6499</v>
      </c>
      <c r="D6560" s="2" t="str">
        <f t="shared" si="101"/>
        <v>OK</v>
      </c>
      <c r="E6560" s="2" t="s">
        <v>192</v>
      </c>
    </row>
    <row r="6561" spans="1:5" x14ac:dyDescent="0.2">
      <c r="A6561">
        <v>6500</v>
      </c>
      <c r="D6561" s="2" t="str">
        <f t="shared" si="101"/>
        <v>OK</v>
      </c>
      <c r="E6561" s="2" t="s">
        <v>192</v>
      </c>
    </row>
    <row r="6562" spans="1:5" x14ac:dyDescent="0.2">
      <c r="A6562">
        <v>6501</v>
      </c>
      <c r="D6562" s="2" t="str">
        <f t="shared" si="101"/>
        <v>OK</v>
      </c>
      <c r="E6562" s="2" t="s">
        <v>192</v>
      </c>
    </row>
    <row r="6563" spans="1:5" x14ac:dyDescent="0.2">
      <c r="A6563">
        <v>6502</v>
      </c>
      <c r="D6563" s="2" t="str">
        <f t="shared" si="101"/>
        <v>OK</v>
      </c>
      <c r="E6563" s="2" t="s">
        <v>192</v>
      </c>
    </row>
    <row r="6564" spans="1:5" x14ac:dyDescent="0.2">
      <c r="A6564">
        <v>6503</v>
      </c>
      <c r="D6564" s="2" t="str">
        <f t="shared" si="101"/>
        <v>OK</v>
      </c>
      <c r="E6564" s="2" t="s">
        <v>192</v>
      </c>
    </row>
    <row r="6565" spans="1:5" x14ac:dyDescent="0.2">
      <c r="A6565">
        <v>6504</v>
      </c>
      <c r="D6565" s="2" t="str">
        <f t="shared" si="101"/>
        <v>OK</v>
      </c>
      <c r="E6565" s="2" t="s">
        <v>192</v>
      </c>
    </row>
    <row r="6566" spans="1:5" x14ac:dyDescent="0.2">
      <c r="A6566">
        <v>6505</v>
      </c>
      <c r="D6566" s="2" t="str">
        <f t="shared" si="101"/>
        <v>OK</v>
      </c>
      <c r="E6566" s="2" t="s">
        <v>192</v>
      </c>
    </row>
    <row r="6567" spans="1:5" x14ac:dyDescent="0.2">
      <c r="A6567">
        <v>6506</v>
      </c>
      <c r="D6567" s="2" t="str">
        <f t="shared" si="101"/>
        <v>OK</v>
      </c>
      <c r="E6567" s="2" t="s">
        <v>192</v>
      </c>
    </row>
    <row r="6568" spans="1:5" x14ac:dyDescent="0.2">
      <c r="A6568">
        <v>6507</v>
      </c>
      <c r="D6568" s="2" t="str">
        <f t="shared" si="101"/>
        <v>OK</v>
      </c>
      <c r="E6568" s="2" t="s">
        <v>192</v>
      </c>
    </row>
    <row r="6569" spans="1:5" x14ac:dyDescent="0.2">
      <c r="A6569">
        <v>6508</v>
      </c>
      <c r="D6569" s="2" t="str">
        <f t="shared" si="101"/>
        <v>OK</v>
      </c>
      <c r="E6569" s="2" t="s">
        <v>192</v>
      </c>
    </row>
    <row r="6570" spans="1:5" x14ac:dyDescent="0.2">
      <c r="A6570">
        <v>6509</v>
      </c>
      <c r="D6570" s="2" t="str">
        <f t="shared" si="101"/>
        <v>OK</v>
      </c>
      <c r="E6570" s="2" t="s">
        <v>192</v>
      </c>
    </row>
    <row r="6571" spans="1:5" x14ac:dyDescent="0.2">
      <c r="A6571">
        <v>6510</v>
      </c>
      <c r="D6571" s="2" t="str">
        <f t="shared" si="101"/>
        <v>OK</v>
      </c>
      <c r="E6571" s="2" t="s">
        <v>192</v>
      </c>
    </row>
    <row r="6572" spans="1:5" x14ac:dyDescent="0.2">
      <c r="A6572">
        <v>6511</v>
      </c>
      <c r="D6572" s="2" t="str">
        <f t="shared" si="101"/>
        <v>OK</v>
      </c>
      <c r="E6572" s="2" t="s">
        <v>192</v>
      </c>
    </row>
    <row r="6573" spans="1:5" x14ac:dyDescent="0.2">
      <c r="A6573">
        <v>6512</v>
      </c>
      <c r="D6573" s="2" t="str">
        <f t="shared" si="101"/>
        <v>OK</v>
      </c>
      <c r="E6573" s="2" t="s">
        <v>192</v>
      </c>
    </row>
    <row r="6574" spans="1:5" x14ac:dyDescent="0.2">
      <c r="A6574">
        <v>6513</v>
      </c>
      <c r="D6574" s="2" t="str">
        <f t="shared" si="101"/>
        <v>OK</v>
      </c>
      <c r="E6574" s="2" t="s">
        <v>192</v>
      </c>
    </row>
    <row r="6575" spans="1:5" x14ac:dyDescent="0.2">
      <c r="A6575">
        <v>6514</v>
      </c>
      <c r="D6575" s="2" t="str">
        <f t="shared" si="101"/>
        <v>OK</v>
      </c>
      <c r="E6575" s="2" t="s">
        <v>192</v>
      </c>
    </row>
    <row r="6576" spans="1:5" x14ac:dyDescent="0.2">
      <c r="A6576">
        <v>6515</v>
      </c>
      <c r="D6576" s="2" t="str">
        <f t="shared" si="101"/>
        <v>OK</v>
      </c>
      <c r="E6576" s="2" t="s">
        <v>192</v>
      </c>
    </row>
    <row r="6577" spans="1:5" x14ac:dyDescent="0.2">
      <c r="A6577">
        <v>6516</v>
      </c>
      <c r="D6577" s="2" t="str">
        <f t="shared" si="101"/>
        <v>OK</v>
      </c>
      <c r="E6577" s="2" t="s">
        <v>192</v>
      </c>
    </row>
    <row r="6578" spans="1:5" x14ac:dyDescent="0.2">
      <c r="A6578">
        <v>6517</v>
      </c>
      <c r="D6578" s="2" t="str">
        <f t="shared" si="101"/>
        <v>OK</v>
      </c>
      <c r="E6578" s="2" t="s">
        <v>192</v>
      </c>
    </row>
    <row r="6579" spans="1:5" x14ac:dyDescent="0.2">
      <c r="A6579">
        <v>6518</v>
      </c>
      <c r="D6579" s="2" t="str">
        <f t="shared" si="101"/>
        <v>OK</v>
      </c>
      <c r="E6579" s="2" t="s">
        <v>192</v>
      </c>
    </row>
    <row r="6580" spans="1:5" x14ac:dyDescent="0.2">
      <c r="A6580">
        <v>6519</v>
      </c>
      <c r="D6580" s="2" t="str">
        <f t="shared" si="101"/>
        <v>OK</v>
      </c>
      <c r="E6580" s="2" t="s">
        <v>192</v>
      </c>
    </row>
    <row r="6581" spans="1:5" x14ac:dyDescent="0.2">
      <c r="A6581">
        <v>6520</v>
      </c>
      <c r="D6581" s="2" t="str">
        <f t="shared" si="101"/>
        <v>OK</v>
      </c>
      <c r="E6581" s="2" t="s">
        <v>192</v>
      </c>
    </row>
    <row r="6582" spans="1:5" x14ac:dyDescent="0.2">
      <c r="A6582">
        <v>6521</v>
      </c>
      <c r="D6582" s="2" t="str">
        <f t="shared" si="101"/>
        <v>OK</v>
      </c>
      <c r="E6582" s="2" t="s">
        <v>192</v>
      </c>
    </row>
    <row r="6583" spans="1:5" x14ac:dyDescent="0.2">
      <c r="A6583">
        <v>6522</v>
      </c>
      <c r="D6583" s="2" t="str">
        <f t="shared" si="101"/>
        <v>OK</v>
      </c>
      <c r="E6583" s="2" t="s">
        <v>192</v>
      </c>
    </row>
    <row r="6584" spans="1:5" x14ac:dyDescent="0.2">
      <c r="A6584">
        <v>6523</v>
      </c>
      <c r="D6584" s="2" t="str">
        <f t="shared" si="101"/>
        <v>OK</v>
      </c>
      <c r="E6584" s="2" t="s">
        <v>192</v>
      </c>
    </row>
    <row r="6585" spans="1:5" x14ac:dyDescent="0.2">
      <c r="A6585">
        <v>6524</v>
      </c>
      <c r="D6585" s="2" t="str">
        <f t="shared" si="101"/>
        <v>OK</v>
      </c>
      <c r="E6585" s="2" t="s">
        <v>192</v>
      </c>
    </row>
    <row r="6586" spans="1:5" x14ac:dyDescent="0.2">
      <c r="A6586">
        <v>6525</v>
      </c>
      <c r="D6586" s="2" t="str">
        <f t="shared" si="101"/>
        <v>OK</v>
      </c>
      <c r="E6586" s="2" t="s">
        <v>192</v>
      </c>
    </row>
    <row r="6587" spans="1:5" x14ac:dyDescent="0.2">
      <c r="A6587">
        <v>6526</v>
      </c>
      <c r="D6587" s="2" t="str">
        <f t="shared" si="101"/>
        <v>OK</v>
      </c>
      <c r="E6587" s="2" t="s">
        <v>192</v>
      </c>
    </row>
    <row r="6588" spans="1:5" x14ac:dyDescent="0.2">
      <c r="A6588">
        <v>6527</v>
      </c>
      <c r="D6588" s="2" t="str">
        <f t="shared" si="101"/>
        <v>OK</v>
      </c>
      <c r="E6588" s="2" t="s">
        <v>192</v>
      </c>
    </row>
    <row r="6589" spans="1:5" x14ac:dyDescent="0.2">
      <c r="A6589">
        <v>6528</v>
      </c>
      <c r="D6589" s="2" t="str">
        <f t="shared" si="101"/>
        <v>OK</v>
      </c>
      <c r="E6589" s="2" t="s">
        <v>192</v>
      </c>
    </row>
    <row r="6590" spans="1:5" x14ac:dyDescent="0.2">
      <c r="A6590">
        <v>6529</v>
      </c>
      <c r="D6590" s="2" t="str">
        <f t="shared" si="101"/>
        <v>OK</v>
      </c>
      <c r="E6590" s="2" t="s">
        <v>192</v>
      </c>
    </row>
    <row r="6591" spans="1:5" x14ac:dyDescent="0.2">
      <c r="A6591">
        <v>6530</v>
      </c>
      <c r="D6591" s="2" t="str">
        <f t="shared" ref="D6591:D6654" si="102">IF(ISBLANK(B6591),"OK",IF(A6591-B6591=0,"OK","Error?"))</f>
        <v>OK</v>
      </c>
      <c r="E6591" s="2" t="s">
        <v>192</v>
      </c>
    </row>
    <row r="6592" spans="1:5" x14ac:dyDescent="0.2">
      <c r="A6592">
        <v>6531</v>
      </c>
      <c r="D6592" s="2" t="str">
        <f t="shared" si="102"/>
        <v>OK</v>
      </c>
      <c r="E6592" s="2" t="s">
        <v>192</v>
      </c>
    </row>
    <row r="6593" spans="1:5" x14ac:dyDescent="0.2">
      <c r="A6593">
        <v>6532</v>
      </c>
      <c r="D6593" s="2" t="str">
        <f t="shared" si="102"/>
        <v>OK</v>
      </c>
      <c r="E6593" s="2" t="s">
        <v>192</v>
      </c>
    </row>
    <row r="6594" spans="1:5" x14ac:dyDescent="0.2">
      <c r="A6594">
        <v>6533</v>
      </c>
      <c r="D6594" s="2" t="str">
        <f t="shared" si="102"/>
        <v>OK</v>
      </c>
      <c r="E6594" s="2" t="s">
        <v>192</v>
      </c>
    </row>
    <row r="6595" spans="1:5" x14ac:dyDescent="0.2">
      <c r="A6595">
        <v>6534</v>
      </c>
      <c r="D6595" s="2" t="str">
        <f t="shared" si="102"/>
        <v>OK</v>
      </c>
      <c r="E6595" s="2" t="s">
        <v>192</v>
      </c>
    </row>
    <row r="6596" spans="1:5" x14ac:dyDescent="0.2">
      <c r="A6596">
        <v>6535</v>
      </c>
      <c r="D6596" s="2" t="str">
        <f t="shared" si="102"/>
        <v>OK</v>
      </c>
      <c r="E6596" s="2" t="s">
        <v>192</v>
      </c>
    </row>
    <row r="6597" spans="1:5" x14ac:dyDescent="0.2">
      <c r="A6597">
        <v>6536</v>
      </c>
      <c r="D6597" s="2" t="str">
        <f t="shared" si="102"/>
        <v>OK</v>
      </c>
      <c r="E6597" s="2" t="s">
        <v>192</v>
      </c>
    </row>
    <row r="6598" spans="1:5" x14ac:dyDescent="0.2">
      <c r="A6598">
        <v>6537</v>
      </c>
      <c r="D6598" s="2" t="str">
        <f t="shared" si="102"/>
        <v>OK</v>
      </c>
      <c r="E6598" s="2" t="s">
        <v>192</v>
      </c>
    </row>
    <row r="6599" spans="1:5" x14ac:dyDescent="0.2">
      <c r="A6599">
        <v>6538</v>
      </c>
      <c r="D6599" s="2" t="str">
        <f t="shared" si="102"/>
        <v>OK</v>
      </c>
      <c r="E6599" s="2" t="s">
        <v>192</v>
      </c>
    </row>
    <row r="6600" spans="1:5" x14ac:dyDescent="0.2">
      <c r="A6600">
        <v>6539</v>
      </c>
      <c r="D6600" s="2" t="str">
        <f t="shared" si="102"/>
        <v>OK</v>
      </c>
      <c r="E6600" s="2" t="s">
        <v>192</v>
      </c>
    </row>
    <row r="6601" spans="1:5" x14ac:dyDescent="0.2">
      <c r="A6601">
        <v>6540</v>
      </c>
      <c r="D6601" s="2" t="str">
        <f t="shared" si="102"/>
        <v>OK</v>
      </c>
      <c r="E6601" s="2" t="s">
        <v>192</v>
      </c>
    </row>
    <row r="6602" spans="1:5" x14ac:dyDescent="0.2">
      <c r="A6602">
        <v>6541</v>
      </c>
      <c r="D6602" s="2" t="str">
        <f t="shared" si="102"/>
        <v>OK</v>
      </c>
      <c r="E6602" s="2" t="s">
        <v>192</v>
      </c>
    </row>
    <row r="6603" spans="1:5" x14ac:dyDescent="0.2">
      <c r="A6603">
        <v>6542</v>
      </c>
      <c r="D6603" s="2" t="str">
        <f t="shared" si="102"/>
        <v>OK</v>
      </c>
      <c r="E6603" s="2" t="s">
        <v>192</v>
      </c>
    </row>
    <row r="6604" spans="1:5" x14ac:dyDescent="0.2">
      <c r="A6604">
        <v>6543</v>
      </c>
      <c r="D6604" s="2" t="str">
        <f t="shared" si="102"/>
        <v>OK</v>
      </c>
      <c r="E6604" s="2" t="s">
        <v>192</v>
      </c>
    </row>
    <row r="6605" spans="1:5" x14ac:dyDescent="0.2">
      <c r="A6605">
        <v>6544</v>
      </c>
      <c r="D6605" s="2" t="str">
        <f t="shared" si="102"/>
        <v>OK</v>
      </c>
      <c r="E6605" s="2" t="s">
        <v>192</v>
      </c>
    </row>
    <row r="6606" spans="1:5" x14ac:dyDescent="0.2">
      <c r="A6606">
        <v>6545</v>
      </c>
      <c r="D6606" s="2" t="str">
        <f t="shared" si="102"/>
        <v>OK</v>
      </c>
      <c r="E6606" s="2" t="s">
        <v>192</v>
      </c>
    </row>
    <row r="6607" spans="1:5" x14ac:dyDescent="0.2">
      <c r="A6607">
        <v>6546</v>
      </c>
      <c r="D6607" s="2" t="str">
        <f t="shared" si="102"/>
        <v>OK</v>
      </c>
      <c r="E6607" s="2" t="s">
        <v>192</v>
      </c>
    </row>
    <row r="6608" spans="1:5" x14ac:dyDescent="0.2">
      <c r="A6608">
        <v>6547</v>
      </c>
      <c r="D6608" s="2" t="str">
        <f t="shared" si="102"/>
        <v>OK</v>
      </c>
      <c r="E6608" s="2" t="s">
        <v>192</v>
      </c>
    </row>
    <row r="6609" spans="1:5" x14ac:dyDescent="0.2">
      <c r="A6609">
        <v>6548</v>
      </c>
      <c r="D6609" s="2" t="str">
        <f t="shared" si="102"/>
        <v>OK</v>
      </c>
      <c r="E6609" s="2" t="s">
        <v>192</v>
      </c>
    </row>
    <row r="6610" spans="1:5" x14ac:dyDescent="0.2">
      <c r="A6610">
        <v>6549</v>
      </c>
      <c r="D6610" s="2" t="str">
        <f t="shared" si="102"/>
        <v>OK</v>
      </c>
      <c r="E6610" s="2" t="s">
        <v>192</v>
      </c>
    </row>
    <row r="6611" spans="1:5" x14ac:dyDescent="0.2">
      <c r="A6611">
        <v>6550</v>
      </c>
      <c r="D6611" s="2" t="str">
        <f t="shared" si="102"/>
        <v>OK</v>
      </c>
      <c r="E6611" s="2" t="s">
        <v>192</v>
      </c>
    </row>
    <row r="6612" spans="1:5" x14ac:dyDescent="0.2">
      <c r="A6612">
        <v>6551</v>
      </c>
      <c r="D6612" s="2" t="str">
        <f t="shared" si="102"/>
        <v>OK</v>
      </c>
      <c r="E6612" s="2" t="s">
        <v>192</v>
      </c>
    </row>
    <row r="6613" spans="1:5" x14ac:dyDescent="0.2">
      <c r="A6613">
        <v>6552</v>
      </c>
      <c r="D6613" s="2" t="str">
        <f t="shared" si="102"/>
        <v>OK</v>
      </c>
      <c r="E6613" s="2" t="s">
        <v>192</v>
      </c>
    </row>
    <row r="6614" spans="1:5" x14ac:dyDescent="0.2">
      <c r="A6614">
        <v>6553</v>
      </c>
      <c r="B6614" s="138">
        <f>'Revenues 9-14'!C223</f>
        <v>0</v>
      </c>
      <c r="D6614" s="2" t="str">
        <f t="shared" si="102"/>
        <v>Error?</v>
      </c>
      <c r="E6614" s="2" t="s">
        <v>190</v>
      </c>
    </row>
    <row r="6615" spans="1:5" x14ac:dyDescent="0.2">
      <c r="A6615">
        <v>6554</v>
      </c>
      <c r="B6615" s="138">
        <f>'Revenues 9-14'!D223</f>
        <v>0</v>
      </c>
      <c r="D6615" s="2" t="str">
        <f t="shared" si="102"/>
        <v>Error?</v>
      </c>
      <c r="E6615" s="2" t="s">
        <v>190</v>
      </c>
    </row>
    <row r="6616" spans="1:5" x14ac:dyDescent="0.2">
      <c r="A6616">
        <v>6555</v>
      </c>
      <c r="B6616" s="138">
        <f>'Revenues 9-14'!E223</f>
        <v>0</v>
      </c>
      <c r="D6616" s="2" t="str">
        <f t="shared" si="102"/>
        <v>Error?</v>
      </c>
      <c r="E6616" s="2" t="s">
        <v>190</v>
      </c>
    </row>
    <row r="6617" spans="1:5" x14ac:dyDescent="0.2">
      <c r="A6617">
        <v>6556</v>
      </c>
      <c r="B6617" s="138">
        <f>'Revenues 9-14'!F223</f>
        <v>0</v>
      </c>
      <c r="D6617" s="2" t="str">
        <f t="shared" si="102"/>
        <v>Error?</v>
      </c>
      <c r="E6617" s="2" t="s">
        <v>190</v>
      </c>
    </row>
    <row r="6618" spans="1:5" x14ac:dyDescent="0.2">
      <c r="A6618">
        <v>6557</v>
      </c>
      <c r="B6618" s="138">
        <f>'Revenues 9-14'!G223</f>
        <v>0</v>
      </c>
      <c r="D6618" s="2" t="str">
        <f t="shared" si="102"/>
        <v>Error?</v>
      </c>
      <c r="E6618" s="2" t="s">
        <v>190</v>
      </c>
    </row>
    <row r="6619" spans="1:5" x14ac:dyDescent="0.2">
      <c r="A6619">
        <v>6558</v>
      </c>
      <c r="B6619" s="138">
        <f>'Revenues 9-14'!H223</f>
        <v>0</v>
      </c>
      <c r="D6619" s="2" t="str">
        <f t="shared" si="102"/>
        <v>Error?</v>
      </c>
      <c r="E6619" s="2" t="s">
        <v>190</v>
      </c>
    </row>
    <row r="6620" spans="1:5" x14ac:dyDescent="0.2">
      <c r="A6620">
        <v>6559</v>
      </c>
      <c r="B6620" s="138">
        <f>'Revenues 9-14'!J223</f>
        <v>0</v>
      </c>
      <c r="D6620" s="2" t="str">
        <f t="shared" si="102"/>
        <v>Error?</v>
      </c>
      <c r="E6620" s="2" t="s">
        <v>190</v>
      </c>
    </row>
    <row r="6621" spans="1:5" x14ac:dyDescent="0.2">
      <c r="A6621">
        <v>6560</v>
      </c>
      <c r="B6621" s="138">
        <f>'Revenues 9-14'!K223</f>
        <v>0</v>
      </c>
      <c r="D6621" s="2" t="str">
        <f t="shared" si="102"/>
        <v>Error?</v>
      </c>
      <c r="E6621" s="2" t="s">
        <v>190</v>
      </c>
    </row>
    <row r="6622" spans="1:5" x14ac:dyDescent="0.2">
      <c r="A6622">
        <v>6561</v>
      </c>
      <c r="B6622" s="138">
        <f>'Revenues 9-14'!C224</f>
        <v>0</v>
      </c>
      <c r="D6622" s="2" t="str">
        <f t="shared" si="102"/>
        <v>Error?</v>
      </c>
      <c r="E6622" s="2" t="s">
        <v>190</v>
      </c>
    </row>
    <row r="6623" spans="1:5" x14ac:dyDescent="0.2">
      <c r="A6623">
        <v>6562</v>
      </c>
      <c r="B6623" s="138">
        <f>'Revenues 9-14'!D224</f>
        <v>0</v>
      </c>
      <c r="D6623" s="2" t="str">
        <f t="shared" si="102"/>
        <v>Error?</v>
      </c>
      <c r="E6623" s="2" t="s">
        <v>190</v>
      </c>
    </row>
    <row r="6624" spans="1:5" x14ac:dyDescent="0.2">
      <c r="A6624">
        <v>6563</v>
      </c>
      <c r="B6624" s="138">
        <f>'Revenues 9-14'!F224</f>
        <v>0</v>
      </c>
      <c r="D6624" s="2" t="str">
        <f t="shared" si="102"/>
        <v>Error?</v>
      </c>
      <c r="E6624" s="2" t="s">
        <v>190</v>
      </c>
    </row>
    <row r="6625" spans="1:5" x14ac:dyDescent="0.2">
      <c r="A6625">
        <v>6564</v>
      </c>
      <c r="B6625" s="138">
        <f>'Revenues 9-14'!G224</f>
        <v>0</v>
      </c>
      <c r="D6625" s="2" t="str">
        <f t="shared" si="102"/>
        <v>Error?</v>
      </c>
      <c r="E6625" s="2" t="s">
        <v>190</v>
      </c>
    </row>
    <row r="6626" spans="1:5" x14ac:dyDescent="0.2">
      <c r="A6626">
        <v>6565</v>
      </c>
      <c r="B6626" s="138">
        <f>'Revenues 9-14'!C225</f>
        <v>0</v>
      </c>
      <c r="D6626" s="2" t="str">
        <f t="shared" si="102"/>
        <v>Error?</v>
      </c>
      <c r="E6626" s="2" t="s">
        <v>190</v>
      </c>
    </row>
    <row r="6627" spans="1:5" x14ac:dyDescent="0.2">
      <c r="A6627">
        <v>6566</v>
      </c>
      <c r="B6627" s="138">
        <f>'Revenues 9-14'!D225</f>
        <v>0</v>
      </c>
      <c r="D6627" s="2" t="str">
        <f t="shared" si="102"/>
        <v>Error?</v>
      </c>
      <c r="E6627" s="2" t="s">
        <v>190</v>
      </c>
    </row>
    <row r="6628" spans="1:5" x14ac:dyDescent="0.2">
      <c r="A6628">
        <v>6567</v>
      </c>
      <c r="B6628" s="138">
        <f>'Revenues 9-14'!E225</f>
        <v>0</v>
      </c>
      <c r="D6628" s="2" t="str">
        <f t="shared" si="102"/>
        <v>Error?</v>
      </c>
      <c r="E6628" s="2" t="s">
        <v>190</v>
      </c>
    </row>
    <row r="6629" spans="1:5" x14ac:dyDescent="0.2">
      <c r="A6629">
        <v>6568</v>
      </c>
      <c r="B6629" s="138">
        <f>'Revenues 9-14'!F225</f>
        <v>0</v>
      </c>
      <c r="D6629" s="2" t="str">
        <f t="shared" si="102"/>
        <v>Error?</v>
      </c>
      <c r="E6629" s="2" t="s">
        <v>190</v>
      </c>
    </row>
    <row r="6630" spans="1:5" x14ac:dyDescent="0.2">
      <c r="A6630">
        <v>6569</v>
      </c>
      <c r="B6630" s="138">
        <f>'Revenues 9-14'!G225</f>
        <v>0</v>
      </c>
      <c r="D6630" s="2" t="str">
        <f t="shared" si="102"/>
        <v>Error?</v>
      </c>
      <c r="E6630" s="2" t="s">
        <v>190</v>
      </c>
    </row>
    <row r="6631" spans="1:5" x14ac:dyDescent="0.2">
      <c r="A6631">
        <v>6570</v>
      </c>
      <c r="B6631" s="138">
        <f>'Revenues 9-14'!H225</f>
        <v>0</v>
      </c>
      <c r="D6631" s="2" t="str">
        <f t="shared" si="102"/>
        <v>Error?</v>
      </c>
      <c r="E6631" s="2" t="s">
        <v>190</v>
      </c>
    </row>
    <row r="6632" spans="1:5" x14ac:dyDescent="0.2">
      <c r="A6632">
        <v>6571</v>
      </c>
      <c r="B6632" s="138">
        <f>'Revenues 9-14'!J225</f>
        <v>0</v>
      </c>
      <c r="D6632" s="2" t="str">
        <f t="shared" si="102"/>
        <v>Error?</v>
      </c>
      <c r="E6632" s="2" t="s">
        <v>190</v>
      </c>
    </row>
    <row r="6633" spans="1:5" x14ac:dyDescent="0.2">
      <c r="A6633">
        <v>6572</v>
      </c>
      <c r="B6633" s="138">
        <f>'Revenues 9-14'!K225</f>
        <v>0</v>
      </c>
      <c r="D6633" s="2" t="str">
        <f t="shared" si="102"/>
        <v>Error?</v>
      </c>
      <c r="E6633" s="2" t="s">
        <v>190</v>
      </c>
    </row>
    <row r="6634" spans="1:5" x14ac:dyDescent="0.2">
      <c r="A6634">
        <v>6573</v>
      </c>
      <c r="B6634" s="138">
        <f>'Revenues 9-14'!C226</f>
        <v>0</v>
      </c>
      <c r="D6634" s="2" t="str">
        <f t="shared" si="102"/>
        <v>Error?</v>
      </c>
      <c r="E6634" s="2" t="s">
        <v>190</v>
      </c>
    </row>
    <row r="6635" spans="1:5" x14ac:dyDescent="0.2">
      <c r="A6635">
        <v>6574</v>
      </c>
      <c r="B6635" s="138">
        <f>'Revenues 9-14'!D226</f>
        <v>0</v>
      </c>
      <c r="D6635" s="2" t="str">
        <f t="shared" si="102"/>
        <v>Error?</v>
      </c>
      <c r="E6635" s="2" t="s">
        <v>190</v>
      </c>
    </row>
    <row r="6636" spans="1:5" x14ac:dyDescent="0.2">
      <c r="A6636">
        <v>6575</v>
      </c>
      <c r="B6636" s="138">
        <f>'Revenues 9-14'!E226</f>
        <v>0</v>
      </c>
      <c r="D6636" s="2" t="str">
        <f t="shared" si="102"/>
        <v>Error?</v>
      </c>
      <c r="E6636" s="2" t="s">
        <v>190</v>
      </c>
    </row>
    <row r="6637" spans="1:5" x14ac:dyDescent="0.2">
      <c r="A6637">
        <v>6576</v>
      </c>
      <c r="B6637" s="138">
        <f>'Revenues 9-14'!F226</f>
        <v>0</v>
      </c>
      <c r="D6637" s="2" t="str">
        <f t="shared" si="102"/>
        <v>Error?</v>
      </c>
      <c r="E6637" s="2" t="s">
        <v>190</v>
      </c>
    </row>
    <row r="6638" spans="1:5" x14ac:dyDescent="0.2">
      <c r="A6638">
        <v>6577</v>
      </c>
      <c r="B6638" s="138">
        <f>'Revenues 9-14'!G226</f>
        <v>0</v>
      </c>
      <c r="D6638" s="2" t="str">
        <f t="shared" si="102"/>
        <v>Error?</v>
      </c>
      <c r="E6638" s="2" t="s">
        <v>190</v>
      </c>
    </row>
    <row r="6639" spans="1:5" x14ac:dyDescent="0.2">
      <c r="A6639">
        <v>6578</v>
      </c>
      <c r="B6639" s="138">
        <f>'Revenues 9-14'!H226</f>
        <v>0</v>
      </c>
      <c r="D6639" s="2" t="str">
        <f t="shared" si="102"/>
        <v>Error?</v>
      </c>
      <c r="E6639" s="2" t="s">
        <v>190</v>
      </c>
    </row>
    <row r="6640" spans="1:5" x14ac:dyDescent="0.2">
      <c r="A6640">
        <v>6579</v>
      </c>
      <c r="B6640" s="138">
        <f>'Revenues 9-14'!J226</f>
        <v>0</v>
      </c>
      <c r="D6640" s="2" t="str">
        <f t="shared" si="102"/>
        <v>Error?</v>
      </c>
      <c r="E6640" s="2" t="s">
        <v>190</v>
      </c>
    </row>
    <row r="6641" spans="1:5" x14ac:dyDescent="0.2">
      <c r="A6641">
        <v>6580</v>
      </c>
      <c r="B6641" s="138">
        <f>'Revenues 9-14'!K226</f>
        <v>0</v>
      </c>
      <c r="D6641" s="2" t="str">
        <f t="shared" si="102"/>
        <v>Error?</v>
      </c>
      <c r="E6641" s="2" t="s">
        <v>190</v>
      </c>
    </row>
    <row r="6642" spans="1:5" x14ac:dyDescent="0.2">
      <c r="A6642">
        <v>6581</v>
      </c>
      <c r="B6642" s="138">
        <f>'Revenues 9-14'!C227</f>
        <v>0</v>
      </c>
      <c r="D6642" s="2" t="str">
        <f t="shared" si="102"/>
        <v>Error?</v>
      </c>
      <c r="E6642" s="2" t="s">
        <v>190</v>
      </c>
    </row>
    <row r="6643" spans="1:5" x14ac:dyDescent="0.2">
      <c r="A6643">
        <v>6582</v>
      </c>
      <c r="B6643" s="138">
        <f>'Revenues 9-14'!D227</f>
        <v>0</v>
      </c>
      <c r="D6643" s="2" t="str">
        <f t="shared" si="102"/>
        <v>Error?</v>
      </c>
      <c r="E6643" s="2" t="s">
        <v>190</v>
      </c>
    </row>
    <row r="6644" spans="1:5" x14ac:dyDescent="0.2">
      <c r="A6644">
        <v>6583</v>
      </c>
      <c r="B6644" s="138">
        <f>'Revenues 9-14'!E227</f>
        <v>0</v>
      </c>
      <c r="D6644" s="2" t="str">
        <f t="shared" si="102"/>
        <v>Error?</v>
      </c>
      <c r="E6644" s="2" t="s">
        <v>190</v>
      </c>
    </row>
    <row r="6645" spans="1:5" x14ac:dyDescent="0.2">
      <c r="A6645">
        <v>6584</v>
      </c>
      <c r="B6645" s="138">
        <f>'Revenues 9-14'!F227</f>
        <v>0</v>
      </c>
      <c r="D6645" s="2" t="str">
        <f t="shared" si="102"/>
        <v>Error?</v>
      </c>
      <c r="E6645" s="2" t="s">
        <v>190</v>
      </c>
    </row>
    <row r="6646" spans="1:5" x14ac:dyDescent="0.2">
      <c r="A6646">
        <v>6585</v>
      </c>
      <c r="B6646" s="138">
        <f>'Revenues 9-14'!G227</f>
        <v>0</v>
      </c>
      <c r="D6646" s="2" t="str">
        <f t="shared" si="102"/>
        <v>Error?</v>
      </c>
      <c r="E6646" s="2" t="s">
        <v>190</v>
      </c>
    </row>
    <row r="6647" spans="1:5" x14ac:dyDescent="0.2">
      <c r="A6647">
        <v>6586</v>
      </c>
      <c r="B6647" s="138">
        <f>'Revenues 9-14'!H227</f>
        <v>0</v>
      </c>
      <c r="D6647" s="2" t="str">
        <f t="shared" si="102"/>
        <v>Error?</v>
      </c>
      <c r="E6647" s="2" t="s">
        <v>190</v>
      </c>
    </row>
    <row r="6648" spans="1:5" x14ac:dyDescent="0.2">
      <c r="A6648">
        <v>6587</v>
      </c>
      <c r="B6648" s="138">
        <f>'Revenues 9-14'!J227</f>
        <v>0</v>
      </c>
      <c r="D6648" s="2" t="str">
        <f t="shared" si="102"/>
        <v>Error?</v>
      </c>
      <c r="E6648" s="2" t="s">
        <v>190</v>
      </c>
    </row>
    <row r="6649" spans="1:5" x14ac:dyDescent="0.2">
      <c r="A6649">
        <v>6588</v>
      </c>
      <c r="B6649" s="138">
        <f>'Revenues 9-14'!K227</f>
        <v>0</v>
      </c>
      <c r="D6649" s="2" t="str">
        <f t="shared" si="102"/>
        <v>Error?</v>
      </c>
      <c r="E6649" s="2" t="s">
        <v>190</v>
      </c>
    </row>
    <row r="6650" spans="1:5" x14ac:dyDescent="0.2">
      <c r="A6650">
        <v>6589</v>
      </c>
      <c r="B6650" s="138">
        <f>'Revenues 9-14'!C228</f>
        <v>0</v>
      </c>
      <c r="D6650" s="2" t="str">
        <f t="shared" si="102"/>
        <v>Error?</v>
      </c>
      <c r="E6650" s="2" t="s">
        <v>190</v>
      </c>
    </row>
    <row r="6651" spans="1:5" x14ac:dyDescent="0.2">
      <c r="A6651">
        <v>6590</v>
      </c>
      <c r="B6651" s="138">
        <f>'Revenues 9-14'!D228</f>
        <v>0</v>
      </c>
      <c r="D6651" s="2" t="str">
        <f t="shared" si="102"/>
        <v>Error?</v>
      </c>
      <c r="E6651" s="2" t="s">
        <v>190</v>
      </c>
    </row>
    <row r="6652" spans="1:5" x14ac:dyDescent="0.2">
      <c r="A6652">
        <v>6591</v>
      </c>
      <c r="B6652" s="138">
        <f>'Revenues 9-14'!E228</f>
        <v>0</v>
      </c>
      <c r="D6652" s="2" t="str">
        <f t="shared" si="102"/>
        <v>Error?</v>
      </c>
      <c r="E6652" s="2" t="s">
        <v>190</v>
      </c>
    </row>
    <row r="6653" spans="1:5" x14ac:dyDescent="0.2">
      <c r="A6653">
        <v>6592</v>
      </c>
      <c r="B6653" s="138">
        <f>'Revenues 9-14'!F228</f>
        <v>0</v>
      </c>
      <c r="D6653" s="2" t="str">
        <f t="shared" si="102"/>
        <v>Error?</v>
      </c>
      <c r="E6653" s="2" t="s">
        <v>190</v>
      </c>
    </row>
    <row r="6654" spans="1:5" x14ac:dyDescent="0.2">
      <c r="A6654">
        <v>6593</v>
      </c>
      <c r="B6654" s="138">
        <f>'Revenues 9-14'!G228</f>
        <v>0</v>
      </c>
      <c r="D6654" s="2" t="str">
        <f t="shared" si="102"/>
        <v>Error?</v>
      </c>
      <c r="E6654" s="2" t="s">
        <v>190</v>
      </c>
    </row>
    <row r="6655" spans="1:5" x14ac:dyDescent="0.2">
      <c r="A6655">
        <v>6594</v>
      </c>
      <c r="B6655" s="138">
        <f>'Revenues 9-14'!H228</f>
        <v>0</v>
      </c>
      <c r="D6655" s="2" t="str">
        <f t="shared" ref="D6655:D6718" si="103">IF(ISBLANK(B6655),"OK",IF(A6655-B6655=0,"OK","Error?"))</f>
        <v>Error?</v>
      </c>
      <c r="E6655" s="2" t="s">
        <v>190</v>
      </c>
    </row>
    <row r="6656" spans="1:5" x14ac:dyDescent="0.2">
      <c r="A6656">
        <v>6595</v>
      </c>
      <c r="B6656" s="138">
        <f>'Revenues 9-14'!J228</f>
        <v>0</v>
      </c>
      <c r="D6656" s="2" t="str">
        <f t="shared" si="103"/>
        <v>Error?</v>
      </c>
      <c r="E6656" s="2" t="s">
        <v>190</v>
      </c>
    </row>
    <row r="6657" spans="1:5" x14ac:dyDescent="0.2">
      <c r="A6657">
        <v>6596</v>
      </c>
      <c r="B6657" s="138">
        <f>'Revenues 9-14'!K228</f>
        <v>0</v>
      </c>
      <c r="D6657" s="2" t="str">
        <f t="shared" si="103"/>
        <v>Error?</v>
      </c>
      <c r="E6657" s="2" t="s">
        <v>190</v>
      </c>
    </row>
    <row r="6658" spans="1:5" x14ac:dyDescent="0.2">
      <c r="A6658">
        <v>6597</v>
      </c>
      <c r="B6658" s="138">
        <f>'Revenues 9-14'!C229</f>
        <v>0</v>
      </c>
      <c r="D6658" s="2" t="str">
        <f t="shared" si="103"/>
        <v>Error?</v>
      </c>
      <c r="E6658" s="2" t="s">
        <v>190</v>
      </c>
    </row>
    <row r="6659" spans="1:5" x14ac:dyDescent="0.2">
      <c r="A6659">
        <v>6598</v>
      </c>
      <c r="B6659" s="138">
        <f>'Revenues 9-14'!D229</f>
        <v>0</v>
      </c>
      <c r="D6659" s="2" t="str">
        <f t="shared" si="103"/>
        <v>Error?</v>
      </c>
      <c r="E6659" s="2" t="s">
        <v>190</v>
      </c>
    </row>
    <row r="6660" spans="1:5" x14ac:dyDescent="0.2">
      <c r="A6660">
        <v>6599</v>
      </c>
      <c r="B6660" s="138">
        <f>'Revenues 9-14'!E229</f>
        <v>0</v>
      </c>
      <c r="D6660" s="2" t="str">
        <f t="shared" si="103"/>
        <v>Error?</v>
      </c>
      <c r="E6660" s="2" t="s">
        <v>190</v>
      </c>
    </row>
    <row r="6661" spans="1:5" x14ac:dyDescent="0.2">
      <c r="A6661">
        <v>6600</v>
      </c>
      <c r="B6661" s="138">
        <f>'Revenues 9-14'!F229</f>
        <v>0</v>
      </c>
      <c r="D6661" s="2" t="str">
        <f t="shared" si="103"/>
        <v>Error?</v>
      </c>
      <c r="E6661" s="2" t="s">
        <v>190</v>
      </c>
    </row>
    <row r="6662" spans="1:5" x14ac:dyDescent="0.2">
      <c r="A6662">
        <v>6601</v>
      </c>
      <c r="B6662" s="138">
        <f>'Revenues 9-14'!G229</f>
        <v>0</v>
      </c>
      <c r="D6662" s="2" t="str">
        <f t="shared" si="103"/>
        <v>Error?</v>
      </c>
      <c r="E6662" s="2" t="s">
        <v>190</v>
      </c>
    </row>
    <row r="6663" spans="1:5" x14ac:dyDescent="0.2">
      <c r="A6663">
        <v>6602</v>
      </c>
      <c r="B6663" s="138">
        <f>'Revenues 9-14'!H229</f>
        <v>0</v>
      </c>
      <c r="D6663" s="2" t="str">
        <f t="shared" si="103"/>
        <v>Error?</v>
      </c>
      <c r="E6663" s="2" t="s">
        <v>190</v>
      </c>
    </row>
    <row r="6664" spans="1:5" x14ac:dyDescent="0.2">
      <c r="A6664">
        <v>6603</v>
      </c>
      <c r="B6664" s="138">
        <f>'Revenues 9-14'!J229</f>
        <v>0</v>
      </c>
      <c r="D6664" s="2" t="str">
        <f t="shared" si="103"/>
        <v>Error?</v>
      </c>
      <c r="E6664" s="2" t="s">
        <v>190</v>
      </c>
    </row>
    <row r="6665" spans="1:5" x14ac:dyDescent="0.2">
      <c r="A6665">
        <v>6604</v>
      </c>
      <c r="B6665" s="138">
        <f>'Revenues 9-14'!K229</f>
        <v>0</v>
      </c>
      <c r="D6665" s="2" t="str">
        <f t="shared" si="103"/>
        <v>Error?</v>
      </c>
      <c r="E6665" s="2" t="s">
        <v>190</v>
      </c>
    </row>
    <row r="6666" spans="1:5" x14ac:dyDescent="0.2">
      <c r="A6666">
        <v>6605</v>
      </c>
      <c r="B6666" s="138">
        <f>'Revenues 9-14'!C230</f>
        <v>0</v>
      </c>
      <c r="D6666" s="2" t="str">
        <f t="shared" si="103"/>
        <v>Error?</v>
      </c>
      <c r="E6666" s="2" t="s">
        <v>190</v>
      </c>
    </row>
    <row r="6667" spans="1:5" x14ac:dyDescent="0.2">
      <c r="A6667">
        <v>6606</v>
      </c>
      <c r="B6667" s="138">
        <f>'Revenues 9-14'!D230</f>
        <v>0</v>
      </c>
      <c r="D6667" s="2" t="str">
        <f t="shared" si="103"/>
        <v>Error?</v>
      </c>
      <c r="E6667" s="2" t="s">
        <v>190</v>
      </c>
    </row>
    <row r="6668" spans="1:5" x14ac:dyDescent="0.2">
      <c r="A6668">
        <v>6607</v>
      </c>
      <c r="B6668" s="138">
        <f>'Revenues 9-14'!E230</f>
        <v>0</v>
      </c>
      <c r="D6668" s="2" t="str">
        <f t="shared" si="103"/>
        <v>Error?</v>
      </c>
      <c r="E6668" s="2" t="s">
        <v>190</v>
      </c>
    </row>
    <row r="6669" spans="1:5" x14ac:dyDescent="0.2">
      <c r="A6669">
        <v>6608</v>
      </c>
      <c r="B6669" s="138">
        <f>'Revenues 9-14'!F230</f>
        <v>0</v>
      </c>
      <c r="D6669" s="2" t="str">
        <f t="shared" si="103"/>
        <v>Error?</v>
      </c>
      <c r="E6669" s="2" t="s">
        <v>190</v>
      </c>
    </row>
    <row r="6670" spans="1:5" x14ac:dyDescent="0.2">
      <c r="A6670">
        <v>6609</v>
      </c>
      <c r="B6670" s="138">
        <f>'Revenues 9-14'!G230</f>
        <v>0</v>
      </c>
      <c r="D6670" s="2" t="str">
        <f t="shared" si="103"/>
        <v>Error?</v>
      </c>
      <c r="E6670" s="2" t="s">
        <v>190</v>
      </c>
    </row>
    <row r="6671" spans="1:5" x14ac:dyDescent="0.2">
      <c r="A6671">
        <v>6610</v>
      </c>
      <c r="B6671" s="138">
        <f>'Revenues 9-14'!H230</f>
        <v>0</v>
      </c>
      <c r="D6671" s="2" t="str">
        <f t="shared" si="103"/>
        <v>Error?</v>
      </c>
      <c r="E6671" s="2" t="s">
        <v>190</v>
      </c>
    </row>
    <row r="6672" spans="1:5" x14ac:dyDescent="0.2">
      <c r="A6672">
        <v>6611</v>
      </c>
      <c r="B6672" s="138">
        <f>'Revenues 9-14'!J230</f>
        <v>0</v>
      </c>
      <c r="D6672" s="2" t="str">
        <f t="shared" si="103"/>
        <v>Error?</v>
      </c>
      <c r="E6672" s="2" t="s">
        <v>190</v>
      </c>
    </row>
    <row r="6673" spans="1:5" x14ac:dyDescent="0.2">
      <c r="A6673">
        <v>6612</v>
      </c>
      <c r="B6673" s="138">
        <f>'Revenues 9-14'!K230</f>
        <v>0</v>
      </c>
      <c r="D6673" s="2" t="str">
        <f t="shared" si="103"/>
        <v>Error?</v>
      </c>
      <c r="E6673" s="2" t="s">
        <v>190</v>
      </c>
    </row>
    <row r="6674" spans="1:5" x14ac:dyDescent="0.2">
      <c r="A6674">
        <v>6613</v>
      </c>
      <c r="B6674" s="138">
        <f>'Revenues 9-14'!C231</f>
        <v>0</v>
      </c>
      <c r="D6674" s="2" t="str">
        <f t="shared" si="103"/>
        <v>Error?</v>
      </c>
      <c r="E6674" s="2" t="s">
        <v>190</v>
      </c>
    </row>
    <row r="6675" spans="1:5" x14ac:dyDescent="0.2">
      <c r="A6675">
        <v>6614</v>
      </c>
      <c r="B6675" s="138">
        <f>'Revenues 9-14'!D231</f>
        <v>0</v>
      </c>
      <c r="D6675" s="2" t="str">
        <f t="shared" si="103"/>
        <v>Error?</v>
      </c>
      <c r="E6675" s="2" t="s">
        <v>190</v>
      </c>
    </row>
    <row r="6676" spans="1:5" x14ac:dyDescent="0.2">
      <c r="A6676">
        <v>6615</v>
      </c>
      <c r="B6676" s="138">
        <f>'Revenues 9-14'!E231</f>
        <v>0</v>
      </c>
      <c r="D6676" s="2" t="str">
        <f t="shared" si="103"/>
        <v>Error?</v>
      </c>
      <c r="E6676" s="2" t="s">
        <v>190</v>
      </c>
    </row>
    <row r="6677" spans="1:5" x14ac:dyDescent="0.2">
      <c r="A6677">
        <v>6616</v>
      </c>
      <c r="B6677" s="138">
        <f>'Revenues 9-14'!F231</f>
        <v>0</v>
      </c>
      <c r="D6677" s="2" t="str">
        <f t="shared" si="103"/>
        <v>Error?</v>
      </c>
      <c r="E6677" s="2" t="s">
        <v>190</v>
      </c>
    </row>
    <row r="6678" spans="1:5" x14ac:dyDescent="0.2">
      <c r="A6678">
        <v>6617</v>
      </c>
      <c r="B6678" s="138">
        <f>'Revenues 9-14'!G231</f>
        <v>0</v>
      </c>
      <c r="D6678" s="2" t="str">
        <f t="shared" si="103"/>
        <v>Error?</v>
      </c>
      <c r="E6678" s="2" t="s">
        <v>190</v>
      </c>
    </row>
    <row r="6679" spans="1:5" x14ac:dyDescent="0.2">
      <c r="A6679">
        <v>6618</v>
      </c>
      <c r="B6679" s="138">
        <f>'Revenues 9-14'!H231</f>
        <v>0</v>
      </c>
      <c r="D6679" s="2" t="str">
        <f t="shared" si="103"/>
        <v>Error?</v>
      </c>
      <c r="E6679" s="2" t="s">
        <v>190</v>
      </c>
    </row>
    <row r="6680" spans="1:5" x14ac:dyDescent="0.2">
      <c r="A6680">
        <v>6619</v>
      </c>
      <c r="B6680" s="138">
        <f>'Revenues 9-14'!J231</f>
        <v>0</v>
      </c>
      <c r="D6680" s="2" t="str">
        <f t="shared" si="103"/>
        <v>Error?</v>
      </c>
      <c r="E6680" s="2" t="s">
        <v>190</v>
      </c>
    </row>
    <row r="6681" spans="1:5" x14ac:dyDescent="0.2">
      <c r="A6681">
        <v>6620</v>
      </c>
      <c r="B6681" s="138">
        <f>'Revenues 9-14'!K231</f>
        <v>0</v>
      </c>
      <c r="D6681" s="2" t="str">
        <f t="shared" si="103"/>
        <v>Error?</v>
      </c>
      <c r="E6681" s="2" t="s">
        <v>190</v>
      </c>
    </row>
    <row r="6682" spans="1:5" x14ac:dyDescent="0.2">
      <c r="A6682">
        <v>6621</v>
      </c>
      <c r="B6682" s="138">
        <f>'Revenues 9-14'!C232</f>
        <v>0</v>
      </c>
      <c r="D6682" s="2" t="str">
        <f t="shared" si="103"/>
        <v>Error?</v>
      </c>
      <c r="E6682" s="2" t="s">
        <v>190</v>
      </c>
    </row>
    <row r="6683" spans="1:5" x14ac:dyDescent="0.2">
      <c r="A6683">
        <v>6622</v>
      </c>
      <c r="B6683" s="138">
        <f>'Revenues 9-14'!D232</f>
        <v>0</v>
      </c>
      <c r="D6683" s="2" t="str">
        <f t="shared" si="103"/>
        <v>Error?</v>
      </c>
      <c r="E6683" s="2" t="s">
        <v>190</v>
      </c>
    </row>
    <row r="6684" spans="1:5" x14ac:dyDescent="0.2">
      <c r="A6684">
        <v>6623</v>
      </c>
      <c r="B6684" s="138">
        <f>'Revenues 9-14'!E232</f>
        <v>0</v>
      </c>
      <c r="D6684" s="2" t="str">
        <f t="shared" si="103"/>
        <v>Error?</v>
      </c>
      <c r="E6684" s="2" t="s">
        <v>190</v>
      </c>
    </row>
    <row r="6685" spans="1:5" x14ac:dyDescent="0.2">
      <c r="A6685">
        <v>6624</v>
      </c>
      <c r="B6685" s="138">
        <f>'Revenues 9-14'!F232</f>
        <v>0</v>
      </c>
      <c r="D6685" s="2" t="str">
        <f t="shared" si="103"/>
        <v>Error?</v>
      </c>
      <c r="E6685" s="2" t="s">
        <v>190</v>
      </c>
    </row>
    <row r="6686" spans="1:5" x14ac:dyDescent="0.2">
      <c r="A6686">
        <v>6625</v>
      </c>
      <c r="B6686" s="138">
        <f>'Revenues 9-14'!G232</f>
        <v>0</v>
      </c>
      <c r="D6686" s="2" t="str">
        <f t="shared" si="103"/>
        <v>Error?</v>
      </c>
      <c r="E6686" s="2" t="s">
        <v>190</v>
      </c>
    </row>
    <row r="6687" spans="1:5" x14ac:dyDescent="0.2">
      <c r="A6687">
        <v>6626</v>
      </c>
      <c r="B6687" s="138">
        <f>'Revenues 9-14'!H232</f>
        <v>0</v>
      </c>
      <c r="D6687" s="2" t="str">
        <f t="shared" si="103"/>
        <v>Error?</v>
      </c>
      <c r="E6687" s="2" t="s">
        <v>190</v>
      </c>
    </row>
    <row r="6688" spans="1:5" x14ac:dyDescent="0.2">
      <c r="A6688">
        <v>6627</v>
      </c>
      <c r="B6688" s="138">
        <f>'Revenues 9-14'!J232</f>
        <v>0</v>
      </c>
      <c r="D6688" s="2" t="str">
        <f t="shared" si="103"/>
        <v>Error?</v>
      </c>
      <c r="E6688" s="2" t="s">
        <v>190</v>
      </c>
    </row>
    <row r="6689" spans="1:5" x14ac:dyDescent="0.2">
      <c r="A6689">
        <v>6628</v>
      </c>
      <c r="B6689" s="138">
        <f>'Revenues 9-14'!K232</f>
        <v>0</v>
      </c>
      <c r="D6689" s="2" t="str">
        <f t="shared" si="103"/>
        <v>Error?</v>
      </c>
      <c r="E6689" s="2" t="s">
        <v>190</v>
      </c>
    </row>
    <row r="6690" spans="1:5" x14ac:dyDescent="0.2">
      <c r="A6690">
        <v>6629</v>
      </c>
      <c r="B6690" s="138">
        <f>'Revenues 9-14'!C233</f>
        <v>0</v>
      </c>
      <c r="D6690" s="2" t="str">
        <f t="shared" si="103"/>
        <v>Error?</v>
      </c>
      <c r="E6690" s="2" t="s">
        <v>190</v>
      </c>
    </row>
    <row r="6691" spans="1:5" x14ac:dyDescent="0.2">
      <c r="A6691">
        <v>6630</v>
      </c>
      <c r="B6691" s="138">
        <f>'Revenues 9-14'!D233</f>
        <v>0</v>
      </c>
      <c r="D6691" s="2" t="str">
        <f t="shared" si="103"/>
        <v>Error?</v>
      </c>
      <c r="E6691" s="2" t="s">
        <v>190</v>
      </c>
    </row>
    <row r="6692" spans="1:5" x14ac:dyDescent="0.2">
      <c r="A6692">
        <v>6631</v>
      </c>
      <c r="B6692" s="138">
        <f>'Revenues 9-14'!F233</f>
        <v>0</v>
      </c>
      <c r="D6692" s="2" t="str">
        <f t="shared" si="103"/>
        <v>Error?</v>
      </c>
      <c r="E6692" s="2" t="s">
        <v>190</v>
      </c>
    </row>
    <row r="6693" spans="1:5" x14ac:dyDescent="0.2">
      <c r="A6693">
        <v>6632</v>
      </c>
      <c r="B6693" s="138">
        <f>'Revenues 9-14'!G233</f>
        <v>0</v>
      </c>
      <c r="D6693" s="2" t="str">
        <f t="shared" si="103"/>
        <v>Error?</v>
      </c>
      <c r="E6693" s="2" t="s">
        <v>190</v>
      </c>
    </row>
    <row r="6694" spans="1:5" x14ac:dyDescent="0.2">
      <c r="A6694">
        <v>6633</v>
      </c>
      <c r="B6694" s="138">
        <f>'Revenues 9-14'!C234</f>
        <v>0</v>
      </c>
      <c r="D6694" s="2" t="str">
        <f t="shared" si="103"/>
        <v>Error?</v>
      </c>
      <c r="E6694" s="2" t="s">
        <v>190</v>
      </c>
    </row>
    <row r="6695" spans="1:5" x14ac:dyDescent="0.2">
      <c r="A6695">
        <v>6634</v>
      </c>
      <c r="B6695" s="138">
        <f>'Revenues 9-14'!D234</f>
        <v>0</v>
      </c>
      <c r="D6695" s="2" t="str">
        <f t="shared" si="103"/>
        <v>Error?</v>
      </c>
      <c r="E6695" s="2" t="s">
        <v>190</v>
      </c>
    </row>
    <row r="6696" spans="1:5" x14ac:dyDescent="0.2">
      <c r="A6696">
        <v>6635</v>
      </c>
      <c r="B6696" s="138">
        <f>'Revenues 9-14'!C235</f>
        <v>0</v>
      </c>
      <c r="D6696" s="2" t="str">
        <f t="shared" si="103"/>
        <v>Error?</v>
      </c>
      <c r="E6696" s="2" t="s">
        <v>190</v>
      </c>
    </row>
    <row r="6697" spans="1:5" x14ac:dyDescent="0.2">
      <c r="A6697">
        <v>6636</v>
      </c>
      <c r="B6697" s="138">
        <f>'Revenues 9-14'!D235</f>
        <v>0</v>
      </c>
      <c r="D6697" s="2" t="str">
        <f t="shared" si="103"/>
        <v>Error?</v>
      </c>
      <c r="E6697" s="2" t="s">
        <v>190</v>
      </c>
    </row>
    <row r="6698" spans="1:5" x14ac:dyDescent="0.2">
      <c r="A6698">
        <v>6637</v>
      </c>
      <c r="B6698" s="138">
        <f>'Revenues 9-14'!E235</f>
        <v>0</v>
      </c>
      <c r="D6698" s="2" t="str">
        <f t="shared" si="103"/>
        <v>Error?</v>
      </c>
      <c r="E6698" s="2" t="s">
        <v>190</v>
      </c>
    </row>
    <row r="6699" spans="1:5" x14ac:dyDescent="0.2">
      <c r="A6699">
        <v>6638</v>
      </c>
      <c r="B6699" s="138">
        <f>'Revenues 9-14'!F235</f>
        <v>0</v>
      </c>
      <c r="D6699" s="2" t="str">
        <f t="shared" si="103"/>
        <v>Error?</v>
      </c>
      <c r="E6699" s="2" t="s">
        <v>190</v>
      </c>
    </row>
    <row r="6700" spans="1:5" x14ac:dyDescent="0.2">
      <c r="A6700">
        <v>6639</v>
      </c>
      <c r="B6700" s="138">
        <f>'Revenues 9-14'!G235</f>
        <v>0</v>
      </c>
      <c r="D6700" s="2" t="str">
        <f t="shared" si="103"/>
        <v>Error?</v>
      </c>
      <c r="E6700" s="2" t="s">
        <v>190</v>
      </c>
    </row>
    <row r="6701" spans="1:5" x14ac:dyDescent="0.2">
      <c r="A6701">
        <v>6640</v>
      </c>
      <c r="B6701" s="138">
        <f>'Revenues 9-14'!H235</f>
        <v>0</v>
      </c>
      <c r="D6701" s="2" t="str">
        <f t="shared" si="103"/>
        <v>Error?</v>
      </c>
      <c r="E6701" s="2" t="s">
        <v>190</v>
      </c>
    </row>
    <row r="6702" spans="1:5" x14ac:dyDescent="0.2">
      <c r="A6702">
        <v>6641</v>
      </c>
      <c r="B6702" s="138">
        <f>'Revenues 9-14'!J235</f>
        <v>0</v>
      </c>
      <c r="D6702" s="2" t="str">
        <f t="shared" si="103"/>
        <v>Error?</v>
      </c>
      <c r="E6702" s="2" t="s">
        <v>190</v>
      </c>
    </row>
    <row r="6703" spans="1:5" x14ac:dyDescent="0.2">
      <c r="A6703">
        <v>6642</v>
      </c>
      <c r="B6703" s="138">
        <f>'Revenues 9-14'!K235</f>
        <v>0</v>
      </c>
      <c r="D6703" s="2" t="str">
        <f t="shared" si="103"/>
        <v>Error?</v>
      </c>
      <c r="E6703" s="2" t="s">
        <v>190</v>
      </c>
    </row>
    <row r="6704" spans="1:5" x14ac:dyDescent="0.2">
      <c r="A6704">
        <v>6643</v>
      </c>
      <c r="B6704" s="138">
        <f>'Revenues 9-14'!C236</f>
        <v>0</v>
      </c>
      <c r="D6704" s="2" t="str">
        <f t="shared" si="103"/>
        <v>Error?</v>
      </c>
      <c r="E6704" s="2" t="s">
        <v>190</v>
      </c>
    </row>
    <row r="6705" spans="1:5" x14ac:dyDescent="0.2">
      <c r="A6705">
        <v>6644</v>
      </c>
      <c r="B6705" s="138">
        <f>'Revenues 9-14'!D236</f>
        <v>0</v>
      </c>
      <c r="D6705" s="2" t="str">
        <f t="shared" si="103"/>
        <v>Error?</v>
      </c>
      <c r="E6705" s="2" t="s">
        <v>190</v>
      </c>
    </row>
    <row r="6706" spans="1:5" x14ac:dyDescent="0.2">
      <c r="A6706">
        <v>6645</v>
      </c>
      <c r="B6706" s="138">
        <f>'Revenues 9-14'!E236</f>
        <v>0</v>
      </c>
      <c r="D6706" s="2" t="str">
        <f t="shared" si="103"/>
        <v>Error?</v>
      </c>
      <c r="E6706" s="2" t="s">
        <v>190</v>
      </c>
    </row>
    <row r="6707" spans="1:5" x14ac:dyDescent="0.2">
      <c r="A6707">
        <v>6646</v>
      </c>
      <c r="B6707" s="138">
        <f>'Revenues 9-14'!F236</f>
        <v>0</v>
      </c>
      <c r="D6707" s="2" t="str">
        <f t="shared" si="103"/>
        <v>Error?</v>
      </c>
      <c r="E6707" s="2" t="s">
        <v>190</v>
      </c>
    </row>
    <row r="6708" spans="1:5" x14ac:dyDescent="0.2">
      <c r="A6708">
        <v>6647</v>
      </c>
      <c r="B6708" s="138">
        <f>'Revenues 9-14'!G236</f>
        <v>0</v>
      </c>
      <c r="D6708" s="2" t="str">
        <f t="shared" si="103"/>
        <v>Error?</v>
      </c>
      <c r="E6708" s="2" t="s">
        <v>190</v>
      </c>
    </row>
    <row r="6709" spans="1:5" x14ac:dyDescent="0.2">
      <c r="A6709">
        <v>6648</v>
      </c>
      <c r="B6709" s="138">
        <f>'Revenues 9-14'!H236</f>
        <v>0</v>
      </c>
      <c r="D6709" s="2" t="str">
        <f t="shared" si="103"/>
        <v>Error?</v>
      </c>
      <c r="E6709" s="2" t="s">
        <v>190</v>
      </c>
    </row>
    <row r="6710" spans="1:5" x14ac:dyDescent="0.2">
      <c r="A6710">
        <v>6649</v>
      </c>
      <c r="B6710" s="138">
        <f>'Revenues 9-14'!J236</f>
        <v>0</v>
      </c>
      <c r="D6710" s="2" t="str">
        <f t="shared" si="103"/>
        <v>Error?</v>
      </c>
      <c r="E6710" s="2" t="s">
        <v>190</v>
      </c>
    </row>
    <row r="6711" spans="1:5" x14ac:dyDescent="0.2">
      <c r="A6711">
        <v>6650</v>
      </c>
      <c r="B6711" s="138">
        <f>'Revenues 9-14'!K236</f>
        <v>0</v>
      </c>
      <c r="D6711" s="2" t="str">
        <f t="shared" si="103"/>
        <v>Error?</v>
      </c>
      <c r="E6711" s="2" t="s">
        <v>190</v>
      </c>
    </row>
    <row r="6712" spans="1:5" x14ac:dyDescent="0.2">
      <c r="A6712">
        <v>6651</v>
      </c>
      <c r="B6712" s="138">
        <f>'Revenues 9-14'!C237</f>
        <v>0</v>
      </c>
      <c r="D6712" s="2" t="str">
        <f t="shared" si="103"/>
        <v>Error?</v>
      </c>
      <c r="E6712" s="2" t="s">
        <v>190</v>
      </c>
    </row>
    <row r="6713" spans="1:5" x14ac:dyDescent="0.2">
      <c r="A6713">
        <v>6652</v>
      </c>
      <c r="B6713" s="138">
        <f>'Revenues 9-14'!D237</f>
        <v>0</v>
      </c>
      <c r="D6713" s="2" t="str">
        <f t="shared" si="103"/>
        <v>Error?</v>
      </c>
      <c r="E6713" s="2" t="s">
        <v>190</v>
      </c>
    </row>
    <row r="6714" spans="1:5" x14ac:dyDescent="0.2">
      <c r="A6714">
        <v>6653</v>
      </c>
      <c r="B6714" s="138">
        <f>'Revenues 9-14'!E237</f>
        <v>0</v>
      </c>
      <c r="D6714" s="2" t="str">
        <f t="shared" si="103"/>
        <v>Error?</v>
      </c>
      <c r="E6714" s="2" t="s">
        <v>190</v>
      </c>
    </row>
    <row r="6715" spans="1:5" x14ac:dyDescent="0.2">
      <c r="A6715">
        <v>6654</v>
      </c>
      <c r="B6715" s="138">
        <f>'Revenues 9-14'!F237</f>
        <v>0</v>
      </c>
      <c r="D6715" s="2" t="str">
        <f t="shared" si="103"/>
        <v>Error?</v>
      </c>
      <c r="E6715" s="2" t="s">
        <v>190</v>
      </c>
    </row>
    <row r="6716" spans="1:5" x14ac:dyDescent="0.2">
      <c r="A6716">
        <v>6655</v>
      </c>
      <c r="B6716" s="138">
        <f>'Revenues 9-14'!G237</f>
        <v>0</v>
      </c>
      <c r="D6716" s="2" t="str">
        <f t="shared" si="103"/>
        <v>Error?</v>
      </c>
      <c r="E6716" s="2" t="s">
        <v>190</v>
      </c>
    </row>
    <row r="6717" spans="1:5" x14ac:dyDescent="0.2">
      <c r="A6717">
        <v>6656</v>
      </c>
      <c r="B6717" s="138">
        <f>'Revenues 9-14'!H237</f>
        <v>0</v>
      </c>
      <c r="D6717" s="2" t="str">
        <f t="shared" si="103"/>
        <v>Error?</v>
      </c>
      <c r="E6717" s="2" t="s">
        <v>190</v>
      </c>
    </row>
    <row r="6718" spans="1:5" x14ac:dyDescent="0.2">
      <c r="A6718">
        <v>6657</v>
      </c>
      <c r="B6718" s="138">
        <f>'Revenues 9-14'!J237</f>
        <v>0</v>
      </c>
      <c r="D6718" s="2" t="str">
        <f t="shared" si="103"/>
        <v>Error?</v>
      </c>
      <c r="E6718" s="2" t="s">
        <v>190</v>
      </c>
    </row>
    <row r="6719" spans="1:5" x14ac:dyDescent="0.2">
      <c r="A6719">
        <v>6658</v>
      </c>
      <c r="B6719" s="138">
        <f>'Revenues 9-14'!K237</f>
        <v>0</v>
      </c>
      <c r="D6719" s="2" t="str">
        <f t="shared" ref="D6719:D6782" si="104">IF(ISBLANK(B6719),"OK",IF(A6719-B6719=0,"OK","Error?"))</f>
        <v>Error?</v>
      </c>
      <c r="E6719" s="2" t="s">
        <v>190</v>
      </c>
    </row>
    <row r="6720" spans="1:5" x14ac:dyDescent="0.2">
      <c r="A6720">
        <v>6659</v>
      </c>
      <c r="B6720" s="138">
        <f>'Revenues 9-14'!C238</f>
        <v>0</v>
      </c>
      <c r="D6720" s="2" t="str">
        <f t="shared" si="104"/>
        <v>Error?</v>
      </c>
      <c r="E6720" s="2" t="s">
        <v>190</v>
      </c>
    </row>
    <row r="6721" spans="1:5" x14ac:dyDescent="0.2">
      <c r="A6721">
        <v>6660</v>
      </c>
      <c r="B6721" s="138">
        <f>'Revenues 9-14'!D238</f>
        <v>0</v>
      </c>
      <c r="D6721" s="2" t="str">
        <f t="shared" si="104"/>
        <v>Error?</v>
      </c>
      <c r="E6721" s="2" t="s">
        <v>190</v>
      </c>
    </row>
    <row r="6722" spans="1:5" x14ac:dyDescent="0.2">
      <c r="A6722">
        <v>6661</v>
      </c>
      <c r="B6722" s="138">
        <f>'Revenues 9-14'!E238</f>
        <v>0</v>
      </c>
      <c r="D6722" s="2" t="str">
        <f t="shared" si="104"/>
        <v>Error?</v>
      </c>
      <c r="E6722" s="2" t="s">
        <v>190</v>
      </c>
    </row>
    <row r="6723" spans="1:5" x14ac:dyDescent="0.2">
      <c r="A6723">
        <v>6662</v>
      </c>
      <c r="B6723" s="138">
        <f>'Revenues 9-14'!F238</f>
        <v>0</v>
      </c>
      <c r="D6723" s="2" t="str">
        <f t="shared" si="104"/>
        <v>Error?</v>
      </c>
      <c r="E6723" s="2" t="s">
        <v>190</v>
      </c>
    </row>
    <row r="6724" spans="1:5" x14ac:dyDescent="0.2">
      <c r="A6724">
        <v>6663</v>
      </c>
      <c r="B6724" s="138">
        <f>'Revenues 9-14'!G238</f>
        <v>0</v>
      </c>
      <c r="D6724" s="2" t="str">
        <f t="shared" si="104"/>
        <v>Error?</v>
      </c>
      <c r="E6724" s="2" t="s">
        <v>190</v>
      </c>
    </row>
    <row r="6725" spans="1:5" x14ac:dyDescent="0.2">
      <c r="A6725">
        <v>6664</v>
      </c>
      <c r="B6725" s="138">
        <f>'Revenues 9-14'!H238</f>
        <v>0</v>
      </c>
      <c r="D6725" s="2" t="str">
        <f t="shared" si="104"/>
        <v>Error?</v>
      </c>
      <c r="E6725" s="2" t="s">
        <v>190</v>
      </c>
    </row>
    <row r="6726" spans="1:5" x14ac:dyDescent="0.2">
      <c r="A6726">
        <v>6665</v>
      </c>
      <c r="B6726" s="138">
        <f>'Revenues 9-14'!J238</f>
        <v>0</v>
      </c>
      <c r="D6726" s="2" t="str">
        <f t="shared" si="104"/>
        <v>Error?</v>
      </c>
      <c r="E6726" s="2" t="s">
        <v>190</v>
      </c>
    </row>
    <row r="6727" spans="1:5" x14ac:dyDescent="0.2">
      <c r="A6727" s="8">
        <v>6666</v>
      </c>
      <c r="B6727" s="138">
        <f>'Expenditures 15-22'!C7</f>
        <v>0</v>
      </c>
      <c r="D6727" s="2" t="str">
        <f t="shared" si="104"/>
        <v>Error?</v>
      </c>
      <c r="E6727" s="2" t="s">
        <v>191</v>
      </c>
    </row>
    <row r="6728" spans="1:5" x14ac:dyDescent="0.2">
      <c r="A6728">
        <v>6667</v>
      </c>
      <c r="B6728" s="138">
        <f>'Revenues 9-14'!K238</f>
        <v>0</v>
      </c>
      <c r="D6728" s="2" t="str">
        <f t="shared" si="104"/>
        <v>Error?</v>
      </c>
      <c r="E6728" s="2" t="s">
        <v>190</v>
      </c>
    </row>
    <row r="6729" spans="1:5" x14ac:dyDescent="0.2">
      <c r="A6729">
        <v>6668</v>
      </c>
      <c r="B6729" s="138">
        <f>'Revenues 9-14'!C239</f>
        <v>0</v>
      </c>
      <c r="D6729" s="2" t="str">
        <f t="shared" si="104"/>
        <v>Error?</v>
      </c>
      <c r="E6729" s="2" t="s">
        <v>190</v>
      </c>
    </row>
    <row r="6730" spans="1:5" x14ac:dyDescent="0.2">
      <c r="A6730">
        <v>6669</v>
      </c>
      <c r="B6730" s="138">
        <f>'Revenues 9-14'!D239</f>
        <v>0</v>
      </c>
      <c r="D6730" s="2" t="str">
        <f t="shared" si="104"/>
        <v>Error?</v>
      </c>
      <c r="E6730" s="2" t="s">
        <v>190</v>
      </c>
    </row>
    <row r="6731" spans="1:5" x14ac:dyDescent="0.2">
      <c r="A6731">
        <v>6670</v>
      </c>
      <c r="B6731" s="138">
        <f>'Revenues 9-14'!E239</f>
        <v>0</v>
      </c>
      <c r="D6731" s="2" t="str">
        <f t="shared" si="104"/>
        <v>Error?</v>
      </c>
      <c r="E6731" s="2" t="s">
        <v>190</v>
      </c>
    </row>
    <row r="6732" spans="1:5" x14ac:dyDescent="0.2">
      <c r="A6732">
        <v>6671</v>
      </c>
      <c r="B6732" s="138">
        <f>'Revenues 9-14'!F239</f>
        <v>0</v>
      </c>
      <c r="D6732" s="2" t="str">
        <f t="shared" si="104"/>
        <v>Error?</v>
      </c>
      <c r="E6732" s="2" t="s">
        <v>190</v>
      </c>
    </row>
    <row r="6733" spans="1:5" x14ac:dyDescent="0.2">
      <c r="A6733">
        <v>6672</v>
      </c>
      <c r="B6733" s="138">
        <f>'Revenues 9-14'!G239</f>
        <v>0</v>
      </c>
      <c r="D6733" s="2" t="str">
        <f t="shared" si="104"/>
        <v>Error?</v>
      </c>
      <c r="E6733" s="2" t="s">
        <v>190</v>
      </c>
    </row>
    <row r="6734" spans="1:5" x14ac:dyDescent="0.2">
      <c r="A6734">
        <v>6673</v>
      </c>
      <c r="B6734" s="138">
        <f>'Revenues 9-14'!H239</f>
        <v>0</v>
      </c>
      <c r="D6734" s="2" t="str">
        <f t="shared" si="104"/>
        <v>Error?</v>
      </c>
      <c r="E6734" s="2" t="s">
        <v>190</v>
      </c>
    </row>
    <row r="6735" spans="1:5" x14ac:dyDescent="0.2">
      <c r="A6735">
        <v>6674</v>
      </c>
      <c r="B6735" s="138">
        <f>'Revenues 9-14'!J239</f>
        <v>0</v>
      </c>
      <c r="D6735" s="2" t="str">
        <f t="shared" si="104"/>
        <v>Error?</v>
      </c>
      <c r="E6735" s="2" t="s">
        <v>190</v>
      </c>
    </row>
    <row r="6736" spans="1:5" x14ac:dyDescent="0.2">
      <c r="A6736">
        <v>6675</v>
      </c>
      <c r="B6736" s="138">
        <f>'Revenues 9-14'!K239</f>
        <v>0</v>
      </c>
      <c r="D6736" s="2" t="str">
        <f t="shared" si="104"/>
        <v>Error?</v>
      </c>
      <c r="E6736" s="2" t="s">
        <v>190</v>
      </c>
    </row>
    <row r="6737" spans="1:5" x14ac:dyDescent="0.2">
      <c r="A6737">
        <v>6676</v>
      </c>
      <c r="B6737" s="138">
        <f>'Revenues 9-14'!C240</f>
        <v>0</v>
      </c>
      <c r="D6737" s="2" t="str">
        <f t="shared" si="104"/>
        <v>Error?</v>
      </c>
      <c r="E6737" s="2" t="s">
        <v>190</v>
      </c>
    </row>
    <row r="6738" spans="1:5" x14ac:dyDescent="0.2">
      <c r="A6738">
        <v>6677</v>
      </c>
      <c r="B6738" s="138">
        <f>'Revenues 9-14'!D240</f>
        <v>0</v>
      </c>
      <c r="D6738" s="2" t="str">
        <f t="shared" si="104"/>
        <v>Error?</v>
      </c>
      <c r="E6738" s="2" t="s">
        <v>190</v>
      </c>
    </row>
    <row r="6739" spans="1:5" x14ac:dyDescent="0.2">
      <c r="A6739">
        <v>6678</v>
      </c>
      <c r="B6739" s="138">
        <f>'Revenues 9-14'!E240</f>
        <v>0</v>
      </c>
      <c r="D6739" s="2" t="str">
        <f t="shared" si="104"/>
        <v>Error?</v>
      </c>
      <c r="E6739" s="2" t="s">
        <v>190</v>
      </c>
    </row>
    <row r="6740" spans="1:5" x14ac:dyDescent="0.2">
      <c r="A6740">
        <v>6679</v>
      </c>
      <c r="B6740" s="138">
        <f>'Revenues 9-14'!F240</f>
        <v>0</v>
      </c>
      <c r="D6740" s="2" t="str">
        <f t="shared" si="104"/>
        <v>Error?</v>
      </c>
      <c r="E6740" s="2" t="s">
        <v>190</v>
      </c>
    </row>
    <row r="6741" spans="1:5" x14ac:dyDescent="0.2">
      <c r="A6741">
        <v>6680</v>
      </c>
      <c r="B6741" s="138">
        <f>'Revenues 9-14'!G240</f>
        <v>0</v>
      </c>
      <c r="D6741" s="2" t="str">
        <f t="shared" si="104"/>
        <v>Error?</v>
      </c>
      <c r="E6741" s="2" t="s">
        <v>190</v>
      </c>
    </row>
    <row r="6742" spans="1:5" x14ac:dyDescent="0.2">
      <c r="A6742">
        <v>6681</v>
      </c>
      <c r="B6742" s="138">
        <f>'Revenues 9-14'!H240</f>
        <v>0</v>
      </c>
      <c r="D6742" s="2" t="str">
        <f t="shared" si="104"/>
        <v>Error?</v>
      </c>
      <c r="E6742" s="2" t="s">
        <v>190</v>
      </c>
    </row>
    <row r="6743" spans="1:5" x14ac:dyDescent="0.2">
      <c r="A6743">
        <v>6682</v>
      </c>
      <c r="B6743" s="138">
        <f>'Revenues 9-14'!J240</f>
        <v>0</v>
      </c>
      <c r="D6743" s="2" t="str">
        <f t="shared" si="104"/>
        <v>Error?</v>
      </c>
      <c r="E6743" s="2" t="s">
        <v>190</v>
      </c>
    </row>
    <row r="6744" spans="1:5" x14ac:dyDescent="0.2">
      <c r="A6744">
        <v>6683</v>
      </c>
      <c r="B6744" s="138">
        <f>'Revenues 9-14'!K240</f>
        <v>0</v>
      </c>
      <c r="D6744" s="2" t="str">
        <f t="shared" si="104"/>
        <v>Error?</v>
      </c>
      <c r="E6744" s="2" t="s">
        <v>190</v>
      </c>
    </row>
    <row r="6745" spans="1:5" x14ac:dyDescent="0.2">
      <c r="A6745">
        <v>6684</v>
      </c>
      <c r="B6745" s="138">
        <f>'Revenues 9-14'!C241</f>
        <v>0</v>
      </c>
      <c r="D6745" s="2" t="str">
        <f t="shared" si="104"/>
        <v>Error?</v>
      </c>
      <c r="E6745" s="2" t="s">
        <v>190</v>
      </c>
    </row>
    <row r="6746" spans="1:5" x14ac:dyDescent="0.2">
      <c r="A6746">
        <v>6685</v>
      </c>
      <c r="B6746" s="138">
        <f>'Revenues 9-14'!D241</f>
        <v>0</v>
      </c>
      <c r="D6746" s="2" t="str">
        <f t="shared" si="104"/>
        <v>Error?</v>
      </c>
      <c r="E6746" s="2" t="s">
        <v>190</v>
      </c>
    </row>
    <row r="6747" spans="1:5" x14ac:dyDescent="0.2">
      <c r="A6747">
        <v>6686</v>
      </c>
      <c r="B6747" s="138">
        <f>'Revenues 9-14'!E241</f>
        <v>0</v>
      </c>
      <c r="D6747" s="2" t="str">
        <f t="shared" si="104"/>
        <v>Error?</v>
      </c>
      <c r="E6747" s="2" t="s">
        <v>190</v>
      </c>
    </row>
    <row r="6748" spans="1:5" x14ac:dyDescent="0.2">
      <c r="A6748">
        <v>6687</v>
      </c>
      <c r="B6748" s="138">
        <f>'Revenues 9-14'!F241</f>
        <v>0</v>
      </c>
      <c r="D6748" s="2" t="str">
        <f t="shared" si="104"/>
        <v>Error?</v>
      </c>
      <c r="E6748" s="2" t="s">
        <v>190</v>
      </c>
    </row>
    <row r="6749" spans="1:5" x14ac:dyDescent="0.2">
      <c r="A6749">
        <v>6688</v>
      </c>
      <c r="B6749" s="138">
        <f>'Revenues 9-14'!G241</f>
        <v>0</v>
      </c>
      <c r="D6749" s="2" t="str">
        <f t="shared" si="104"/>
        <v>Error?</v>
      </c>
      <c r="E6749" s="2" t="s">
        <v>190</v>
      </c>
    </row>
    <row r="6750" spans="1:5" x14ac:dyDescent="0.2">
      <c r="A6750">
        <v>6689</v>
      </c>
      <c r="B6750" s="138">
        <f>'Revenues 9-14'!H241</f>
        <v>0</v>
      </c>
      <c r="D6750" s="2" t="str">
        <f t="shared" si="104"/>
        <v>Error?</v>
      </c>
      <c r="E6750" s="2" t="s">
        <v>190</v>
      </c>
    </row>
    <row r="6751" spans="1:5" x14ac:dyDescent="0.2">
      <c r="A6751">
        <v>6690</v>
      </c>
      <c r="B6751" s="138">
        <f>'Revenues 9-14'!J241</f>
        <v>0</v>
      </c>
      <c r="D6751" s="2" t="str">
        <f t="shared" si="104"/>
        <v>Error?</v>
      </c>
      <c r="E6751" s="2" t="s">
        <v>190</v>
      </c>
    </row>
    <row r="6752" spans="1:5" x14ac:dyDescent="0.2">
      <c r="A6752">
        <v>6691</v>
      </c>
      <c r="B6752" s="138">
        <f>'Revenues 9-14'!K241</f>
        <v>0</v>
      </c>
      <c r="D6752" s="2" t="str">
        <f t="shared" si="104"/>
        <v>Error?</v>
      </c>
      <c r="E6752" s="2" t="s">
        <v>190</v>
      </c>
    </row>
    <row r="6753" spans="1:5" x14ac:dyDescent="0.2">
      <c r="A6753">
        <v>6692</v>
      </c>
      <c r="B6753" s="138">
        <f>'Revenues 9-14'!C242</f>
        <v>0</v>
      </c>
      <c r="D6753" s="2" t="str">
        <f t="shared" si="104"/>
        <v>Error?</v>
      </c>
      <c r="E6753" s="2" t="s">
        <v>190</v>
      </c>
    </row>
    <row r="6754" spans="1:5" x14ac:dyDescent="0.2">
      <c r="A6754">
        <v>6693</v>
      </c>
      <c r="B6754" s="138">
        <f>'Revenues 9-14'!D242</f>
        <v>0</v>
      </c>
      <c r="D6754" s="2" t="str">
        <f t="shared" si="104"/>
        <v>Error?</v>
      </c>
      <c r="E6754" s="2" t="s">
        <v>190</v>
      </c>
    </row>
    <row r="6755" spans="1:5" x14ac:dyDescent="0.2">
      <c r="A6755">
        <v>6694</v>
      </c>
      <c r="B6755" s="138">
        <f>'Revenues 9-14'!E242</f>
        <v>0</v>
      </c>
      <c r="D6755" s="2" t="str">
        <f t="shared" si="104"/>
        <v>Error?</v>
      </c>
      <c r="E6755" s="2" t="s">
        <v>190</v>
      </c>
    </row>
    <row r="6756" spans="1:5" x14ac:dyDescent="0.2">
      <c r="A6756">
        <v>6695</v>
      </c>
      <c r="B6756" s="138">
        <f>'Revenues 9-14'!F242</f>
        <v>0</v>
      </c>
      <c r="D6756" s="2" t="str">
        <f t="shared" si="104"/>
        <v>Error?</v>
      </c>
      <c r="E6756" s="2" t="s">
        <v>190</v>
      </c>
    </row>
    <row r="6757" spans="1:5" x14ac:dyDescent="0.2">
      <c r="A6757">
        <v>6696</v>
      </c>
      <c r="B6757" s="138">
        <f>'Revenues 9-14'!G242</f>
        <v>0</v>
      </c>
      <c r="D6757" s="2" t="str">
        <f t="shared" si="104"/>
        <v>Error?</v>
      </c>
      <c r="E6757" s="2" t="s">
        <v>190</v>
      </c>
    </row>
    <row r="6758" spans="1:5" x14ac:dyDescent="0.2">
      <c r="A6758">
        <v>6697</v>
      </c>
      <c r="B6758" s="138">
        <f>'Revenues 9-14'!H242</f>
        <v>0</v>
      </c>
      <c r="D6758" s="2" t="str">
        <f t="shared" si="104"/>
        <v>Error?</v>
      </c>
      <c r="E6758" s="2" t="s">
        <v>190</v>
      </c>
    </row>
    <row r="6759" spans="1:5" x14ac:dyDescent="0.2">
      <c r="A6759">
        <v>6698</v>
      </c>
      <c r="B6759" s="138">
        <f>'Revenues 9-14'!J242</f>
        <v>0</v>
      </c>
      <c r="D6759" s="2" t="str">
        <f t="shared" si="104"/>
        <v>Error?</v>
      </c>
      <c r="E6759" s="2" t="s">
        <v>190</v>
      </c>
    </row>
    <row r="6760" spans="1:5" x14ac:dyDescent="0.2">
      <c r="A6760">
        <v>6699</v>
      </c>
      <c r="B6760" s="138">
        <f>'Revenues 9-14'!K242</f>
        <v>0</v>
      </c>
      <c r="D6760" s="2" t="str">
        <f t="shared" si="104"/>
        <v>Error?</v>
      </c>
      <c r="E6760" s="2" t="s">
        <v>190</v>
      </c>
    </row>
    <row r="6761" spans="1:5" x14ac:dyDescent="0.2">
      <c r="A6761">
        <v>6700</v>
      </c>
      <c r="B6761" s="138">
        <f>'Revenues 9-14'!C243</f>
        <v>0</v>
      </c>
      <c r="D6761" s="2" t="str">
        <f t="shared" si="104"/>
        <v>Error?</v>
      </c>
      <c r="E6761" s="2" t="s">
        <v>190</v>
      </c>
    </row>
    <row r="6762" spans="1:5" x14ac:dyDescent="0.2">
      <c r="A6762">
        <v>6701</v>
      </c>
      <c r="B6762" s="138">
        <f>'Revenues 9-14'!D243</f>
        <v>0</v>
      </c>
      <c r="D6762" s="2" t="str">
        <f t="shared" si="104"/>
        <v>Error?</v>
      </c>
      <c r="E6762" s="2" t="s">
        <v>190</v>
      </c>
    </row>
    <row r="6763" spans="1:5" x14ac:dyDescent="0.2">
      <c r="A6763">
        <v>6702</v>
      </c>
      <c r="B6763" s="138">
        <f>'Revenues 9-14'!E243</f>
        <v>0</v>
      </c>
      <c r="D6763" s="2" t="str">
        <f t="shared" si="104"/>
        <v>Error?</v>
      </c>
      <c r="E6763" s="2" t="s">
        <v>190</v>
      </c>
    </row>
    <row r="6764" spans="1:5" x14ac:dyDescent="0.2">
      <c r="A6764">
        <v>6703</v>
      </c>
      <c r="B6764" s="138">
        <f>'Revenues 9-14'!F243</f>
        <v>0</v>
      </c>
      <c r="D6764" s="2" t="str">
        <f t="shared" si="104"/>
        <v>Error?</v>
      </c>
      <c r="E6764" s="2" t="s">
        <v>190</v>
      </c>
    </row>
    <row r="6765" spans="1:5" x14ac:dyDescent="0.2">
      <c r="A6765">
        <v>6704</v>
      </c>
      <c r="B6765" s="138">
        <f>'Revenues 9-14'!G243</f>
        <v>0</v>
      </c>
      <c r="D6765" s="2" t="str">
        <f t="shared" si="104"/>
        <v>Error?</v>
      </c>
      <c r="E6765" s="2" t="s">
        <v>190</v>
      </c>
    </row>
    <row r="6766" spans="1:5" x14ac:dyDescent="0.2">
      <c r="A6766">
        <v>6705</v>
      </c>
      <c r="B6766" s="138">
        <f>'Revenues 9-14'!H243</f>
        <v>0</v>
      </c>
      <c r="D6766" s="2" t="str">
        <f t="shared" si="104"/>
        <v>Error?</v>
      </c>
      <c r="E6766" s="2" t="s">
        <v>190</v>
      </c>
    </row>
    <row r="6767" spans="1:5" x14ac:dyDescent="0.2">
      <c r="A6767">
        <v>6706</v>
      </c>
      <c r="B6767" s="138">
        <f>'Revenues 9-14'!J243</f>
        <v>0</v>
      </c>
      <c r="D6767" s="2" t="str">
        <f t="shared" si="104"/>
        <v>Error?</v>
      </c>
      <c r="E6767" s="2" t="s">
        <v>190</v>
      </c>
    </row>
    <row r="6768" spans="1:5" x14ac:dyDescent="0.2">
      <c r="A6768">
        <v>6707</v>
      </c>
      <c r="B6768" s="138">
        <f>'Revenues 9-14'!K243</f>
        <v>0</v>
      </c>
      <c r="D6768" s="2" t="str">
        <f t="shared" si="104"/>
        <v>Error?</v>
      </c>
      <c r="E6768" s="2" t="s">
        <v>190</v>
      </c>
    </row>
    <row r="6769" spans="1:5" x14ac:dyDescent="0.2">
      <c r="A6769">
        <v>6708</v>
      </c>
      <c r="B6769" s="138">
        <f>'Revenues 9-14'!C244</f>
        <v>0</v>
      </c>
      <c r="D6769" s="2" t="str">
        <f t="shared" si="104"/>
        <v>Error?</v>
      </c>
      <c r="E6769" s="2" t="s">
        <v>190</v>
      </c>
    </row>
    <row r="6770" spans="1:5" x14ac:dyDescent="0.2">
      <c r="A6770">
        <v>6709</v>
      </c>
      <c r="B6770" s="138">
        <f>'Revenues 9-14'!D244</f>
        <v>0</v>
      </c>
      <c r="D6770" s="2" t="str">
        <f t="shared" si="104"/>
        <v>Error?</v>
      </c>
      <c r="E6770" s="2" t="s">
        <v>190</v>
      </c>
    </row>
    <row r="6771" spans="1:5" x14ac:dyDescent="0.2">
      <c r="A6771">
        <v>6710</v>
      </c>
      <c r="B6771" s="138">
        <f>'Revenues 9-14'!E244</f>
        <v>0</v>
      </c>
      <c r="D6771" s="2" t="str">
        <f t="shared" si="104"/>
        <v>Error?</v>
      </c>
      <c r="E6771" s="2" t="s">
        <v>190</v>
      </c>
    </row>
    <row r="6772" spans="1:5" x14ac:dyDescent="0.2">
      <c r="A6772">
        <v>6711</v>
      </c>
      <c r="B6772" s="138">
        <f>'Revenues 9-14'!F244</f>
        <v>0</v>
      </c>
      <c r="D6772" s="2" t="str">
        <f t="shared" si="104"/>
        <v>Error?</v>
      </c>
      <c r="E6772" s="2" t="s">
        <v>190</v>
      </c>
    </row>
    <row r="6773" spans="1:5" x14ac:dyDescent="0.2">
      <c r="A6773">
        <v>6712</v>
      </c>
      <c r="B6773" s="138">
        <f>'Revenues 9-14'!G244</f>
        <v>0</v>
      </c>
      <c r="D6773" s="2" t="str">
        <f t="shared" si="104"/>
        <v>Error?</v>
      </c>
      <c r="E6773" s="2" t="s">
        <v>190</v>
      </c>
    </row>
    <row r="6774" spans="1:5" x14ac:dyDescent="0.2">
      <c r="A6774">
        <v>6713</v>
      </c>
      <c r="B6774" s="138">
        <f>'Revenues 9-14'!H244</f>
        <v>0</v>
      </c>
      <c r="D6774" s="2" t="str">
        <f t="shared" si="104"/>
        <v>Error?</v>
      </c>
      <c r="E6774" s="2" t="s">
        <v>190</v>
      </c>
    </row>
    <row r="6775" spans="1:5" x14ac:dyDescent="0.2">
      <c r="A6775">
        <v>6714</v>
      </c>
      <c r="B6775" s="138">
        <f>'Revenues 9-14'!J244</f>
        <v>0</v>
      </c>
      <c r="D6775" s="2" t="str">
        <f t="shared" si="104"/>
        <v>Error?</v>
      </c>
      <c r="E6775" s="2" t="s">
        <v>190</v>
      </c>
    </row>
    <row r="6776" spans="1:5" x14ac:dyDescent="0.2">
      <c r="A6776">
        <v>6715</v>
      </c>
      <c r="B6776" s="138">
        <f>'Revenues 9-14'!K244</f>
        <v>0</v>
      </c>
      <c r="D6776" s="2" t="str">
        <f t="shared" si="104"/>
        <v>Error?</v>
      </c>
      <c r="E6776" s="2" t="s">
        <v>190</v>
      </c>
    </row>
    <row r="6777" spans="1:5" x14ac:dyDescent="0.2">
      <c r="A6777">
        <v>6716</v>
      </c>
      <c r="B6777" s="138">
        <f>'Revenues 9-14'!C245</f>
        <v>0</v>
      </c>
      <c r="D6777" s="2" t="str">
        <f t="shared" si="104"/>
        <v>Error?</v>
      </c>
      <c r="E6777" s="2" t="s">
        <v>190</v>
      </c>
    </row>
    <row r="6778" spans="1:5" x14ac:dyDescent="0.2">
      <c r="A6778">
        <v>6717</v>
      </c>
      <c r="B6778" s="138">
        <f>'Revenues 9-14'!D245</f>
        <v>0</v>
      </c>
      <c r="D6778" s="2" t="str">
        <f t="shared" si="104"/>
        <v>Error?</v>
      </c>
      <c r="E6778" s="2" t="s">
        <v>190</v>
      </c>
    </row>
    <row r="6779" spans="1:5" x14ac:dyDescent="0.2">
      <c r="A6779">
        <v>6718</v>
      </c>
      <c r="B6779" s="138">
        <f>'Revenues 9-14'!E245</f>
        <v>0</v>
      </c>
      <c r="D6779" s="2" t="str">
        <f t="shared" si="104"/>
        <v>Error?</v>
      </c>
      <c r="E6779" s="2" t="s">
        <v>190</v>
      </c>
    </row>
    <row r="6780" spans="1:5" x14ac:dyDescent="0.2">
      <c r="A6780">
        <v>6719</v>
      </c>
      <c r="B6780" s="138">
        <f>'Revenues 9-14'!F245</f>
        <v>0</v>
      </c>
      <c r="D6780" s="2" t="str">
        <f t="shared" si="104"/>
        <v>Error?</v>
      </c>
      <c r="E6780" s="2" t="s">
        <v>190</v>
      </c>
    </row>
    <row r="6781" spans="1:5" x14ac:dyDescent="0.2">
      <c r="A6781">
        <v>6720</v>
      </c>
      <c r="B6781" s="138">
        <f>'Revenues 9-14'!G245</f>
        <v>0</v>
      </c>
      <c r="D6781" s="2" t="str">
        <f t="shared" si="104"/>
        <v>Error?</v>
      </c>
      <c r="E6781" s="2" t="s">
        <v>190</v>
      </c>
    </row>
    <row r="6782" spans="1:5" x14ac:dyDescent="0.2">
      <c r="A6782">
        <v>6721</v>
      </c>
      <c r="B6782" s="138">
        <f>'Revenues 9-14'!H245</f>
        <v>0</v>
      </c>
      <c r="D6782" s="2" t="str">
        <f t="shared" si="104"/>
        <v>Error?</v>
      </c>
      <c r="E6782" s="2" t="s">
        <v>190</v>
      </c>
    </row>
    <row r="6783" spans="1:5" x14ac:dyDescent="0.2">
      <c r="A6783">
        <v>6722</v>
      </c>
      <c r="B6783" s="138">
        <f>'Revenues 9-14'!J245</f>
        <v>0</v>
      </c>
      <c r="D6783" s="2" t="str">
        <f t="shared" ref="D6783:D6846" si="105">IF(ISBLANK(B6783),"OK",IF(A6783-B6783=0,"OK","Error?"))</f>
        <v>Error?</v>
      </c>
      <c r="E6783" s="2" t="s">
        <v>190</v>
      </c>
    </row>
    <row r="6784" spans="1:5" x14ac:dyDescent="0.2">
      <c r="A6784">
        <v>6723</v>
      </c>
      <c r="B6784" s="138">
        <f>'Revenues 9-14'!K245</f>
        <v>0</v>
      </c>
      <c r="D6784" s="2" t="str">
        <f t="shared" si="105"/>
        <v>Error?</v>
      </c>
      <c r="E6784" s="2" t="s">
        <v>190</v>
      </c>
    </row>
    <row r="6785" spans="1:5" x14ac:dyDescent="0.2">
      <c r="A6785">
        <v>6724</v>
      </c>
      <c r="B6785" s="138">
        <f>'Revenues 9-14'!C246</f>
        <v>0</v>
      </c>
      <c r="D6785" s="2" t="str">
        <f t="shared" si="105"/>
        <v>Error?</v>
      </c>
      <c r="E6785" s="2" t="s">
        <v>190</v>
      </c>
    </row>
    <row r="6786" spans="1:5" x14ac:dyDescent="0.2">
      <c r="A6786">
        <v>6725</v>
      </c>
      <c r="B6786" s="138">
        <f>'Revenues 9-14'!D246</f>
        <v>0</v>
      </c>
      <c r="D6786" s="2" t="str">
        <f t="shared" si="105"/>
        <v>Error?</v>
      </c>
      <c r="E6786" s="2" t="s">
        <v>190</v>
      </c>
    </row>
    <row r="6787" spans="1:5" x14ac:dyDescent="0.2">
      <c r="A6787">
        <v>6726</v>
      </c>
      <c r="B6787" s="138">
        <f>'Revenues 9-14'!E246</f>
        <v>0</v>
      </c>
      <c r="D6787" s="2" t="str">
        <f t="shared" si="105"/>
        <v>Error?</v>
      </c>
      <c r="E6787" s="2" t="s">
        <v>190</v>
      </c>
    </row>
    <row r="6788" spans="1:5" x14ac:dyDescent="0.2">
      <c r="A6788">
        <v>6727</v>
      </c>
      <c r="B6788" s="138">
        <f>'Revenues 9-14'!F246</f>
        <v>0</v>
      </c>
      <c r="D6788" s="2" t="str">
        <f t="shared" si="105"/>
        <v>Error?</v>
      </c>
      <c r="E6788" s="2" t="s">
        <v>190</v>
      </c>
    </row>
    <row r="6789" spans="1:5" x14ac:dyDescent="0.2">
      <c r="A6789">
        <v>6728</v>
      </c>
      <c r="B6789" s="138">
        <f>'Revenues 9-14'!G246</f>
        <v>0</v>
      </c>
      <c r="D6789" s="2" t="str">
        <f t="shared" si="105"/>
        <v>Error?</v>
      </c>
      <c r="E6789" s="2" t="s">
        <v>190</v>
      </c>
    </row>
    <row r="6790" spans="1:5" x14ac:dyDescent="0.2">
      <c r="A6790">
        <v>6729</v>
      </c>
      <c r="B6790" s="138">
        <f>'Revenues 9-14'!H246</f>
        <v>0</v>
      </c>
      <c r="D6790" s="2" t="str">
        <f t="shared" si="105"/>
        <v>Error?</v>
      </c>
      <c r="E6790" s="2" t="s">
        <v>190</v>
      </c>
    </row>
    <row r="6791" spans="1:5" x14ac:dyDescent="0.2">
      <c r="A6791">
        <v>6730</v>
      </c>
      <c r="B6791" s="138">
        <f>'Revenues 9-14'!J246</f>
        <v>0</v>
      </c>
      <c r="D6791" s="2" t="str">
        <f t="shared" si="105"/>
        <v>Error?</v>
      </c>
      <c r="E6791" s="2" t="s">
        <v>190</v>
      </c>
    </row>
    <row r="6792" spans="1:5" x14ac:dyDescent="0.2">
      <c r="A6792">
        <v>6731</v>
      </c>
      <c r="B6792" s="138">
        <f>'Revenues 9-14'!K246</f>
        <v>0</v>
      </c>
      <c r="D6792" s="2" t="str">
        <f t="shared" si="105"/>
        <v>Error?</v>
      </c>
      <c r="E6792" s="2" t="s">
        <v>190</v>
      </c>
    </row>
    <row r="6793" spans="1:5" x14ac:dyDescent="0.2">
      <c r="A6793">
        <v>6732</v>
      </c>
      <c r="B6793" s="138">
        <f>'Revenues 9-14'!C247</f>
        <v>0</v>
      </c>
      <c r="D6793" s="2" t="str">
        <f t="shared" si="105"/>
        <v>Error?</v>
      </c>
      <c r="E6793" s="2" t="s">
        <v>190</v>
      </c>
    </row>
    <row r="6794" spans="1:5" x14ac:dyDescent="0.2">
      <c r="A6794">
        <v>6733</v>
      </c>
      <c r="B6794" s="138">
        <f>'Revenues 9-14'!D247</f>
        <v>0</v>
      </c>
      <c r="D6794" s="2" t="str">
        <f t="shared" si="105"/>
        <v>Error?</v>
      </c>
      <c r="E6794" s="2" t="s">
        <v>190</v>
      </c>
    </row>
    <row r="6795" spans="1:5" x14ac:dyDescent="0.2">
      <c r="A6795">
        <v>6734</v>
      </c>
      <c r="B6795" s="138">
        <f>'Revenues 9-14'!E247</f>
        <v>0</v>
      </c>
      <c r="D6795" s="2" t="str">
        <f t="shared" si="105"/>
        <v>Error?</v>
      </c>
      <c r="E6795" s="2" t="s">
        <v>190</v>
      </c>
    </row>
    <row r="6796" spans="1:5" x14ac:dyDescent="0.2">
      <c r="A6796">
        <v>6735</v>
      </c>
      <c r="B6796" s="138">
        <f>'Revenues 9-14'!F247</f>
        <v>0</v>
      </c>
      <c r="D6796" s="2" t="str">
        <f t="shared" si="105"/>
        <v>Error?</v>
      </c>
      <c r="E6796" s="2" t="s">
        <v>190</v>
      </c>
    </row>
    <row r="6797" spans="1:5" x14ac:dyDescent="0.2">
      <c r="A6797">
        <v>6736</v>
      </c>
      <c r="B6797" s="138">
        <f>'Revenues 9-14'!G247</f>
        <v>0</v>
      </c>
      <c r="D6797" s="2" t="str">
        <f t="shared" si="105"/>
        <v>Error?</v>
      </c>
      <c r="E6797" s="2" t="s">
        <v>190</v>
      </c>
    </row>
    <row r="6798" spans="1:5" x14ac:dyDescent="0.2">
      <c r="A6798">
        <v>6737</v>
      </c>
      <c r="B6798" s="138">
        <f>'Revenues 9-14'!H247</f>
        <v>0</v>
      </c>
      <c r="D6798" s="2" t="str">
        <f t="shared" si="105"/>
        <v>Error?</v>
      </c>
      <c r="E6798" s="2" t="s">
        <v>190</v>
      </c>
    </row>
    <row r="6799" spans="1:5" x14ac:dyDescent="0.2">
      <c r="A6799">
        <v>6738</v>
      </c>
      <c r="B6799" s="138">
        <f>'Revenues 9-14'!J247</f>
        <v>0</v>
      </c>
      <c r="D6799" s="2" t="str">
        <f t="shared" si="105"/>
        <v>Error?</v>
      </c>
      <c r="E6799" s="2" t="s">
        <v>190</v>
      </c>
    </row>
    <row r="6800" spans="1:5" x14ac:dyDescent="0.2">
      <c r="A6800">
        <v>6739</v>
      </c>
      <c r="B6800" s="138">
        <f>'Revenues 9-14'!K247</f>
        <v>0</v>
      </c>
      <c r="D6800" s="2" t="str">
        <f t="shared" si="105"/>
        <v>Error?</v>
      </c>
      <c r="E6800" s="2" t="s">
        <v>190</v>
      </c>
    </row>
    <row r="6801" spans="1:5" x14ac:dyDescent="0.2">
      <c r="A6801">
        <v>6740</v>
      </c>
      <c r="B6801" s="138">
        <f>'Revenues 9-14'!C248</f>
        <v>0</v>
      </c>
      <c r="D6801" s="2" t="str">
        <f t="shared" si="105"/>
        <v>Error?</v>
      </c>
      <c r="E6801" s="2" t="s">
        <v>190</v>
      </c>
    </row>
    <row r="6802" spans="1:5" x14ac:dyDescent="0.2">
      <c r="A6802">
        <v>6741</v>
      </c>
      <c r="B6802" s="138">
        <f>'Revenues 9-14'!D248</f>
        <v>0</v>
      </c>
      <c r="D6802" s="2" t="str">
        <f t="shared" si="105"/>
        <v>Error?</v>
      </c>
      <c r="E6802" s="2" t="s">
        <v>190</v>
      </c>
    </row>
    <row r="6803" spans="1:5" x14ac:dyDescent="0.2">
      <c r="A6803">
        <v>6742</v>
      </c>
      <c r="B6803" s="138">
        <f>'Revenues 9-14'!E248</f>
        <v>0</v>
      </c>
      <c r="D6803" s="2" t="str">
        <f t="shared" si="105"/>
        <v>Error?</v>
      </c>
      <c r="E6803" s="2" t="s">
        <v>190</v>
      </c>
    </row>
    <row r="6804" spans="1:5" x14ac:dyDescent="0.2">
      <c r="A6804">
        <v>6743</v>
      </c>
      <c r="B6804" s="138">
        <f>'Revenues 9-14'!F248</f>
        <v>0</v>
      </c>
      <c r="D6804" s="2" t="str">
        <f t="shared" si="105"/>
        <v>Error?</v>
      </c>
      <c r="E6804" s="2" t="s">
        <v>190</v>
      </c>
    </row>
    <row r="6805" spans="1:5" x14ac:dyDescent="0.2">
      <c r="A6805">
        <v>6744</v>
      </c>
      <c r="B6805" s="138">
        <f>'Revenues 9-14'!G248</f>
        <v>0</v>
      </c>
      <c r="D6805" s="2" t="str">
        <f t="shared" si="105"/>
        <v>Error?</v>
      </c>
      <c r="E6805" s="2" t="s">
        <v>190</v>
      </c>
    </row>
    <row r="6806" spans="1:5" x14ac:dyDescent="0.2">
      <c r="A6806">
        <v>6745</v>
      </c>
      <c r="B6806" s="138">
        <f>'Revenues 9-14'!H248</f>
        <v>0</v>
      </c>
      <c r="D6806" s="2" t="str">
        <f t="shared" si="105"/>
        <v>Error?</v>
      </c>
      <c r="E6806" s="2" t="s">
        <v>190</v>
      </c>
    </row>
    <row r="6807" spans="1:5" x14ac:dyDescent="0.2">
      <c r="A6807">
        <v>6746</v>
      </c>
      <c r="B6807" s="138">
        <f>'Revenues 9-14'!J248</f>
        <v>0</v>
      </c>
      <c r="D6807" s="2" t="str">
        <f t="shared" si="105"/>
        <v>Error?</v>
      </c>
      <c r="E6807" s="2" t="s">
        <v>190</v>
      </c>
    </row>
    <row r="6808" spans="1:5" x14ac:dyDescent="0.2">
      <c r="A6808">
        <v>6747</v>
      </c>
      <c r="B6808" s="138">
        <f>'Revenues 9-14'!K248</f>
        <v>0</v>
      </c>
      <c r="D6808" s="2" t="str">
        <f t="shared" si="105"/>
        <v>Error?</v>
      </c>
      <c r="E6808" s="2" t="s">
        <v>190</v>
      </c>
    </row>
    <row r="6809" spans="1:5" x14ac:dyDescent="0.2">
      <c r="A6809">
        <v>6748</v>
      </c>
      <c r="B6809" s="138">
        <f>'Revenues 9-14'!C249</f>
        <v>0</v>
      </c>
      <c r="D6809" s="2" t="str">
        <f t="shared" si="105"/>
        <v>Error?</v>
      </c>
      <c r="E6809" s="2" t="s">
        <v>190</v>
      </c>
    </row>
    <row r="6810" spans="1:5" x14ac:dyDescent="0.2">
      <c r="A6810">
        <v>6749</v>
      </c>
      <c r="B6810" s="138">
        <f>'Revenues 9-14'!D249</f>
        <v>0</v>
      </c>
      <c r="D6810" s="2" t="str">
        <f t="shared" si="105"/>
        <v>Error?</v>
      </c>
      <c r="E6810" s="2" t="s">
        <v>190</v>
      </c>
    </row>
    <row r="6811" spans="1:5" x14ac:dyDescent="0.2">
      <c r="A6811">
        <v>6750</v>
      </c>
      <c r="B6811" s="138">
        <f>'Revenues 9-14'!E249</f>
        <v>0</v>
      </c>
      <c r="D6811" s="2" t="str">
        <f t="shared" si="105"/>
        <v>Error?</v>
      </c>
      <c r="E6811" s="2" t="s">
        <v>190</v>
      </c>
    </row>
    <row r="6812" spans="1:5" x14ac:dyDescent="0.2">
      <c r="A6812">
        <v>6751</v>
      </c>
      <c r="B6812" s="138">
        <f>'Revenues 9-14'!F249</f>
        <v>0</v>
      </c>
      <c r="D6812" s="2" t="str">
        <f t="shared" si="105"/>
        <v>Error?</v>
      </c>
      <c r="E6812" s="2" t="s">
        <v>190</v>
      </c>
    </row>
    <row r="6813" spans="1:5" x14ac:dyDescent="0.2">
      <c r="A6813">
        <v>6752</v>
      </c>
      <c r="B6813" s="138">
        <f>'Revenues 9-14'!G249</f>
        <v>0</v>
      </c>
      <c r="D6813" s="2" t="str">
        <f t="shared" si="105"/>
        <v>Error?</v>
      </c>
      <c r="E6813" s="2" t="s">
        <v>190</v>
      </c>
    </row>
    <row r="6814" spans="1:5" x14ac:dyDescent="0.2">
      <c r="A6814">
        <v>6753</v>
      </c>
      <c r="B6814" s="138">
        <f>'Revenues 9-14'!H249</f>
        <v>0</v>
      </c>
      <c r="D6814" s="2" t="str">
        <f t="shared" si="105"/>
        <v>Error?</v>
      </c>
      <c r="E6814" s="2" t="s">
        <v>190</v>
      </c>
    </row>
    <row r="6815" spans="1:5" x14ac:dyDescent="0.2">
      <c r="A6815">
        <v>6754</v>
      </c>
      <c r="B6815" s="138">
        <f>'Revenues 9-14'!J249</f>
        <v>0</v>
      </c>
      <c r="D6815" s="2" t="str">
        <f t="shared" si="105"/>
        <v>Error?</v>
      </c>
      <c r="E6815" s="2" t="s">
        <v>190</v>
      </c>
    </row>
    <row r="6816" spans="1:5" x14ac:dyDescent="0.2">
      <c r="A6816">
        <v>6755</v>
      </c>
      <c r="B6816" s="138">
        <f>'Revenues 9-14'!K249</f>
        <v>0</v>
      </c>
      <c r="D6816" s="2" t="str">
        <f t="shared" si="105"/>
        <v>Error?</v>
      </c>
      <c r="E6816" s="2" t="s">
        <v>190</v>
      </c>
    </row>
    <row r="6817" spans="1:5" x14ac:dyDescent="0.2">
      <c r="A6817">
        <v>6756</v>
      </c>
      <c r="B6817" s="138">
        <f>'Revenues 9-14'!C250</f>
        <v>0</v>
      </c>
      <c r="D6817" s="2" t="str">
        <f t="shared" si="105"/>
        <v>Error?</v>
      </c>
      <c r="E6817" s="2" t="s">
        <v>190</v>
      </c>
    </row>
    <row r="6818" spans="1:5" x14ac:dyDescent="0.2">
      <c r="A6818">
        <v>6757</v>
      </c>
      <c r="B6818" s="138">
        <f>'Revenues 9-14'!D250</f>
        <v>0</v>
      </c>
      <c r="D6818" s="2" t="str">
        <f t="shared" si="105"/>
        <v>Error?</v>
      </c>
      <c r="E6818" s="2" t="s">
        <v>190</v>
      </c>
    </row>
    <row r="6819" spans="1:5" x14ac:dyDescent="0.2">
      <c r="A6819">
        <v>6758</v>
      </c>
      <c r="B6819" s="138">
        <f>'Revenues 9-14'!E250</f>
        <v>0</v>
      </c>
      <c r="D6819" s="2" t="str">
        <f t="shared" si="105"/>
        <v>Error?</v>
      </c>
      <c r="E6819" s="2" t="s">
        <v>190</v>
      </c>
    </row>
    <row r="6820" spans="1:5" x14ac:dyDescent="0.2">
      <c r="A6820">
        <v>6759</v>
      </c>
      <c r="B6820" s="138">
        <f>'Revenues 9-14'!F250</f>
        <v>0</v>
      </c>
      <c r="D6820" s="2" t="str">
        <f t="shared" si="105"/>
        <v>Error?</v>
      </c>
      <c r="E6820" s="2" t="s">
        <v>190</v>
      </c>
    </row>
    <row r="6821" spans="1:5" x14ac:dyDescent="0.2">
      <c r="A6821">
        <v>6760</v>
      </c>
      <c r="B6821" s="138">
        <f>'Revenues 9-14'!G250</f>
        <v>0</v>
      </c>
      <c r="D6821" s="2" t="str">
        <f t="shared" si="105"/>
        <v>Error?</v>
      </c>
      <c r="E6821" s="2" t="s">
        <v>190</v>
      </c>
    </row>
    <row r="6822" spans="1:5" x14ac:dyDescent="0.2">
      <c r="A6822">
        <v>6761</v>
      </c>
      <c r="B6822" s="138">
        <f>'Revenues 9-14'!H250</f>
        <v>0</v>
      </c>
      <c r="D6822" s="2" t="str">
        <f t="shared" si="105"/>
        <v>Error?</v>
      </c>
      <c r="E6822" s="2" t="s">
        <v>190</v>
      </c>
    </row>
    <row r="6823" spans="1:5" x14ac:dyDescent="0.2">
      <c r="A6823">
        <v>6762</v>
      </c>
      <c r="B6823" s="138">
        <f>'Revenues 9-14'!J250</f>
        <v>0</v>
      </c>
      <c r="D6823" s="2" t="str">
        <f t="shared" si="105"/>
        <v>Error?</v>
      </c>
      <c r="E6823" s="2" t="s">
        <v>190</v>
      </c>
    </row>
    <row r="6824" spans="1:5" x14ac:dyDescent="0.2">
      <c r="A6824">
        <v>6763</v>
      </c>
      <c r="B6824" s="138">
        <f>'Revenues 9-14'!K250</f>
        <v>0</v>
      </c>
      <c r="D6824" s="2" t="str">
        <f t="shared" si="105"/>
        <v>Error?</v>
      </c>
      <c r="E6824" s="2" t="s">
        <v>190</v>
      </c>
    </row>
    <row r="6825" spans="1:5" x14ac:dyDescent="0.2">
      <c r="A6825">
        <v>6764</v>
      </c>
      <c r="B6825" s="138">
        <f>'Revenues 9-14'!C251</f>
        <v>0</v>
      </c>
      <c r="D6825" s="2" t="str">
        <f t="shared" si="105"/>
        <v>Error?</v>
      </c>
      <c r="E6825" s="2" t="s">
        <v>190</v>
      </c>
    </row>
    <row r="6826" spans="1:5" x14ac:dyDescent="0.2">
      <c r="A6826">
        <v>6765</v>
      </c>
      <c r="B6826" s="138">
        <f>'Revenues 9-14'!D251</f>
        <v>0</v>
      </c>
      <c r="D6826" s="2" t="str">
        <f t="shared" si="105"/>
        <v>Error?</v>
      </c>
      <c r="E6826" s="2" t="s">
        <v>190</v>
      </c>
    </row>
    <row r="6827" spans="1:5" x14ac:dyDescent="0.2">
      <c r="A6827">
        <v>6766</v>
      </c>
      <c r="B6827" s="138">
        <f>'Revenues 9-14'!E251</f>
        <v>0</v>
      </c>
      <c r="D6827" s="2" t="str">
        <f t="shared" si="105"/>
        <v>Error?</v>
      </c>
      <c r="E6827" s="2" t="s">
        <v>190</v>
      </c>
    </row>
    <row r="6828" spans="1:5" x14ac:dyDescent="0.2">
      <c r="A6828">
        <v>6767</v>
      </c>
      <c r="B6828" s="138">
        <f>'Revenues 9-14'!F251</f>
        <v>0</v>
      </c>
      <c r="D6828" s="2" t="str">
        <f t="shared" si="105"/>
        <v>Error?</v>
      </c>
      <c r="E6828" s="2" t="s">
        <v>190</v>
      </c>
    </row>
    <row r="6829" spans="1:5" x14ac:dyDescent="0.2">
      <c r="A6829">
        <v>6768</v>
      </c>
      <c r="B6829" s="138">
        <f>'Revenues 9-14'!G251</f>
        <v>0</v>
      </c>
      <c r="D6829" s="2" t="str">
        <f t="shared" si="105"/>
        <v>Error?</v>
      </c>
      <c r="E6829" s="2" t="s">
        <v>190</v>
      </c>
    </row>
    <row r="6830" spans="1:5" x14ac:dyDescent="0.2">
      <c r="A6830">
        <v>6769</v>
      </c>
      <c r="B6830" s="138">
        <f>'Revenues 9-14'!H251</f>
        <v>0</v>
      </c>
      <c r="D6830" s="2" t="str">
        <f t="shared" si="105"/>
        <v>Error?</v>
      </c>
      <c r="E6830" s="2" t="s">
        <v>190</v>
      </c>
    </row>
    <row r="6831" spans="1:5" x14ac:dyDescent="0.2">
      <c r="A6831">
        <v>6770</v>
      </c>
      <c r="B6831" s="138">
        <f>'Revenues 9-14'!J251</f>
        <v>0</v>
      </c>
      <c r="D6831" s="2" t="str">
        <f t="shared" si="105"/>
        <v>Error?</v>
      </c>
      <c r="E6831" s="2" t="s">
        <v>190</v>
      </c>
    </row>
    <row r="6832" spans="1:5" x14ac:dyDescent="0.2">
      <c r="A6832">
        <v>6771</v>
      </c>
      <c r="B6832" s="138">
        <f>'Revenues 9-14'!K251</f>
        <v>0</v>
      </c>
      <c r="D6832" s="2" t="str">
        <f t="shared" si="105"/>
        <v>Error?</v>
      </c>
    </row>
    <row r="6833" spans="1:5" x14ac:dyDescent="0.2">
      <c r="A6833">
        <v>6772</v>
      </c>
      <c r="B6833" s="138">
        <f>'Revenues 9-14'!C252</f>
        <v>0</v>
      </c>
      <c r="D6833" s="2" t="str">
        <f t="shared" si="105"/>
        <v>Error?</v>
      </c>
    </row>
    <row r="6834" spans="1:5" x14ac:dyDescent="0.2">
      <c r="A6834">
        <v>6773</v>
      </c>
      <c r="B6834" s="138">
        <f>'Revenues 9-14'!D252</f>
        <v>0</v>
      </c>
      <c r="D6834" s="2" t="str">
        <f t="shared" si="105"/>
        <v>Error?</v>
      </c>
    </row>
    <row r="6835" spans="1:5" x14ac:dyDescent="0.2">
      <c r="A6835">
        <v>6774</v>
      </c>
      <c r="B6835" s="138">
        <f>'Revenues 9-14'!E252</f>
        <v>0</v>
      </c>
      <c r="D6835" s="2" t="str">
        <f t="shared" si="105"/>
        <v>Error?</v>
      </c>
    </row>
    <row r="6836" spans="1:5" x14ac:dyDescent="0.2">
      <c r="A6836">
        <v>6775</v>
      </c>
      <c r="B6836" s="138">
        <f>'Revenues 9-14'!F252</f>
        <v>0</v>
      </c>
      <c r="D6836" s="2" t="str">
        <f t="shared" si="105"/>
        <v>Error?</v>
      </c>
    </row>
    <row r="6837" spans="1:5" x14ac:dyDescent="0.2">
      <c r="A6837">
        <v>6776</v>
      </c>
      <c r="B6837" s="138">
        <f>'Revenues 9-14'!G252</f>
        <v>0</v>
      </c>
      <c r="D6837" s="2" t="str">
        <f t="shared" si="105"/>
        <v>Error?</v>
      </c>
    </row>
    <row r="6838" spans="1:5" x14ac:dyDescent="0.2">
      <c r="A6838">
        <v>6777</v>
      </c>
      <c r="B6838" s="138">
        <f>'Revenues 9-14'!H252</f>
        <v>0</v>
      </c>
      <c r="D6838" s="2" t="str">
        <f t="shared" si="105"/>
        <v>Error?</v>
      </c>
    </row>
    <row r="6839" spans="1:5" x14ac:dyDescent="0.2">
      <c r="A6839">
        <v>6778</v>
      </c>
      <c r="B6839" s="138">
        <f>'Revenues 9-14'!J252</f>
        <v>0</v>
      </c>
      <c r="D6839" s="2" t="str">
        <f t="shared" si="105"/>
        <v>Error?</v>
      </c>
    </row>
    <row r="6840" spans="1:5" x14ac:dyDescent="0.2">
      <c r="A6840">
        <v>6779</v>
      </c>
      <c r="B6840" s="138">
        <f>'Revenues 9-14'!K252</f>
        <v>0</v>
      </c>
      <c r="D6840" s="2" t="str">
        <f t="shared" si="105"/>
        <v>Error?</v>
      </c>
    </row>
    <row r="6841" spans="1:5" x14ac:dyDescent="0.2">
      <c r="A6841" s="129">
        <v>6780</v>
      </c>
      <c r="D6841" s="2" t="str">
        <f t="shared" si="105"/>
        <v>OK</v>
      </c>
      <c r="E6841" s="1" t="s">
        <v>1938</v>
      </c>
    </row>
    <row r="6842" spans="1:5" x14ac:dyDescent="0.2">
      <c r="A6842" s="129">
        <v>6781</v>
      </c>
      <c r="D6842" s="2" t="str">
        <f t="shared" si="105"/>
        <v>OK</v>
      </c>
      <c r="E6842" s="1" t="s">
        <v>1938</v>
      </c>
    </row>
    <row r="6843" spans="1:5" x14ac:dyDescent="0.2">
      <c r="A6843" s="129">
        <v>6782</v>
      </c>
      <c r="D6843" s="2" t="str">
        <f t="shared" si="105"/>
        <v>OK</v>
      </c>
      <c r="E6843" s="1" t="s">
        <v>1938</v>
      </c>
    </row>
    <row r="6844" spans="1:5" x14ac:dyDescent="0.2">
      <c r="A6844">
        <v>6783</v>
      </c>
      <c r="B6844" s="138">
        <f>'Expenditures 15-22'!I5</f>
        <v>4234</v>
      </c>
      <c r="D6844" s="2" t="str">
        <f t="shared" si="105"/>
        <v>Error?</v>
      </c>
    </row>
    <row r="6845" spans="1:5" x14ac:dyDescent="0.2">
      <c r="A6845">
        <v>6784</v>
      </c>
      <c r="B6845" s="138">
        <f>'Expenditures 15-22'!J5</f>
        <v>0</v>
      </c>
      <c r="D6845" s="2" t="str">
        <f t="shared" si="105"/>
        <v>Error?</v>
      </c>
    </row>
    <row r="6846" spans="1:5" x14ac:dyDescent="0.2">
      <c r="A6846">
        <v>6785</v>
      </c>
      <c r="B6846" s="138">
        <f>'Expenditures 15-22'!I7</f>
        <v>0</v>
      </c>
      <c r="D6846" s="2" t="str">
        <f t="shared" si="105"/>
        <v>Error?</v>
      </c>
    </row>
    <row r="6847" spans="1:5" x14ac:dyDescent="0.2">
      <c r="A6847">
        <v>6786</v>
      </c>
      <c r="B6847" s="138">
        <f>'Expenditures 15-22'!J7</f>
        <v>0</v>
      </c>
      <c r="D6847" s="2" t="str">
        <f t="shared" ref="D6847:D6910" si="106">IF(ISBLANK(B6847),"OK",IF(A6847-B6847=0,"OK","Error?"))</f>
        <v>Error?</v>
      </c>
    </row>
    <row r="6848" spans="1:5" x14ac:dyDescent="0.2">
      <c r="A6848">
        <v>6787</v>
      </c>
      <c r="B6848" s="138">
        <f>'Expenditures 15-22'!K7</f>
        <v>0</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0</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0</v>
      </c>
      <c r="D6880" s="2" t="str">
        <f t="shared" si="106"/>
        <v>Error?</v>
      </c>
    </row>
    <row r="6881" spans="1:4" x14ac:dyDescent="0.2">
      <c r="A6881">
        <v>6820</v>
      </c>
      <c r="B6881" s="138">
        <f>'Expenditures 15-22'!K22</f>
        <v>0</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4234</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1484</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1484</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495</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495</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1979</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56331</v>
      </c>
      <c r="D6983" s="2" t="str">
        <f t="shared" si="108"/>
        <v>Error?</v>
      </c>
    </row>
    <row r="6984" spans="1:4" x14ac:dyDescent="0.2">
      <c r="A6984">
        <v>6923</v>
      </c>
      <c r="B6984" s="138">
        <f>'Expenditures 15-22'!K86</f>
        <v>56331</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56331</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6213</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4291</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4291</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4291</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9-14'!J266</f>
        <v>0</v>
      </c>
      <c r="D7041" s="2" t="str">
        <f t="shared" si="109"/>
        <v>Error?</v>
      </c>
    </row>
    <row r="7042" spans="1:5" x14ac:dyDescent="0.2">
      <c r="A7042">
        <v>6981</v>
      </c>
      <c r="B7042" s="138">
        <f>'Acct Summary 7-8'!J13</f>
        <v>0</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4291</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9-14'!J267</f>
        <v>0</v>
      </c>
      <c r="D7054" s="2" t="str">
        <f t="shared" si="109"/>
        <v>Error?</v>
      </c>
      <c r="E7054" s="2" t="s">
        <v>114</v>
      </c>
    </row>
    <row r="7055" spans="1:5" x14ac:dyDescent="0.2">
      <c r="A7055">
        <v>6994</v>
      </c>
      <c r="B7055" s="138">
        <f>'Revenues 9-14'!J268</f>
        <v>0</v>
      </c>
      <c r="D7055" s="2" t="str">
        <f t="shared" si="109"/>
        <v>Error?</v>
      </c>
      <c r="E7055" s="2" t="s">
        <v>114</v>
      </c>
    </row>
    <row r="7056" spans="1:5" x14ac:dyDescent="0.2">
      <c r="A7056">
        <v>6995</v>
      </c>
      <c r="D7056" s="2" t="str">
        <f t="shared" si="109"/>
        <v>OK</v>
      </c>
      <c r="E7056" s="2" t="s">
        <v>114</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0</v>
      </c>
      <c r="D7073" s="2" t="str">
        <f t="shared" si="109"/>
        <v>Error?</v>
      </c>
    </row>
    <row r="7074" spans="1:4" x14ac:dyDescent="0.2">
      <c r="A7074">
        <v>7013</v>
      </c>
      <c r="B7074" s="138">
        <f>'Expenditures 15-22'!K216</f>
        <v>0</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0</v>
      </c>
      <c r="D7079" s="2" t="str">
        <f t="shared" si="109"/>
        <v>Error?</v>
      </c>
    </row>
    <row r="7080" spans="1:4" x14ac:dyDescent="0.2">
      <c r="A7080">
        <v>7019</v>
      </c>
      <c r="B7080" s="138">
        <f>'Expenditures 15-22'!K226</f>
        <v>0</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0</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0</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0</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0</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0</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0</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0</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0</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0</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0</v>
      </c>
      <c r="D7198" s="2" t="str">
        <f t="shared" si="111"/>
        <v>Error?</v>
      </c>
    </row>
    <row r="7199" spans="1:4" x14ac:dyDescent="0.2">
      <c r="A7199">
        <v>7138</v>
      </c>
      <c r="B7199" s="138">
        <f>'Expenditures 15-22'!C330</f>
        <v>0</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0</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0</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0</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0</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0</v>
      </c>
      <c r="D7224" s="2" t="str">
        <f t="shared" si="111"/>
        <v>Error?</v>
      </c>
    </row>
    <row r="7225" spans="1:4" x14ac:dyDescent="0.2">
      <c r="A7225">
        <v>7164</v>
      </c>
      <c r="B7225" s="138">
        <f>'Expenditures 15-22'!K343</f>
        <v>0</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0</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0</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0</v>
      </c>
      <c r="D7263" s="2" t="str">
        <f t="shared" si="112"/>
        <v>Error?</v>
      </c>
    </row>
    <row r="7264" spans="1:4" x14ac:dyDescent="0.2">
      <c r="A7264">
        <f t="shared" si="113"/>
        <v>7203</v>
      </c>
      <c r="B7264" s="138">
        <f>'Expenditures 15-22'!D17</f>
        <v>0</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79</v>
      </c>
    </row>
    <row r="7270" spans="1:5" x14ac:dyDescent="0.2">
      <c r="A7270">
        <f t="shared" si="113"/>
        <v>7209</v>
      </c>
      <c r="B7270" s="138" t="e">
        <f>#REF!</f>
        <v>#REF!</v>
      </c>
      <c r="D7270" s="2" t="e">
        <f t="shared" si="112"/>
        <v>#REF!</v>
      </c>
      <c r="E7270" s="2" t="s">
        <v>79</v>
      </c>
    </row>
    <row r="7271" spans="1:5" x14ac:dyDescent="0.2">
      <c r="A7271">
        <f t="shared" si="113"/>
        <v>7210</v>
      </c>
      <c r="B7271" s="138" t="e">
        <f>#REF!</f>
        <v>#REF!</v>
      </c>
      <c r="D7271" s="2" t="e">
        <f t="shared" si="112"/>
        <v>#REF!</v>
      </c>
      <c r="E7271" s="2" t="s">
        <v>79</v>
      </c>
    </row>
    <row r="7272" spans="1:5" x14ac:dyDescent="0.2">
      <c r="A7272">
        <f t="shared" si="113"/>
        <v>7211</v>
      </c>
      <c r="B7272" s="138" t="e">
        <f>#REF!</f>
        <v>#REF!</v>
      </c>
      <c r="D7272" s="2" t="e">
        <f t="shared" si="112"/>
        <v>#REF!</v>
      </c>
      <c r="E7272" s="2" t="s">
        <v>79</v>
      </c>
    </row>
    <row r="7273" spans="1:5" x14ac:dyDescent="0.2">
      <c r="A7273">
        <f t="shared" si="113"/>
        <v>7212</v>
      </c>
      <c r="B7273" s="138" t="e">
        <f>#REF!</f>
        <v>#REF!</v>
      </c>
      <c r="D7273" s="2" t="e">
        <f t="shared" si="112"/>
        <v>#REF!</v>
      </c>
      <c r="E7273" s="2" t="s">
        <v>79</v>
      </c>
    </row>
    <row r="7274" spans="1:5" x14ac:dyDescent="0.2">
      <c r="A7274">
        <f t="shared" si="113"/>
        <v>7213</v>
      </c>
      <c r="B7274" s="138" t="e">
        <f>#REF!</f>
        <v>#REF!</v>
      </c>
      <c r="D7274" s="2" t="e">
        <f t="shared" si="112"/>
        <v>#REF!</v>
      </c>
      <c r="E7274" s="2" t="s">
        <v>79</v>
      </c>
    </row>
    <row r="7275" spans="1:5" x14ac:dyDescent="0.2">
      <c r="A7275">
        <f t="shared" si="113"/>
        <v>7214</v>
      </c>
      <c r="B7275" s="138" t="e">
        <f>#REF!</f>
        <v>#REF!</v>
      </c>
      <c r="D7275" s="2" t="e">
        <f t="shared" si="112"/>
        <v>#REF!</v>
      </c>
      <c r="E7275" s="2" t="s">
        <v>79</v>
      </c>
    </row>
    <row r="7276" spans="1:5" x14ac:dyDescent="0.2">
      <c r="A7276">
        <f t="shared" si="113"/>
        <v>7215</v>
      </c>
      <c r="B7276" s="138" t="e">
        <f>#REF!</f>
        <v>#REF!</v>
      </c>
      <c r="D7276" s="2" t="e">
        <f t="shared" si="112"/>
        <v>#REF!</v>
      </c>
      <c r="E7276" s="2" t="s">
        <v>79</v>
      </c>
    </row>
    <row r="7277" spans="1:5" x14ac:dyDescent="0.2">
      <c r="A7277">
        <f t="shared" si="113"/>
        <v>7216</v>
      </c>
      <c r="B7277" s="138" t="e">
        <f>#REF!</f>
        <v>#REF!</v>
      </c>
      <c r="D7277" s="2" t="e">
        <f t="shared" si="112"/>
        <v>#REF!</v>
      </c>
      <c r="E7277" s="2" t="s">
        <v>79</v>
      </c>
    </row>
    <row r="7278" spans="1:5" x14ac:dyDescent="0.2">
      <c r="A7278">
        <f t="shared" si="113"/>
        <v>7217</v>
      </c>
      <c r="B7278" s="138" t="e">
        <f>#REF!</f>
        <v>#REF!</v>
      </c>
      <c r="D7278" s="2" t="e">
        <f t="shared" si="112"/>
        <v>#REF!</v>
      </c>
      <c r="E7278" s="2" t="s">
        <v>79</v>
      </c>
    </row>
    <row r="7279" spans="1:5" x14ac:dyDescent="0.2">
      <c r="A7279">
        <f t="shared" si="113"/>
        <v>7218</v>
      </c>
      <c r="B7279" s="138" t="e">
        <f>#REF!</f>
        <v>#REF!</v>
      </c>
      <c r="D7279" s="2" t="e">
        <f t="shared" si="112"/>
        <v>#REF!</v>
      </c>
      <c r="E7279" s="2" t="s">
        <v>79</v>
      </c>
    </row>
    <row r="7280" spans="1:5" x14ac:dyDescent="0.2">
      <c r="A7280">
        <f t="shared" si="113"/>
        <v>7219</v>
      </c>
      <c r="B7280" s="138" t="e">
        <f>#REF!</f>
        <v>#REF!</v>
      </c>
      <c r="D7280" s="2" t="e">
        <f t="shared" si="112"/>
        <v>#REF!</v>
      </c>
      <c r="E7280" s="2" t="s">
        <v>79</v>
      </c>
    </row>
    <row r="7281" spans="1:5" x14ac:dyDescent="0.2">
      <c r="A7281">
        <f t="shared" si="113"/>
        <v>7220</v>
      </c>
      <c r="B7281" s="138" t="e">
        <f>#REF!</f>
        <v>#REF!</v>
      </c>
      <c r="D7281" s="2" t="e">
        <f t="shared" si="112"/>
        <v>#REF!</v>
      </c>
      <c r="E7281" s="2" t="s">
        <v>79</v>
      </c>
    </row>
    <row r="7282" spans="1:5" x14ac:dyDescent="0.2">
      <c r="A7282">
        <f t="shared" si="113"/>
        <v>7221</v>
      </c>
      <c r="B7282" s="138" t="e">
        <f>#REF!</f>
        <v>#REF!</v>
      </c>
      <c r="D7282" s="2" t="e">
        <f t="shared" si="112"/>
        <v>#REF!</v>
      </c>
      <c r="E7282" s="2" t="s">
        <v>79</v>
      </c>
    </row>
    <row r="7283" spans="1:5" x14ac:dyDescent="0.2">
      <c r="A7283">
        <f t="shared" si="113"/>
        <v>7222</v>
      </c>
      <c r="B7283" s="138" t="e">
        <f>#REF!</f>
        <v>#REF!</v>
      </c>
      <c r="D7283" s="2" t="e">
        <f t="shared" si="112"/>
        <v>#REF!</v>
      </c>
      <c r="E7283" s="2" t="s">
        <v>79</v>
      </c>
    </row>
    <row r="7284" spans="1:5" x14ac:dyDescent="0.2">
      <c r="A7284">
        <f t="shared" si="113"/>
        <v>7223</v>
      </c>
      <c r="B7284" s="138" t="e">
        <f>#REF!</f>
        <v>#REF!</v>
      </c>
      <c r="D7284" s="2" t="e">
        <f t="shared" si="112"/>
        <v>#REF!</v>
      </c>
      <c r="E7284" s="2" t="s">
        <v>79</v>
      </c>
    </row>
    <row r="7285" spans="1:5" x14ac:dyDescent="0.2">
      <c r="A7285">
        <f t="shared" si="113"/>
        <v>7224</v>
      </c>
      <c r="B7285" s="138" t="e">
        <f>#REF!</f>
        <v>#REF!</v>
      </c>
      <c r="D7285" s="2" t="e">
        <f t="shared" si="112"/>
        <v>#REF!</v>
      </c>
      <c r="E7285" s="2" t="s">
        <v>79</v>
      </c>
    </row>
    <row r="7286" spans="1:5" x14ac:dyDescent="0.2">
      <c r="A7286">
        <f t="shared" si="113"/>
        <v>7225</v>
      </c>
      <c r="B7286" s="138" t="e">
        <f>#REF!</f>
        <v>#REF!</v>
      </c>
      <c r="D7286" s="2" t="e">
        <f t="shared" si="112"/>
        <v>#REF!</v>
      </c>
      <c r="E7286" s="2" t="s">
        <v>79</v>
      </c>
    </row>
    <row r="7287" spans="1:5" x14ac:dyDescent="0.2">
      <c r="A7287">
        <f t="shared" si="113"/>
        <v>7226</v>
      </c>
      <c r="B7287" s="138" t="e">
        <f>#REF!</f>
        <v>#REF!</v>
      </c>
      <c r="D7287" s="2" t="e">
        <f t="shared" si="112"/>
        <v>#REF!</v>
      </c>
      <c r="E7287" s="2" t="s">
        <v>79</v>
      </c>
    </row>
    <row r="7288" spans="1:5" x14ac:dyDescent="0.2">
      <c r="A7288">
        <f t="shared" si="113"/>
        <v>7227</v>
      </c>
      <c r="B7288" s="138" t="e">
        <f>#REF!</f>
        <v>#REF!</v>
      </c>
      <c r="D7288" s="2" t="e">
        <f t="shared" si="112"/>
        <v>#REF!</v>
      </c>
      <c r="E7288" s="2" t="s">
        <v>79</v>
      </c>
    </row>
    <row r="7289" spans="1:5" x14ac:dyDescent="0.2">
      <c r="A7289">
        <f t="shared" si="113"/>
        <v>7228</v>
      </c>
      <c r="B7289" s="138" t="e">
        <f>#REF!</f>
        <v>#REF!</v>
      </c>
      <c r="D7289" s="2" t="e">
        <f t="shared" si="112"/>
        <v>#REF!</v>
      </c>
      <c r="E7289" s="2" t="s">
        <v>79</v>
      </c>
    </row>
    <row r="7290" spans="1:5" x14ac:dyDescent="0.2">
      <c r="A7290">
        <f t="shared" si="113"/>
        <v>7229</v>
      </c>
      <c r="B7290" s="138" t="e">
        <f>#REF!</f>
        <v>#REF!</v>
      </c>
      <c r="D7290" s="2" t="e">
        <f t="shared" si="112"/>
        <v>#REF!</v>
      </c>
      <c r="E7290" s="2" t="s">
        <v>79</v>
      </c>
    </row>
    <row r="7291" spans="1:5" x14ac:dyDescent="0.2">
      <c r="A7291">
        <f t="shared" si="113"/>
        <v>7230</v>
      </c>
      <c r="B7291" s="138" t="e">
        <f>#REF!</f>
        <v>#REF!</v>
      </c>
      <c r="D7291" s="2" t="e">
        <f t="shared" si="112"/>
        <v>#REF!</v>
      </c>
      <c r="E7291" s="2" t="s">
        <v>79</v>
      </c>
    </row>
    <row r="7292" spans="1:5" x14ac:dyDescent="0.2">
      <c r="A7292">
        <f t="shared" si="113"/>
        <v>7231</v>
      </c>
      <c r="B7292" s="138" t="e">
        <f>#REF!</f>
        <v>#REF!</v>
      </c>
      <c r="D7292" s="2" t="e">
        <f t="shared" si="112"/>
        <v>#REF!</v>
      </c>
      <c r="E7292" s="2" t="s">
        <v>79</v>
      </c>
    </row>
    <row r="7293" spans="1:5" x14ac:dyDescent="0.2">
      <c r="A7293">
        <f t="shared" si="113"/>
        <v>7232</v>
      </c>
      <c r="B7293" s="138" t="e">
        <f>#REF!</f>
        <v>#REF!</v>
      </c>
      <c r="D7293" s="2" t="e">
        <f t="shared" si="112"/>
        <v>#REF!</v>
      </c>
      <c r="E7293" s="2" t="s">
        <v>79</v>
      </c>
    </row>
    <row r="7294" spans="1:5" x14ac:dyDescent="0.2">
      <c r="A7294">
        <f t="shared" si="113"/>
        <v>7233</v>
      </c>
      <c r="B7294" s="138" t="e">
        <f>#REF!</f>
        <v>#REF!</v>
      </c>
      <c r="D7294" s="2" t="e">
        <f t="shared" si="112"/>
        <v>#REF!</v>
      </c>
      <c r="E7294" s="2" t="s">
        <v>79</v>
      </c>
    </row>
    <row r="7295" spans="1:5" x14ac:dyDescent="0.2">
      <c r="A7295">
        <f t="shared" si="113"/>
        <v>7234</v>
      </c>
      <c r="B7295" s="138" t="e">
        <f>#REF!</f>
        <v>#REF!</v>
      </c>
      <c r="D7295" s="2" t="e">
        <f t="shared" ref="D7295:D7358" si="114">IF(ISBLANK(B7295),"OK",IF(A7295-B7295=0,"OK","Error?"))</f>
        <v>#REF!</v>
      </c>
      <c r="E7295" s="2" t="s">
        <v>79</v>
      </c>
    </row>
    <row r="7296" spans="1:5" x14ac:dyDescent="0.2">
      <c r="A7296">
        <f t="shared" si="113"/>
        <v>7235</v>
      </c>
      <c r="B7296" s="138" t="e">
        <f>#REF!</f>
        <v>#REF!</v>
      </c>
      <c r="D7296" s="2" t="e">
        <f t="shared" si="114"/>
        <v>#REF!</v>
      </c>
      <c r="E7296" s="2" t="s">
        <v>79</v>
      </c>
    </row>
    <row r="7297" spans="1:5" x14ac:dyDescent="0.2">
      <c r="A7297">
        <f t="shared" si="113"/>
        <v>7236</v>
      </c>
      <c r="B7297" s="138" t="e">
        <f>#REF!</f>
        <v>#REF!</v>
      </c>
      <c r="D7297" s="2" t="e">
        <f t="shared" si="114"/>
        <v>#REF!</v>
      </c>
      <c r="E7297" s="2" t="s">
        <v>79</v>
      </c>
    </row>
    <row r="7298" spans="1:5" x14ac:dyDescent="0.2">
      <c r="A7298">
        <f t="shared" si="113"/>
        <v>7237</v>
      </c>
      <c r="B7298" s="138" t="e">
        <f>#REF!</f>
        <v>#REF!</v>
      </c>
      <c r="D7298" s="2" t="e">
        <f t="shared" si="114"/>
        <v>#REF!</v>
      </c>
      <c r="E7298" s="2" t="s">
        <v>79</v>
      </c>
    </row>
    <row r="7299" spans="1:5" x14ac:dyDescent="0.2">
      <c r="A7299">
        <f t="shared" si="113"/>
        <v>7238</v>
      </c>
      <c r="B7299" s="138" t="e">
        <f>#REF!</f>
        <v>#REF!</v>
      </c>
      <c r="D7299" s="2" t="e">
        <f t="shared" si="114"/>
        <v>#REF!</v>
      </c>
      <c r="E7299" s="2" t="s">
        <v>79</v>
      </c>
    </row>
    <row r="7300" spans="1:5" x14ac:dyDescent="0.2">
      <c r="A7300">
        <f t="shared" si="113"/>
        <v>7239</v>
      </c>
      <c r="B7300" s="138" t="e">
        <f>#REF!</f>
        <v>#REF!</v>
      </c>
      <c r="D7300" s="2" t="e">
        <f t="shared" si="114"/>
        <v>#REF!</v>
      </c>
      <c r="E7300" s="2" t="s">
        <v>79</v>
      </c>
    </row>
    <row r="7301" spans="1:5" x14ac:dyDescent="0.2">
      <c r="A7301">
        <f t="shared" si="113"/>
        <v>7240</v>
      </c>
      <c r="B7301" s="138" t="e">
        <f>#REF!</f>
        <v>#REF!</v>
      </c>
      <c r="D7301" s="2" t="e">
        <f t="shared" si="114"/>
        <v>#REF!</v>
      </c>
      <c r="E7301" s="2" t="s">
        <v>79</v>
      </c>
    </row>
    <row r="7302" spans="1:5" x14ac:dyDescent="0.2">
      <c r="A7302">
        <f t="shared" si="113"/>
        <v>7241</v>
      </c>
      <c r="B7302" s="138" t="e">
        <f>#REF!</f>
        <v>#REF!</v>
      </c>
      <c r="D7302" s="2" t="e">
        <f t="shared" si="114"/>
        <v>#REF!</v>
      </c>
      <c r="E7302" s="2" t="s">
        <v>79</v>
      </c>
    </row>
    <row r="7303" spans="1:5" x14ac:dyDescent="0.2">
      <c r="A7303">
        <f t="shared" si="113"/>
        <v>7242</v>
      </c>
      <c r="B7303" s="138" t="e">
        <f>#REF!</f>
        <v>#REF!</v>
      </c>
      <c r="D7303" s="2" t="e">
        <f t="shared" si="114"/>
        <v>#REF!</v>
      </c>
      <c r="E7303" s="2" t="s">
        <v>79</v>
      </c>
    </row>
    <row r="7304" spans="1:5" x14ac:dyDescent="0.2">
      <c r="A7304">
        <f t="shared" si="113"/>
        <v>7243</v>
      </c>
      <c r="B7304" s="138" t="e">
        <f>#REF!</f>
        <v>#REF!</v>
      </c>
      <c r="D7304" s="2" t="e">
        <f t="shared" si="114"/>
        <v>#REF!</v>
      </c>
      <c r="E7304" s="2" t="s">
        <v>79</v>
      </c>
    </row>
    <row r="7305" spans="1:5" x14ac:dyDescent="0.2">
      <c r="A7305">
        <f t="shared" si="113"/>
        <v>7244</v>
      </c>
      <c r="B7305" s="138" t="e">
        <f>#REF!</f>
        <v>#REF!</v>
      </c>
      <c r="D7305" s="2" t="e">
        <f t="shared" si="114"/>
        <v>#REF!</v>
      </c>
      <c r="E7305" s="2" t="s">
        <v>79</v>
      </c>
    </row>
    <row r="7306" spans="1:5" x14ac:dyDescent="0.2">
      <c r="A7306">
        <f t="shared" si="113"/>
        <v>7245</v>
      </c>
      <c r="B7306" s="138" t="e">
        <f>#REF!</f>
        <v>#REF!</v>
      </c>
      <c r="D7306" s="2" t="e">
        <f t="shared" si="114"/>
        <v>#REF!</v>
      </c>
      <c r="E7306" s="2" t="s">
        <v>79</v>
      </c>
    </row>
    <row r="7307" spans="1:5" x14ac:dyDescent="0.2">
      <c r="A7307">
        <f t="shared" si="113"/>
        <v>7246</v>
      </c>
      <c r="B7307" s="138" t="e">
        <f>#REF!</f>
        <v>#REF!</v>
      </c>
      <c r="D7307" s="2" t="e">
        <f t="shared" si="114"/>
        <v>#REF!</v>
      </c>
      <c r="E7307" s="2" t="s">
        <v>79</v>
      </c>
    </row>
    <row r="7308" spans="1:5" x14ac:dyDescent="0.2">
      <c r="A7308">
        <f t="shared" si="113"/>
        <v>7247</v>
      </c>
      <c r="B7308" s="138" t="e">
        <f>#REF!</f>
        <v>#REF!</v>
      </c>
      <c r="D7308" s="2" t="e">
        <f t="shared" si="114"/>
        <v>#REF!</v>
      </c>
      <c r="E7308" s="2" t="s">
        <v>79</v>
      </c>
    </row>
    <row r="7309" spans="1:5" x14ac:dyDescent="0.2">
      <c r="A7309">
        <f t="shared" si="113"/>
        <v>7248</v>
      </c>
      <c r="B7309" s="138" t="e">
        <f>#REF!</f>
        <v>#REF!</v>
      </c>
      <c r="D7309" s="2" t="e">
        <f t="shared" si="114"/>
        <v>#REF!</v>
      </c>
      <c r="E7309" s="2" t="s">
        <v>79</v>
      </c>
    </row>
    <row r="7310" spans="1:5" x14ac:dyDescent="0.2">
      <c r="A7310">
        <f t="shared" ref="A7310:A7373" si="115">A7309+1</f>
        <v>7249</v>
      </c>
      <c r="B7310" s="138" t="e">
        <f>#REF!</f>
        <v>#REF!</v>
      </c>
      <c r="D7310" s="2" t="e">
        <f t="shared" si="114"/>
        <v>#REF!</v>
      </c>
      <c r="E7310" s="2" t="s">
        <v>79</v>
      </c>
    </row>
    <row r="7311" spans="1:5" x14ac:dyDescent="0.2">
      <c r="A7311">
        <f t="shared" si="115"/>
        <v>7250</v>
      </c>
      <c r="B7311" s="138" t="e">
        <f>#REF!</f>
        <v>#REF!</v>
      </c>
      <c r="D7311" s="2" t="e">
        <f t="shared" si="114"/>
        <v>#REF!</v>
      </c>
      <c r="E7311" s="2" t="s">
        <v>79</v>
      </c>
    </row>
    <row r="7312" spans="1:5" x14ac:dyDescent="0.2">
      <c r="A7312">
        <f t="shared" si="115"/>
        <v>7251</v>
      </c>
      <c r="B7312" s="138" t="e">
        <f>#REF!</f>
        <v>#REF!</v>
      </c>
      <c r="D7312" s="2" t="e">
        <f t="shared" si="114"/>
        <v>#REF!</v>
      </c>
      <c r="E7312" s="2" t="s">
        <v>79</v>
      </c>
    </row>
    <row r="7313" spans="1:5" x14ac:dyDescent="0.2">
      <c r="A7313">
        <f t="shared" si="115"/>
        <v>7252</v>
      </c>
      <c r="B7313" s="138" t="e">
        <f>#REF!</f>
        <v>#REF!</v>
      </c>
      <c r="D7313" s="2" t="e">
        <f t="shared" si="114"/>
        <v>#REF!</v>
      </c>
      <c r="E7313" s="2" t="s">
        <v>79</v>
      </c>
    </row>
    <row r="7314" spans="1:5" x14ac:dyDescent="0.2">
      <c r="A7314">
        <f t="shared" si="115"/>
        <v>7253</v>
      </c>
      <c r="B7314" s="138" t="e">
        <f>#REF!</f>
        <v>#REF!</v>
      </c>
      <c r="D7314" s="2" t="e">
        <f t="shared" si="114"/>
        <v>#REF!</v>
      </c>
      <c r="E7314" s="2" t="s">
        <v>79</v>
      </c>
    </row>
    <row r="7315" spans="1:5" x14ac:dyDescent="0.2">
      <c r="A7315">
        <f t="shared" si="115"/>
        <v>7254</v>
      </c>
      <c r="B7315" s="138" t="e">
        <f>#REF!</f>
        <v>#REF!</v>
      </c>
      <c r="D7315" s="2" t="e">
        <f t="shared" si="114"/>
        <v>#REF!</v>
      </c>
      <c r="E7315" s="2" t="s">
        <v>79</v>
      </c>
    </row>
    <row r="7316" spans="1:5" x14ac:dyDescent="0.2">
      <c r="A7316">
        <f t="shared" si="115"/>
        <v>7255</v>
      </c>
      <c r="B7316" s="138" t="e">
        <f>#REF!</f>
        <v>#REF!</v>
      </c>
      <c r="D7316" s="2" t="e">
        <f t="shared" si="114"/>
        <v>#REF!</v>
      </c>
      <c r="E7316" s="2" t="s">
        <v>79</v>
      </c>
    </row>
    <row r="7317" spans="1:5" x14ac:dyDescent="0.2">
      <c r="A7317">
        <f t="shared" si="115"/>
        <v>7256</v>
      </c>
      <c r="B7317" s="138" t="e">
        <f>#REF!</f>
        <v>#REF!</v>
      </c>
      <c r="D7317" s="2" t="e">
        <f t="shared" si="114"/>
        <v>#REF!</v>
      </c>
      <c r="E7317" s="2" t="s">
        <v>79</v>
      </c>
    </row>
    <row r="7318" spans="1:5" x14ac:dyDescent="0.2">
      <c r="A7318">
        <f t="shared" si="115"/>
        <v>7257</v>
      </c>
      <c r="B7318" s="138" t="e">
        <f>#REF!</f>
        <v>#REF!</v>
      </c>
      <c r="D7318" s="2" t="e">
        <f t="shared" si="114"/>
        <v>#REF!</v>
      </c>
      <c r="E7318" s="2" t="s">
        <v>79</v>
      </c>
    </row>
    <row r="7319" spans="1:5" x14ac:dyDescent="0.2">
      <c r="A7319">
        <f t="shared" si="115"/>
        <v>7258</v>
      </c>
      <c r="B7319" s="138" t="e">
        <f>#REF!</f>
        <v>#REF!</v>
      </c>
      <c r="D7319" s="2" t="e">
        <f t="shared" si="114"/>
        <v>#REF!</v>
      </c>
      <c r="E7319" s="2" t="s">
        <v>79</v>
      </c>
    </row>
    <row r="7320" spans="1:5" x14ac:dyDescent="0.2">
      <c r="A7320">
        <f t="shared" si="115"/>
        <v>7259</v>
      </c>
      <c r="B7320" s="138" t="e">
        <f>#REF!</f>
        <v>#REF!</v>
      </c>
      <c r="D7320" s="2" t="e">
        <f t="shared" si="114"/>
        <v>#REF!</v>
      </c>
      <c r="E7320" s="2" t="s">
        <v>79</v>
      </c>
    </row>
    <row r="7321" spans="1:5" x14ac:dyDescent="0.2">
      <c r="A7321">
        <f t="shared" si="115"/>
        <v>7260</v>
      </c>
      <c r="B7321" s="138" t="e">
        <f>#REF!</f>
        <v>#REF!</v>
      </c>
      <c r="D7321" s="2" t="e">
        <f t="shared" si="114"/>
        <v>#REF!</v>
      </c>
      <c r="E7321" s="2" t="s">
        <v>79</v>
      </c>
    </row>
    <row r="7322" spans="1:5" x14ac:dyDescent="0.2">
      <c r="A7322">
        <f t="shared" si="115"/>
        <v>7261</v>
      </c>
      <c r="B7322" s="138" t="e">
        <f>#REF!</f>
        <v>#REF!</v>
      </c>
      <c r="D7322" s="2" t="e">
        <f t="shared" si="114"/>
        <v>#REF!</v>
      </c>
      <c r="E7322" s="2" t="s">
        <v>79</v>
      </c>
    </row>
    <row r="7323" spans="1:5" x14ac:dyDescent="0.2">
      <c r="A7323">
        <f t="shared" si="115"/>
        <v>7262</v>
      </c>
      <c r="B7323" s="138" t="e">
        <f>#REF!</f>
        <v>#REF!</v>
      </c>
      <c r="D7323" s="2" t="e">
        <f t="shared" si="114"/>
        <v>#REF!</v>
      </c>
      <c r="E7323" s="2" t="s">
        <v>79</v>
      </c>
    </row>
    <row r="7324" spans="1:5" x14ac:dyDescent="0.2">
      <c r="A7324">
        <f t="shared" si="115"/>
        <v>7263</v>
      </c>
      <c r="B7324" s="138" t="e">
        <f>#REF!</f>
        <v>#REF!</v>
      </c>
      <c r="D7324" s="2" t="e">
        <f t="shared" si="114"/>
        <v>#REF!</v>
      </c>
      <c r="E7324" s="2" t="s">
        <v>79</v>
      </c>
    </row>
    <row r="7325" spans="1:5" x14ac:dyDescent="0.2">
      <c r="A7325">
        <f t="shared" si="115"/>
        <v>7264</v>
      </c>
      <c r="B7325" s="138" t="e">
        <f>#REF!</f>
        <v>#REF!</v>
      </c>
      <c r="D7325" s="2" t="e">
        <f t="shared" si="114"/>
        <v>#REF!</v>
      </c>
      <c r="E7325" s="2" t="s">
        <v>79</v>
      </c>
    </row>
    <row r="7326" spans="1:5" x14ac:dyDescent="0.2">
      <c r="A7326">
        <f t="shared" si="115"/>
        <v>7265</v>
      </c>
      <c r="B7326" s="138" t="e">
        <f>#REF!</f>
        <v>#REF!</v>
      </c>
      <c r="D7326" s="2" t="e">
        <f t="shared" si="114"/>
        <v>#REF!</v>
      </c>
      <c r="E7326" s="2" t="s">
        <v>79</v>
      </c>
    </row>
    <row r="7327" spans="1:5" x14ac:dyDescent="0.2">
      <c r="A7327">
        <f t="shared" si="115"/>
        <v>7266</v>
      </c>
      <c r="B7327" s="138" t="e">
        <f>#REF!</f>
        <v>#REF!</v>
      </c>
      <c r="D7327" s="2" t="e">
        <f t="shared" si="114"/>
        <v>#REF!</v>
      </c>
      <c r="E7327" s="2" t="s">
        <v>79</v>
      </c>
    </row>
    <row r="7328" spans="1:5" x14ac:dyDescent="0.2">
      <c r="A7328">
        <f t="shared" si="115"/>
        <v>7267</v>
      </c>
      <c r="B7328" s="138" t="e">
        <f>#REF!</f>
        <v>#REF!</v>
      </c>
      <c r="D7328" s="2" t="e">
        <f t="shared" si="114"/>
        <v>#REF!</v>
      </c>
      <c r="E7328" s="2" t="s">
        <v>79</v>
      </c>
    </row>
    <row r="7329" spans="1:5" x14ac:dyDescent="0.2">
      <c r="A7329">
        <f t="shared" si="115"/>
        <v>7268</v>
      </c>
      <c r="B7329" s="138" t="e">
        <f>#REF!</f>
        <v>#REF!</v>
      </c>
      <c r="D7329" s="2" t="e">
        <f t="shared" si="114"/>
        <v>#REF!</v>
      </c>
      <c r="E7329" s="2" t="s">
        <v>79</v>
      </c>
    </row>
    <row r="7330" spans="1:5" x14ac:dyDescent="0.2">
      <c r="A7330">
        <f t="shared" si="115"/>
        <v>7269</v>
      </c>
      <c r="B7330" s="138" t="e">
        <f>#REF!</f>
        <v>#REF!</v>
      </c>
      <c r="D7330" s="2" t="e">
        <f t="shared" si="114"/>
        <v>#REF!</v>
      </c>
      <c r="E7330" s="2" t="s">
        <v>79</v>
      </c>
    </row>
    <row r="7331" spans="1:5" x14ac:dyDescent="0.2">
      <c r="A7331">
        <f t="shared" si="115"/>
        <v>7270</v>
      </c>
      <c r="B7331" s="138" t="e">
        <f>#REF!</f>
        <v>#REF!</v>
      </c>
      <c r="D7331" s="2" t="e">
        <f t="shared" si="114"/>
        <v>#REF!</v>
      </c>
      <c r="E7331" s="2" t="s">
        <v>79</v>
      </c>
    </row>
    <row r="7332" spans="1:5" x14ac:dyDescent="0.2">
      <c r="A7332">
        <f t="shared" si="115"/>
        <v>7271</v>
      </c>
      <c r="B7332" s="138" t="e">
        <f>#REF!</f>
        <v>#REF!</v>
      </c>
      <c r="D7332" s="2" t="e">
        <f t="shared" si="114"/>
        <v>#REF!</v>
      </c>
      <c r="E7332" s="2" t="s">
        <v>79</v>
      </c>
    </row>
    <row r="7333" spans="1:5" x14ac:dyDescent="0.2">
      <c r="A7333">
        <f t="shared" si="115"/>
        <v>7272</v>
      </c>
      <c r="B7333" s="138" t="e">
        <f>#REF!</f>
        <v>#REF!</v>
      </c>
      <c r="D7333" s="2" t="e">
        <f t="shared" si="114"/>
        <v>#REF!</v>
      </c>
      <c r="E7333" s="2" t="s">
        <v>79</v>
      </c>
    </row>
    <row r="7334" spans="1:5" x14ac:dyDescent="0.2">
      <c r="A7334">
        <f t="shared" si="115"/>
        <v>7273</v>
      </c>
      <c r="B7334" s="138" t="e">
        <f>#REF!</f>
        <v>#REF!</v>
      </c>
      <c r="D7334" s="2" t="e">
        <f t="shared" si="114"/>
        <v>#REF!</v>
      </c>
      <c r="E7334" s="2" t="s">
        <v>79</v>
      </c>
    </row>
    <row r="7335" spans="1:5" x14ac:dyDescent="0.2">
      <c r="A7335">
        <f t="shared" si="115"/>
        <v>7274</v>
      </c>
      <c r="B7335" s="138" t="e">
        <f>#REF!</f>
        <v>#REF!</v>
      </c>
      <c r="D7335" s="2" t="e">
        <f t="shared" si="114"/>
        <v>#REF!</v>
      </c>
      <c r="E7335" s="2" t="s">
        <v>79</v>
      </c>
    </row>
    <row r="7336" spans="1:5" x14ac:dyDescent="0.2">
      <c r="A7336">
        <f t="shared" si="115"/>
        <v>7275</v>
      </c>
      <c r="B7336" s="138" t="e">
        <f>#REF!</f>
        <v>#REF!</v>
      </c>
      <c r="D7336" s="2" t="e">
        <f t="shared" si="114"/>
        <v>#REF!</v>
      </c>
      <c r="E7336" s="2" t="s">
        <v>79</v>
      </c>
    </row>
    <row r="7337" spans="1:5" x14ac:dyDescent="0.2">
      <c r="A7337">
        <f t="shared" si="115"/>
        <v>7276</v>
      </c>
      <c r="B7337" s="138" t="e">
        <f>#REF!</f>
        <v>#REF!</v>
      </c>
      <c r="D7337" s="2" t="e">
        <f t="shared" si="114"/>
        <v>#REF!</v>
      </c>
      <c r="E7337" s="2" t="s">
        <v>79</v>
      </c>
    </row>
    <row r="7338" spans="1:5" x14ac:dyDescent="0.2">
      <c r="A7338">
        <f t="shared" si="115"/>
        <v>7277</v>
      </c>
      <c r="B7338" s="138" t="e">
        <f>#REF!</f>
        <v>#REF!</v>
      </c>
      <c r="D7338" s="2" t="e">
        <f t="shared" si="114"/>
        <v>#REF!</v>
      </c>
      <c r="E7338" s="2" t="s">
        <v>79</v>
      </c>
    </row>
    <row r="7339" spans="1:5" x14ac:dyDescent="0.2">
      <c r="A7339">
        <f t="shared" si="115"/>
        <v>7278</v>
      </c>
      <c r="B7339" s="138" t="e">
        <f>#REF!</f>
        <v>#REF!</v>
      </c>
      <c r="D7339" s="2" t="e">
        <f t="shared" si="114"/>
        <v>#REF!</v>
      </c>
      <c r="E7339" s="2" t="s">
        <v>79</v>
      </c>
    </row>
    <row r="7340" spans="1:5" x14ac:dyDescent="0.2">
      <c r="A7340">
        <f t="shared" si="115"/>
        <v>7279</v>
      </c>
      <c r="B7340" s="138" t="e">
        <f>#REF!</f>
        <v>#REF!</v>
      </c>
      <c r="D7340" s="2" t="e">
        <f t="shared" si="114"/>
        <v>#REF!</v>
      </c>
      <c r="E7340" s="2" t="s">
        <v>79</v>
      </c>
    </row>
    <row r="7341" spans="1:5" x14ac:dyDescent="0.2">
      <c r="A7341">
        <f t="shared" si="115"/>
        <v>7280</v>
      </c>
      <c r="B7341" s="138" t="e">
        <f>#REF!</f>
        <v>#REF!</v>
      </c>
      <c r="D7341" s="2" t="e">
        <f t="shared" si="114"/>
        <v>#REF!</v>
      </c>
      <c r="E7341" s="2" t="s">
        <v>79</v>
      </c>
    </row>
    <row r="7342" spans="1:5" x14ac:dyDescent="0.2">
      <c r="A7342">
        <f t="shared" si="115"/>
        <v>7281</v>
      </c>
      <c r="B7342" s="138" t="e">
        <f>#REF!</f>
        <v>#REF!</v>
      </c>
      <c r="D7342" s="2" t="e">
        <f t="shared" si="114"/>
        <v>#REF!</v>
      </c>
      <c r="E7342" s="2" t="s">
        <v>79</v>
      </c>
    </row>
    <row r="7343" spans="1:5" x14ac:dyDescent="0.2">
      <c r="A7343">
        <f t="shared" si="115"/>
        <v>7282</v>
      </c>
      <c r="B7343" s="138" t="e">
        <f>#REF!</f>
        <v>#REF!</v>
      </c>
      <c r="D7343" s="2" t="e">
        <f t="shared" si="114"/>
        <v>#REF!</v>
      </c>
      <c r="E7343" s="2" t="s">
        <v>79</v>
      </c>
    </row>
    <row r="7344" spans="1:5" x14ac:dyDescent="0.2">
      <c r="A7344">
        <f t="shared" si="115"/>
        <v>7283</v>
      </c>
      <c r="B7344" s="138" t="e">
        <f>#REF!</f>
        <v>#REF!</v>
      </c>
      <c r="D7344" s="2" t="e">
        <f t="shared" si="114"/>
        <v>#REF!</v>
      </c>
      <c r="E7344" s="2" t="s">
        <v>79</v>
      </c>
    </row>
    <row r="7345" spans="1:5" x14ac:dyDescent="0.2">
      <c r="A7345">
        <f t="shared" si="115"/>
        <v>7284</v>
      </c>
      <c r="B7345" s="138" t="e">
        <f>#REF!</f>
        <v>#REF!</v>
      </c>
      <c r="D7345" s="2" t="e">
        <f t="shared" si="114"/>
        <v>#REF!</v>
      </c>
      <c r="E7345" s="2" t="s">
        <v>79</v>
      </c>
    </row>
    <row r="7346" spans="1:5" x14ac:dyDescent="0.2">
      <c r="A7346">
        <f t="shared" si="115"/>
        <v>7285</v>
      </c>
      <c r="B7346" s="138" t="e">
        <f>#REF!</f>
        <v>#REF!</v>
      </c>
      <c r="D7346" s="2" t="e">
        <f t="shared" si="114"/>
        <v>#REF!</v>
      </c>
      <c r="E7346" s="2" t="s">
        <v>79</v>
      </c>
    </row>
    <row r="7347" spans="1:5" x14ac:dyDescent="0.2">
      <c r="A7347">
        <f t="shared" si="115"/>
        <v>7286</v>
      </c>
      <c r="B7347" s="138" t="e">
        <f>#REF!</f>
        <v>#REF!</v>
      </c>
      <c r="D7347" s="2" t="e">
        <f t="shared" si="114"/>
        <v>#REF!</v>
      </c>
      <c r="E7347" s="2" t="s">
        <v>79</v>
      </c>
    </row>
    <row r="7348" spans="1:5" x14ac:dyDescent="0.2">
      <c r="A7348">
        <f t="shared" si="115"/>
        <v>7287</v>
      </c>
      <c r="B7348" s="138" t="e">
        <f>#REF!</f>
        <v>#REF!</v>
      </c>
      <c r="D7348" s="2" t="e">
        <f t="shared" si="114"/>
        <v>#REF!</v>
      </c>
      <c r="E7348" s="2" t="s">
        <v>79</v>
      </c>
    </row>
    <row r="7349" spans="1:5" x14ac:dyDescent="0.2">
      <c r="A7349">
        <f t="shared" si="115"/>
        <v>7288</v>
      </c>
      <c r="B7349" s="138" t="e">
        <f>#REF!</f>
        <v>#REF!</v>
      </c>
      <c r="D7349" s="2" t="e">
        <f t="shared" si="114"/>
        <v>#REF!</v>
      </c>
      <c r="E7349" s="2" t="s">
        <v>79</v>
      </c>
    </row>
    <row r="7350" spans="1:5" x14ac:dyDescent="0.2">
      <c r="A7350">
        <f t="shared" si="115"/>
        <v>7289</v>
      </c>
      <c r="B7350" s="138" t="e">
        <f>#REF!</f>
        <v>#REF!</v>
      </c>
      <c r="D7350" s="2" t="e">
        <f t="shared" si="114"/>
        <v>#REF!</v>
      </c>
      <c r="E7350" s="2" t="s">
        <v>79</v>
      </c>
    </row>
    <row r="7351" spans="1:5" x14ac:dyDescent="0.2">
      <c r="A7351">
        <f t="shared" si="115"/>
        <v>7290</v>
      </c>
      <c r="B7351" s="138" t="e">
        <f>#REF!</f>
        <v>#REF!</v>
      </c>
      <c r="D7351" s="2" t="e">
        <f t="shared" si="114"/>
        <v>#REF!</v>
      </c>
      <c r="E7351" s="2" t="s">
        <v>79</v>
      </c>
    </row>
    <row r="7352" spans="1:5" x14ac:dyDescent="0.2">
      <c r="A7352">
        <f t="shared" si="115"/>
        <v>7291</v>
      </c>
      <c r="B7352" s="138" t="e">
        <f>#REF!</f>
        <v>#REF!</v>
      </c>
      <c r="D7352" s="2" t="e">
        <f t="shared" si="114"/>
        <v>#REF!</v>
      </c>
      <c r="E7352" s="2" t="s">
        <v>79</v>
      </c>
    </row>
    <row r="7353" spans="1:5" x14ac:dyDescent="0.2">
      <c r="A7353">
        <f t="shared" si="115"/>
        <v>7292</v>
      </c>
      <c r="B7353" s="138" t="e">
        <f>#REF!</f>
        <v>#REF!</v>
      </c>
      <c r="D7353" s="2" t="e">
        <f t="shared" si="114"/>
        <v>#REF!</v>
      </c>
      <c r="E7353" s="2" t="s">
        <v>79</v>
      </c>
    </row>
    <row r="7354" spans="1:5" x14ac:dyDescent="0.2">
      <c r="A7354">
        <f t="shared" si="115"/>
        <v>7293</v>
      </c>
      <c r="B7354" s="138" t="e">
        <f>#REF!</f>
        <v>#REF!</v>
      </c>
      <c r="D7354" s="2" t="e">
        <f t="shared" si="114"/>
        <v>#REF!</v>
      </c>
      <c r="E7354" s="2" t="s">
        <v>79</v>
      </c>
    </row>
    <row r="7355" spans="1:5" x14ac:dyDescent="0.2">
      <c r="A7355">
        <f t="shared" si="115"/>
        <v>7294</v>
      </c>
      <c r="B7355" s="138" t="e">
        <f>#REF!</f>
        <v>#REF!</v>
      </c>
      <c r="D7355" s="2" t="e">
        <f t="shared" si="114"/>
        <v>#REF!</v>
      </c>
      <c r="E7355" s="2" t="s">
        <v>79</v>
      </c>
    </row>
    <row r="7356" spans="1:5" x14ac:dyDescent="0.2">
      <c r="A7356">
        <f t="shared" si="115"/>
        <v>7295</v>
      </c>
      <c r="B7356" s="138" t="e">
        <f>#REF!</f>
        <v>#REF!</v>
      </c>
      <c r="D7356" s="2" t="e">
        <f t="shared" si="114"/>
        <v>#REF!</v>
      </c>
      <c r="E7356" s="2" t="s">
        <v>79</v>
      </c>
    </row>
    <row r="7357" spans="1:5" x14ac:dyDescent="0.2">
      <c r="A7357">
        <f t="shared" si="115"/>
        <v>7296</v>
      </c>
      <c r="B7357" s="138" t="e">
        <f>#REF!</f>
        <v>#REF!</v>
      </c>
      <c r="D7357" s="2" t="e">
        <f t="shared" si="114"/>
        <v>#REF!</v>
      </c>
      <c r="E7357" s="2" t="s">
        <v>79</v>
      </c>
    </row>
    <row r="7358" spans="1:5" x14ac:dyDescent="0.2">
      <c r="A7358">
        <f t="shared" si="115"/>
        <v>7297</v>
      </c>
      <c r="B7358" s="138" t="e">
        <f>#REF!</f>
        <v>#REF!</v>
      </c>
      <c r="D7358" s="2" t="e">
        <f t="shared" si="114"/>
        <v>#REF!</v>
      </c>
      <c r="E7358" s="2" t="s">
        <v>79</v>
      </c>
    </row>
    <row r="7359" spans="1:5" x14ac:dyDescent="0.2">
      <c r="A7359">
        <f t="shared" si="115"/>
        <v>7298</v>
      </c>
      <c r="B7359" s="138" t="e">
        <f>#REF!</f>
        <v>#REF!</v>
      </c>
      <c r="D7359" s="2" t="e">
        <f t="shared" ref="D7359:D7422" si="116">IF(ISBLANK(B7359),"OK",IF(A7359-B7359=0,"OK","Error?"))</f>
        <v>#REF!</v>
      </c>
      <c r="E7359" s="2" t="s">
        <v>79</v>
      </c>
    </row>
    <row r="7360" spans="1:5" x14ac:dyDescent="0.2">
      <c r="A7360">
        <f t="shared" si="115"/>
        <v>7299</v>
      </c>
      <c r="B7360" s="138" t="e">
        <f>#REF!</f>
        <v>#REF!</v>
      </c>
      <c r="D7360" s="2" t="e">
        <f t="shared" si="116"/>
        <v>#REF!</v>
      </c>
      <c r="E7360" s="2" t="s">
        <v>79</v>
      </c>
    </row>
    <row r="7361" spans="1:5" x14ac:dyDescent="0.2">
      <c r="A7361">
        <f t="shared" si="115"/>
        <v>7300</v>
      </c>
      <c r="B7361" s="138" t="e">
        <f>#REF!</f>
        <v>#REF!</v>
      </c>
      <c r="D7361" s="2" t="e">
        <f t="shared" si="116"/>
        <v>#REF!</v>
      </c>
      <c r="E7361" s="2" t="s">
        <v>79</v>
      </c>
    </row>
    <row r="7362" spans="1:5" x14ac:dyDescent="0.2">
      <c r="A7362">
        <f t="shared" si="115"/>
        <v>7301</v>
      </c>
      <c r="B7362" s="138" t="e">
        <f>#REF!</f>
        <v>#REF!</v>
      </c>
      <c r="D7362" s="2" t="e">
        <f t="shared" si="116"/>
        <v>#REF!</v>
      </c>
      <c r="E7362" s="2" t="s">
        <v>79</v>
      </c>
    </row>
    <row r="7363" spans="1:5" x14ac:dyDescent="0.2">
      <c r="A7363">
        <f t="shared" si="115"/>
        <v>7302</v>
      </c>
      <c r="B7363" s="138" t="e">
        <f>#REF!</f>
        <v>#REF!</v>
      </c>
      <c r="D7363" s="2" t="e">
        <f t="shared" si="116"/>
        <v>#REF!</v>
      </c>
      <c r="E7363" s="2" t="s">
        <v>79</v>
      </c>
    </row>
    <row r="7364" spans="1:5" x14ac:dyDescent="0.2">
      <c r="A7364">
        <f t="shared" si="115"/>
        <v>7303</v>
      </c>
      <c r="B7364" s="138" t="e">
        <f>#REF!</f>
        <v>#REF!</v>
      </c>
      <c r="D7364" s="2" t="e">
        <f t="shared" si="116"/>
        <v>#REF!</v>
      </c>
      <c r="E7364" s="2" t="s">
        <v>79</v>
      </c>
    </row>
    <row r="7365" spans="1:5" x14ac:dyDescent="0.2">
      <c r="A7365">
        <f t="shared" si="115"/>
        <v>7304</v>
      </c>
      <c r="B7365" s="138" t="e">
        <f>#REF!</f>
        <v>#REF!</v>
      </c>
      <c r="D7365" s="2" t="e">
        <f t="shared" si="116"/>
        <v>#REF!</v>
      </c>
      <c r="E7365" s="2" t="s">
        <v>79</v>
      </c>
    </row>
    <row r="7366" spans="1:5" x14ac:dyDescent="0.2">
      <c r="A7366">
        <f t="shared" si="115"/>
        <v>7305</v>
      </c>
      <c r="B7366" s="138" t="e">
        <f>#REF!</f>
        <v>#REF!</v>
      </c>
      <c r="D7366" s="2" t="e">
        <f t="shared" si="116"/>
        <v>#REF!</v>
      </c>
      <c r="E7366" s="2" t="s">
        <v>79</v>
      </c>
    </row>
    <row r="7367" spans="1:5" x14ac:dyDescent="0.2">
      <c r="A7367">
        <f t="shared" si="115"/>
        <v>7306</v>
      </c>
      <c r="B7367" s="138" t="e">
        <f>#REF!</f>
        <v>#REF!</v>
      </c>
      <c r="D7367" s="2" t="e">
        <f t="shared" si="116"/>
        <v>#REF!</v>
      </c>
      <c r="E7367" s="2" t="s">
        <v>79</v>
      </c>
    </row>
    <row r="7368" spans="1:5" x14ac:dyDescent="0.2">
      <c r="A7368">
        <f t="shared" si="115"/>
        <v>7307</v>
      </c>
      <c r="B7368" s="138" t="e">
        <f>#REF!</f>
        <v>#REF!</v>
      </c>
      <c r="D7368" s="2" t="e">
        <f t="shared" si="116"/>
        <v>#REF!</v>
      </c>
      <c r="E7368" s="2" t="s">
        <v>79</v>
      </c>
    </row>
    <row r="7369" spans="1:5" x14ac:dyDescent="0.2">
      <c r="A7369">
        <f t="shared" si="115"/>
        <v>7308</v>
      </c>
      <c r="B7369" s="138" t="e">
        <f>#REF!</f>
        <v>#REF!</v>
      </c>
      <c r="D7369" s="2" t="e">
        <f t="shared" si="116"/>
        <v>#REF!</v>
      </c>
      <c r="E7369" s="2" t="s">
        <v>79</v>
      </c>
    </row>
    <row r="7370" spans="1:5" x14ac:dyDescent="0.2">
      <c r="A7370">
        <f t="shared" si="115"/>
        <v>7309</v>
      </c>
      <c r="B7370" s="138" t="e">
        <f>#REF!</f>
        <v>#REF!</v>
      </c>
      <c r="D7370" s="2" t="e">
        <f t="shared" si="116"/>
        <v>#REF!</v>
      </c>
      <c r="E7370" s="2" t="s">
        <v>79</v>
      </c>
    </row>
    <row r="7371" spans="1:5" x14ac:dyDescent="0.2">
      <c r="A7371">
        <f t="shared" si="115"/>
        <v>7310</v>
      </c>
      <c r="B7371" s="138" t="e">
        <f>#REF!</f>
        <v>#REF!</v>
      </c>
      <c r="D7371" s="2" t="e">
        <f t="shared" si="116"/>
        <v>#REF!</v>
      </c>
      <c r="E7371" s="2" t="s">
        <v>79</v>
      </c>
    </row>
    <row r="7372" spans="1:5" x14ac:dyDescent="0.2">
      <c r="A7372">
        <f t="shared" si="115"/>
        <v>7311</v>
      </c>
      <c r="B7372" s="138" t="e">
        <f>#REF!</f>
        <v>#REF!</v>
      </c>
      <c r="D7372" s="2" t="e">
        <f t="shared" si="116"/>
        <v>#REF!</v>
      </c>
      <c r="E7372" s="2" t="s">
        <v>79</v>
      </c>
    </row>
    <row r="7373" spans="1:5" x14ac:dyDescent="0.2">
      <c r="A7373">
        <f t="shared" si="115"/>
        <v>7312</v>
      </c>
      <c r="B7373" s="138" t="e">
        <f>#REF!</f>
        <v>#REF!</v>
      </c>
      <c r="D7373" s="2" t="e">
        <f t="shared" si="116"/>
        <v>#REF!</v>
      </c>
      <c r="E7373" s="2" t="s">
        <v>79</v>
      </c>
    </row>
    <row r="7374" spans="1:5" x14ac:dyDescent="0.2">
      <c r="A7374">
        <f t="shared" ref="A7374:A7437" si="117">A7373+1</f>
        <v>7313</v>
      </c>
      <c r="B7374" s="138" t="e">
        <f>#REF!</f>
        <v>#REF!</v>
      </c>
      <c r="D7374" s="2" t="e">
        <f t="shared" si="116"/>
        <v>#REF!</v>
      </c>
      <c r="E7374" s="2" t="s">
        <v>79</v>
      </c>
    </row>
    <row r="7375" spans="1:5" x14ac:dyDescent="0.2">
      <c r="A7375">
        <f t="shared" si="117"/>
        <v>7314</v>
      </c>
      <c r="B7375" s="138" t="e">
        <f>#REF!</f>
        <v>#REF!</v>
      </c>
      <c r="D7375" s="2" t="e">
        <f t="shared" si="116"/>
        <v>#REF!</v>
      </c>
      <c r="E7375" s="2" t="s">
        <v>79</v>
      </c>
    </row>
    <row r="7376" spans="1:5" x14ac:dyDescent="0.2">
      <c r="A7376">
        <f t="shared" si="117"/>
        <v>7315</v>
      </c>
      <c r="B7376" s="138" t="e">
        <f>#REF!</f>
        <v>#REF!</v>
      </c>
      <c r="D7376" s="2" t="e">
        <f t="shared" si="116"/>
        <v>#REF!</v>
      </c>
      <c r="E7376" s="2" t="s">
        <v>79</v>
      </c>
    </row>
    <row r="7377" spans="1:5" x14ac:dyDescent="0.2">
      <c r="A7377">
        <f t="shared" si="117"/>
        <v>7316</v>
      </c>
      <c r="B7377" s="138" t="e">
        <f>#REF!</f>
        <v>#REF!</v>
      </c>
      <c r="D7377" s="2" t="e">
        <f t="shared" si="116"/>
        <v>#REF!</v>
      </c>
      <c r="E7377" s="2" t="s">
        <v>79</v>
      </c>
    </row>
    <row r="7378" spans="1:5" x14ac:dyDescent="0.2">
      <c r="A7378">
        <f t="shared" si="117"/>
        <v>7317</v>
      </c>
      <c r="B7378" s="138" t="e">
        <f>#REF!</f>
        <v>#REF!</v>
      </c>
      <c r="D7378" s="2" t="e">
        <f t="shared" si="116"/>
        <v>#REF!</v>
      </c>
      <c r="E7378" s="2" t="s">
        <v>79</v>
      </c>
    </row>
    <row r="7379" spans="1:5" x14ac:dyDescent="0.2">
      <c r="A7379">
        <f t="shared" si="117"/>
        <v>7318</v>
      </c>
      <c r="B7379" s="138" t="e">
        <f>#REF!</f>
        <v>#REF!</v>
      </c>
      <c r="D7379" s="2" t="e">
        <f t="shared" si="116"/>
        <v>#REF!</v>
      </c>
      <c r="E7379" s="2" t="s">
        <v>79</v>
      </c>
    </row>
    <row r="7380" spans="1:5" x14ac:dyDescent="0.2">
      <c r="A7380">
        <f t="shared" si="117"/>
        <v>7319</v>
      </c>
      <c r="B7380" s="138" t="e">
        <f>#REF!</f>
        <v>#REF!</v>
      </c>
      <c r="D7380" s="2" t="e">
        <f t="shared" si="116"/>
        <v>#REF!</v>
      </c>
      <c r="E7380" s="2" t="s">
        <v>79</v>
      </c>
    </row>
    <row r="7381" spans="1:5" x14ac:dyDescent="0.2">
      <c r="A7381">
        <f t="shared" si="117"/>
        <v>7320</v>
      </c>
      <c r="B7381" s="138" t="e">
        <f>#REF!</f>
        <v>#REF!</v>
      </c>
      <c r="D7381" s="2" t="e">
        <f t="shared" si="116"/>
        <v>#REF!</v>
      </c>
      <c r="E7381" s="2" t="s">
        <v>79</v>
      </c>
    </row>
    <row r="7382" spans="1:5" x14ac:dyDescent="0.2">
      <c r="A7382">
        <f t="shared" si="117"/>
        <v>7321</v>
      </c>
      <c r="B7382" s="138" t="e">
        <f>#REF!</f>
        <v>#REF!</v>
      </c>
      <c r="D7382" s="2" t="e">
        <f t="shared" si="116"/>
        <v>#REF!</v>
      </c>
      <c r="E7382" s="2" t="s">
        <v>79</v>
      </c>
    </row>
    <row r="7383" spans="1:5" x14ac:dyDescent="0.2">
      <c r="A7383">
        <f t="shared" si="117"/>
        <v>7322</v>
      </c>
      <c r="B7383" s="138" t="e">
        <f>#REF!</f>
        <v>#REF!</v>
      </c>
      <c r="D7383" s="2" t="e">
        <f t="shared" si="116"/>
        <v>#REF!</v>
      </c>
      <c r="E7383" s="2" t="s">
        <v>79</v>
      </c>
    </row>
    <row r="7384" spans="1:5" x14ac:dyDescent="0.2">
      <c r="A7384">
        <f t="shared" si="117"/>
        <v>7323</v>
      </c>
      <c r="B7384" s="138" t="e">
        <f>#REF!</f>
        <v>#REF!</v>
      </c>
      <c r="D7384" s="2" t="e">
        <f t="shared" si="116"/>
        <v>#REF!</v>
      </c>
      <c r="E7384" s="2" t="s">
        <v>79</v>
      </c>
    </row>
    <row r="7385" spans="1:5" x14ac:dyDescent="0.2">
      <c r="A7385">
        <f t="shared" si="117"/>
        <v>7324</v>
      </c>
      <c r="B7385" s="138" t="e">
        <f>#REF!</f>
        <v>#REF!</v>
      </c>
      <c r="D7385" s="2" t="e">
        <f t="shared" si="116"/>
        <v>#REF!</v>
      </c>
      <c r="E7385" s="2" t="s">
        <v>79</v>
      </c>
    </row>
    <row r="7386" spans="1:5" x14ac:dyDescent="0.2">
      <c r="A7386">
        <f t="shared" si="117"/>
        <v>7325</v>
      </c>
      <c r="B7386" s="138" t="e">
        <f>#REF!</f>
        <v>#REF!</v>
      </c>
      <c r="D7386" s="2" t="e">
        <f t="shared" si="116"/>
        <v>#REF!</v>
      </c>
      <c r="E7386" s="2" t="s">
        <v>79</v>
      </c>
    </row>
    <row r="7387" spans="1:5" x14ac:dyDescent="0.2">
      <c r="A7387">
        <f t="shared" si="117"/>
        <v>7326</v>
      </c>
      <c r="B7387" s="138" t="e">
        <f>#REF!</f>
        <v>#REF!</v>
      </c>
      <c r="D7387" s="2" t="e">
        <f t="shared" si="116"/>
        <v>#REF!</v>
      </c>
      <c r="E7387" s="2" t="s">
        <v>79</v>
      </c>
    </row>
    <row r="7388" spans="1:5" x14ac:dyDescent="0.2">
      <c r="A7388">
        <f t="shared" si="117"/>
        <v>7327</v>
      </c>
      <c r="B7388" s="138" t="e">
        <f>#REF!</f>
        <v>#REF!</v>
      </c>
      <c r="D7388" s="2" t="e">
        <f t="shared" si="116"/>
        <v>#REF!</v>
      </c>
      <c r="E7388" s="2" t="s">
        <v>79</v>
      </c>
    </row>
    <row r="7389" spans="1:5" x14ac:dyDescent="0.2">
      <c r="A7389">
        <f t="shared" si="117"/>
        <v>7328</v>
      </c>
      <c r="B7389" s="138" t="e">
        <f>#REF!</f>
        <v>#REF!</v>
      </c>
      <c r="D7389" s="2" t="e">
        <f t="shared" si="116"/>
        <v>#REF!</v>
      </c>
      <c r="E7389" s="2" t="s">
        <v>79</v>
      </c>
    </row>
    <row r="7390" spans="1:5" x14ac:dyDescent="0.2">
      <c r="A7390">
        <f t="shared" si="117"/>
        <v>7329</v>
      </c>
      <c r="B7390" s="138" t="e">
        <f>#REF!</f>
        <v>#REF!</v>
      </c>
      <c r="D7390" s="2" t="e">
        <f t="shared" si="116"/>
        <v>#REF!</v>
      </c>
      <c r="E7390" s="2" t="s">
        <v>79</v>
      </c>
    </row>
    <row r="7391" spans="1:5" x14ac:dyDescent="0.2">
      <c r="A7391">
        <f t="shared" si="117"/>
        <v>7330</v>
      </c>
      <c r="B7391" s="138" t="e">
        <f>#REF!</f>
        <v>#REF!</v>
      </c>
      <c r="D7391" s="2" t="e">
        <f t="shared" si="116"/>
        <v>#REF!</v>
      </c>
      <c r="E7391" s="2" t="s">
        <v>79</v>
      </c>
    </row>
    <row r="7392" spans="1:5" x14ac:dyDescent="0.2">
      <c r="A7392">
        <f t="shared" si="117"/>
        <v>7331</v>
      </c>
      <c r="B7392" s="138" t="e">
        <f>#REF!</f>
        <v>#REF!</v>
      </c>
      <c r="D7392" s="2" t="e">
        <f t="shared" si="116"/>
        <v>#REF!</v>
      </c>
      <c r="E7392" s="2" t="s">
        <v>79</v>
      </c>
    </row>
    <row r="7393" spans="1:5" x14ac:dyDescent="0.2">
      <c r="A7393">
        <f t="shared" si="117"/>
        <v>7332</v>
      </c>
      <c r="B7393" s="138" t="e">
        <f>#REF!</f>
        <v>#REF!</v>
      </c>
      <c r="D7393" s="2" t="e">
        <f t="shared" si="116"/>
        <v>#REF!</v>
      </c>
      <c r="E7393" s="2" t="s">
        <v>79</v>
      </c>
    </row>
    <row r="7394" spans="1:5" x14ac:dyDescent="0.2">
      <c r="A7394">
        <f t="shared" si="117"/>
        <v>7333</v>
      </c>
      <c r="B7394" s="138" t="e">
        <f>#REF!</f>
        <v>#REF!</v>
      </c>
      <c r="D7394" s="2" t="e">
        <f t="shared" si="116"/>
        <v>#REF!</v>
      </c>
      <c r="E7394" s="2" t="s">
        <v>79</v>
      </c>
    </row>
    <row r="7395" spans="1:5" x14ac:dyDescent="0.2">
      <c r="A7395">
        <f t="shared" si="117"/>
        <v>7334</v>
      </c>
      <c r="B7395" s="138" t="e">
        <f>#REF!</f>
        <v>#REF!</v>
      </c>
      <c r="D7395" s="2" t="e">
        <f t="shared" si="116"/>
        <v>#REF!</v>
      </c>
      <c r="E7395" s="2" t="s">
        <v>79</v>
      </c>
    </row>
    <row r="7396" spans="1:5" x14ac:dyDescent="0.2">
      <c r="A7396">
        <f t="shared" si="117"/>
        <v>7335</v>
      </c>
      <c r="B7396" s="138" t="e">
        <f>#REF!</f>
        <v>#REF!</v>
      </c>
      <c r="D7396" s="2" t="e">
        <f t="shared" si="116"/>
        <v>#REF!</v>
      </c>
      <c r="E7396" s="2" t="s">
        <v>79</v>
      </c>
    </row>
    <row r="7397" spans="1:5" x14ac:dyDescent="0.2">
      <c r="A7397">
        <f t="shared" si="117"/>
        <v>7336</v>
      </c>
      <c r="B7397" s="138" t="e">
        <f>#REF!</f>
        <v>#REF!</v>
      </c>
      <c r="D7397" s="2" t="e">
        <f t="shared" si="116"/>
        <v>#REF!</v>
      </c>
      <c r="E7397" s="2" t="s">
        <v>79</v>
      </c>
    </row>
    <row r="7398" spans="1:5" x14ac:dyDescent="0.2">
      <c r="A7398">
        <f t="shared" si="117"/>
        <v>7337</v>
      </c>
      <c r="B7398" s="138" t="e">
        <f>#REF!</f>
        <v>#REF!</v>
      </c>
      <c r="D7398" s="2" t="e">
        <f t="shared" si="116"/>
        <v>#REF!</v>
      </c>
      <c r="E7398" s="2" t="s">
        <v>79</v>
      </c>
    </row>
    <row r="7399" spans="1:5" x14ac:dyDescent="0.2">
      <c r="A7399">
        <f t="shared" si="117"/>
        <v>7338</v>
      </c>
      <c r="B7399" s="138" t="e">
        <f>#REF!</f>
        <v>#REF!</v>
      </c>
      <c r="D7399" s="2" t="e">
        <f t="shared" si="116"/>
        <v>#REF!</v>
      </c>
      <c r="E7399" s="2" t="s">
        <v>79</v>
      </c>
    </row>
    <row r="7400" spans="1:5" x14ac:dyDescent="0.2">
      <c r="A7400">
        <f t="shared" si="117"/>
        <v>7339</v>
      </c>
      <c r="B7400" s="138" t="e">
        <f>#REF!</f>
        <v>#REF!</v>
      </c>
      <c r="D7400" s="2" t="e">
        <f t="shared" si="116"/>
        <v>#REF!</v>
      </c>
      <c r="E7400" s="2" t="s">
        <v>79</v>
      </c>
    </row>
    <row r="7401" spans="1:5" x14ac:dyDescent="0.2">
      <c r="A7401">
        <f t="shared" si="117"/>
        <v>7340</v>
      </c>
      <c r="B7401" s="138" t="e">
        <f>#REF!</f>
        <v>#REF!</v>
      </c>
      <c r="D7401" s="2" t="e">
        <f t="shared" si="116"/>
        <v>#REF!</v>
      </c>
      <c r="E7401" s="2" t="s">
        <v>79</v>
      </c>
    </row>
    <row r="7402" spans="1:5" x14ac:dyDescent="0.2">
      <c r="A7402">
        <f t="shared" si="117"/>
        <v>7341</v>
      </c>
      <c r="B7402" s="138" t="e">
        <f>#REF!</f>
        <v>#REF!</v>
      </c>
      <c r="D7402" s="2" t="e">
        <f t="shared" si="116"/>
        <v>#REF!</v>
      </c>
      <c r="E7402" s="2" t="s">
        <v>79</v>
      </c>
    </row>
    <row r="7403" spans="1:5" x14ac:dyDescent="0.2">
      <c r="A7403">
        <f t="shared" si="117"/>
        <v>7342</v>
      </c>
      <c r="B7403" s="138" t="e">
        <f>#REF!</f>
        <v>#REF!</v>
      </c>
      <c r="D7403" s="2" t="e">
        <f t="shared" si="116"/>
        <v>#REF!</v>
      </c>
      <c r="E7403" s="2" t="s">
        <v>79</v>
      </c>
    </row>
    <row r="7404" spans="1:5" x14ac:dyDescent="0.2">
      <c r="A7404">
        <f t="shared" si="117"/>
        <v>7343</v>
      </c>
      <c r="B7404" s="138" t="e">
        <f>#REF!</f>
        <v>#REF!</v>
      </c>
      <c r="D7404" s="2" t="e">
        <f t="shared" si="116"/>
        <v>#REF!</v>
      </c>
      <c r="E7404" s="2" t="s">
        <v>79</v>
      </c>
    </row>
    <row r="7405" spans="1:5" x14ac:dyDescent="0.2">
      <c r="A7405">
        <f t="shared" si="117"/>
        <v>7344</v>
      </c>
      <c r="B7405" s="138" t="e">
        <f>#REF!</f>
        <v>#REF!</v>
      </c>
      <c r="D7405" s="2" t="e">
        <f t="shared" si="116"/>
        <v>#REF!</v>
      </c>
      <c r="E7405" s="2" t="s">
        <v>79</v>
      </c>
    </row>
    <row r="7406" spans="1:5" x14ac:dyDescent="0.2">
      <c r="A7406">
        <f t="shared" si="117"/>
        <v>7345</v>
      </c>
      <c r="B7406" s="138" t="e">
        <f>#REF!</f>
        <v>#REF!</v>
      </c>
      <c r="D7406" s="2" t="e">
        <f t="shared" si="116"/>
        <v>#REF!</v>
      </c>
      <c r="E7406" s="2" t="s">
        <v>79</v>
      </c>
    </row>
    <row r="7407" spans="1:5" x14ac:dyDescent="0.2">
      <c r="A7407">
        <f t="shared" si="117"/>
        <v>7346</v>
      </c>
      <c r="B7407" s="138" t="e">
        <f>#REF!</f>
        <v>#REF!</v>
      </c>
      <c r="D7407" s="2" t="e">
        <f t="shared" si="116"/>
        <v>#REF!</v>
      </c>
      <c r="E7407" s="2" t="s">
        <v>79</v>
      </c>
    </row>
    <row r="7408" spans="1:5" x14ac:dyDescent="0.2">
      <c r="A7408">
        <f t="shared" si="117"/>
        <v>7347</v>
      </c>
      <c r="B7408" s="138" t="e">
        <f>#REF!</f>
        <v>#REF!</v>
      </c>
      <c r="D7408" s="2" t="e">
        <f t="shared" si="116"/>
        <v>#REF!</v>
      </c>
      <c r="E7408" s="2" t="s">
        <v>79</v>
      </c>
    </row>
    <row r="7409" spans="1:5" x14ac:dyDescent="0.2">
      <c r="A7409">
        <f t="shared" si="117"/>
        <v>7348</v>
      </c>
      <c r="B7409" s="138" t="e">
        <f>#REF!</f>
        <v>#REF!</v>
      </c>
      <c r="D7409" s="2" t="e">
        <f t="shared" si="116"/>
        <v>#REF!</v>
      </c>
      <c r="E7409" s="2" t="s">
        <v>79</v>
      </c>
    </row>
    <row r="7410" spans="1:5" x14ac:dyDescent="0.2">
      <c r="A7410">
        <f t="shared" si="117"/>
        <v>7349</v>
      </c>
      <c r="B7410" s="138" t="e">
        <f>#REF!</f>
        <v>#REF!</v>
      </c>
      <c r="D7410" s="2" t="e">
        <f t="shared" si="116"/>
        <v>#REF!</v>
      </c>
      <c r="E7410" s="2" t="s">
        <v>79</v>
      </c>
    </row>
    <row r="7411" spans="1:5" x14ac:dyDescent="0.2">
      <c r="A7411">
        <f t="shared" si="117"/>
        <v>7350</v>
      </c>
      <c r="B7411" s="138" t="e">
        <f>#REF!</f>
        <v>#REF!</v>
      </c>
      <c r="D7411" s="2" t="e">
        <f t="shared" si="116"/>
        <v>#REF!</v>
      </c>
      <c r="E7411" s="2" t="s">
        <v>79</v>
      </c>
    </row>
    <row r="7412" spans="1:5" x14ac:dyDescent="0.2">
      <c r="A7412">
        <f t="shared" si="117"/>
        <v>7351</v>
      </c>
      <c r="B7412" s="138" t="e">
        <f>#REF!</f>
        <v>#REF!</v>
      </c>
      <c r="D7412" s="2" t="e">
        <f t="shared" si="116"/>
        <v>#REF!</v>
      </c>
      <c r="E7412" s="2" t="s">
        <v>79</v>
      </c>
    </row>
    <row r="7413" spans="1:5" x14ac:dyDescent="0.2">
      <c r="A7413">
        <f t="shared" si="117"/>
        <v>7352</v>
      </c>
      <c r="B7413" s="138" t="e">
        <f>#REF!</f>
        <v>#REF!</v>
      </c>
      <c r="D7413" s="2" t="e">
        <f t="shared" si="116"/>
        <v>#REF!</v>
      </c>
      <c r="E7413" s="2" t="s">
        <v>79</v>
      </c>
    </row>
    <row r="7414" spans="1:5" x14ac:dyDescent="0.2">
      <c r="A7414">
        <f t="shared" si="117"/>
        <v>7353</v>
      </c>
      <c r="B7414" s="138" t="e">
        <f>#REF!</f>
        <v>#REF!</v>
      </c>
      <c r="D7414" s="2" t="e">
        <f t="shared" si="116"/>
        <v>#REF!</v>
      </c>
      <c r="E7414" s="2" t="s">
        <v>79</v>
      </c>
    </row>
    <row r="7415" spans="1:5" x14ac:dyDescent="0.2">
      <c r="A7415">
        <f t="shared" si="117"/>
        <v>7354</v>
      </c>
      <c r="B7415" s="138" t="e">
        <f>#REF!</f>
        <v>#REF!</v>
      </c>
      <c r="D7415" s="2" t="e">
        <f t="shared" si="116"/>
        <v>#REF!</v>
      </c>
      <c r="E7415" s="2" t="s">
        <v>79</v>
      </c>
    </row>
    <row r="7416" spans="1:5" x14ac:dyDescent="0.2">
      <c r="A7416">
        <f t="shared" si="117"/>
        <v>7355</v>
      </c>
      <c r="B7416" s="138" t="e">
        <f>#REF!</f>
        <v>#REF!</v>
      </c>
      <c r="D7416" s="2" t="e">
        <f t="shared" si="116"/>
        <v>#REF!</v>
      </c>
      <c r="E7416" s="2" t="s">
        <v>79</v>
      </c>
    </row>
    <row r="7417" spans="1:5" x14ac:dyDescent="0.2">
      <c r="A7417">
        <f t="shared" si="117"/>
        <v>7356</v>
      </c>
      <c r="B7417" s="138" t="e">
        <f>#REF!</f>
        <v>#REF!</v>
      </c>
      <c r="D7417" s="2" t="e">
        <f t="shared" si="116"/>
        <v>#REF!</v>
      </c>
      <c r="E7417" s="2" t="s">
        <v>79</v>
      </c>
    </row>
    <row r="7418" spans="1:5" x14ac:dyDescent="0.2">
      <c r="A7418">
        <f t="shared" si="117"/>
        <v>7357</v>
      </c>
      <c r="B7418" s="138" t="e">
        <f>#REF!</f>
        <v>#REF!</v>
      </c>
      <c r="D7418" s="2" t="e">
        <f t="shared" si="116"/>
        <v>#REF!</v>
      </c>
      <c r="E7418" s="2" t="s">
        <v>79</v>
      </c>
    </row>
    <row r="7419" spans="1:5" x14ac:dyDescent="0.2">
      <c r="A7419">
        <f t="shared" si="117"/>
        <v>7358</v>
      </c>
      <c r="B7419" s="138" t="e">
        <f>#REF!</f>
        <v>#REF!</v>
      </c>
      <c r="D7419" s="2" t="e">
        <f t="shared" si="116"/>
        <v>#REF!</v>
      </c>
      <c r="E7419" s="2" t="s">
        <v>79</v>
      </c>
    </row>
    <row r="7420" spans="1:5" x14ac:dyDescent="0.2">
      <c r="A7420">
        <f t="shared" si="117"/>
        <v>7359</v>
      </c>
      <c r="B7420" s="138" t="e">
        <f>#REF!</f>
        <v>#REF!</v>
      </c>
      <c r="D7420" s="2" t="e">
        <f t="shared" si="116"/>
        <v>#REF!</v>
      </c>
      <c r="E7420" s="2" t="s">
        <v>79</v>
      </c>
    </row>
    <row r="7421" spans="1:5" x14ac:dyDescent="0.2">
      <c r="A7421">
        <f t="shared" si="117"/>
        <v>7360</v>
      </c>
      <c r="B7421" s="138" t="e">
        <f>#REF!</f>
        <v>#REF!</v>
      </c>
      <c r="D7421" s="2" t="e">
        <f t="shared" si="116"/>
        <v>#REF!</v>
      </c>
      <c r="E7421" s="2" t="s">
        <v>79</v>
      </c>
    </row>
    <row r="7422" spans="1:5" x14ac:dyDescent="0.2">
      <c r="A7422">
        <f t="shared" si="117"/>
        <v>7361</v>
      </c>
      <c r="B7422" s="138" t="e">
        <f>#REF!</f>
        <v>#REF!</v>
      </c>
      <c r="D7422" s="2" t="e">
        <f t="shared" si="116"/>
        <v>#REF!</v>
      </c>
      <c r="E7422" s="2" t="s">
        <v>79</v>
      </c>
    </row>
    <row r="7423" spans="1:5" x14ac:dyDescent="0.2">
      <c r="A7423">
        <f t="shared" si="117"/>
        <v>7362</v>
      </c>
      <c r="B7423" s="138" t="e">
        <f>#REF!</f>
        <v>#REF!</v>
      </c>
      <c r="D7423" s="2" t="e">
        <f t="shared" ref="D7423:D7486" si="118">IF(ISBLANK(B7423),"OK",IF(A7423-B7423=0,"OK","Error?"))</f>
        <v>#REF!</v>
      </c>
      <c r="E7423" s="2" t="s">
        <v>79</v>
      </c>
    </row>
    <row r="7424" spans="1:5" x14ac:dyDescent="0.2">
      <c r="A7424">
        <f t="shared" si="117"/>
        <v>7363</v>
      </c>
      <c r="B7424" s="138" t="e">
        <f>#REF!</f>
        <v>#REF!</v>
      </c>
      <c r="D7424" s="2" t="e">
        <f t="shared" si="118"/>
        <v>#REF!</v>
      </c>
      <c r="E7424" s="2" t="s">
        <v>79</v>
      </c>
    </row>
    <row r="7425" spans="1:5" x14ac:dyDescent="0.2">
      <c r="A7425">
        <f t="shared" si="117"/>
        <v>7364</v>
      </c>
      <c r="B7425" s="138" t="e">
        <f>#REF!</f>
        <v>#REF!</v>
      </c>
      <c r="D7425" s="2" t="e">
        <f t="shared" si="118"/>
        <v>#REF!</v>
      </c>
      <c r="E7425" s="2" t="s">
        <v>79</v>
      </c>
    </row>
    <row r="7426" spans="1:5" x14ac:dyDescent="0.2">
      <c r="A7426">
        <f t="shared" si="117"/>
        <v>7365</v>
      </c>
      <c r="B7426" s="138" t="e">
        <f>#REF!</f>
        <v>#REF!</v>
      </c>
      <c r="D7426" s="2" t="e">
        <f t="shared" si="118"/>
        <v>#REF!</v>
      </c>
      <c r="E7426" s="2" t="s">
        <v>79</v>
      </c>
    </row>
    <row r="7427" spans="1:5" x14ac:dyDescent="0.2">
      <c r="A7427">
        <f t="shared" si="117"/>
        <v>7366</v>
      </c>
      <c r="B7427" s="138" t="e">
        <f>#REF!</f>
        <v>#REF!</v>
      </c>
      <c r="D7427" s="2" t="e">
        <f t="shared" si="118"/>
        <v>#REF!</v>
      </c>
      <c r="E7427" s="2" t="s">
        <v>79</v>
      </c>
    </row>
    <row r="7428" spans="1:5" x14ac:dyDescent="0.2">
      <c r="A7428">
        <f t="shared" si="117"/>
        <v>7367</v>
      </c>
      <c r="B7428" s="138" t="e">
        <f>#REF!</f>
        <v>#REF!</v>
      </c>
      <c r="D7428" s="2" t="e">
        <f t="shared" si="118"/>
        <v>#REF!</v>
      </c>
      <c r="E7428" s="2" t="s">
        <v>79</v>
      </c>
    </row>
    <row r="7429" spans="1:5" x14ac:dyDescent="0.2">
      <c r="A7429">
        <f t="shared" si="117"/>
        <v>7368</v>
      </c>
      <c r="B7429" s="138" t="e">
        <f>#REF!</f>
        <v>#REF!</v>
      </c>
      <c r="D7429" s="2" t="e">
        <f t="shared" si="118"/>
        <v>#REF!</v>
      </c>
      <c r="E7429" s="2" t="s">
        <v>79</v>
      </c>
    </row>
    <row r="7430" spans="1:5" x14ac:dyDescent="0.2">
      <c r="A7430">
        <f t="shared" si="117"/>
        <v>7369</v>
      </c>
      <c r="B7430" s="138" t="e">
        <f>#REF!</f>
        <v>#REF!</v>
      </c>
      <c r="D7430" s="2" t="e">
        <f t="shared" si="118"/>
        <v>#REF!</v>
      </c>
      <c r="E7430" s="2" t="s">
        <v>79</v>
      </c>
    </row>
    <row r="7431" spans="1:5" x14ac:dyDescent="0.2">
      <c r="A7431">
        <f t="shared" si="117"/>
        <v>7370</v>
      </c>
      <c r="B7431" s="138" t="e">
        <f>#REF!</f>
        <v>#REF!</v>
      </c>
      <c r="D7431" s="2" t="e">
        <f t="shared" si="118"/>
        <v>#REF!</v>
      </c>
      <c r="E7431" s="2" t="s">
        <v>79</v>
      </c>
    </row>
    <row r="7432" spans="1:5" x14ac:dyDescent="0.2">
      <c r="A7432">
        <f t="shared" si="117"/>
        <v>7371</v>
      </c>
      <c r="B7432" s="138" t="e">
        <f>#REF!</f>
        <v>#REF!</v>
      </c>
      <c r="D7432" s="2" t="e">
        <f t="shared" si="118"/>
        <v>#REF!</v>
      </c>
      <c r="E7432" s="2" t="s">
        <v>79</v>
      </c>
    </row>
    <row r="7433" spans="1:5" x14ac:dyDescent="0.2">
      <c r="A7433">
        <f t="shared" si="117"/>
        <v>7372</v>
      </c>
      <c r="B7433" s="138" t="e">
        <f>#REF!</f>
        <v>#REF!</v>
      </c>
      <c r="D7433" s="2" t="e">
        <f t="shared" si="118"/>
        <v>#REF!</v>
      </c>
      <c r="E7433" s="2" t="s">
        <v>79</v>
      </c>
    </row>
    <row r="7434" spans="1:5" x14ac:dyDescent="0.2">
      <c r="A7434">
        <f t="shared" si="117"/>
        <v>7373</v>
      </c>
      <c r="B7434" s="138" t="e">
        <f>#REF!</f>
        <v>#REF!</v>
      </c>
      <c r="D7434" s="2" t="e">
        <f t="shared" si="118"/>
        <v>#REF!</v>
      </c>
      <c r="E7434" s="2" t="s">
        <v>79</v>
      </c>
    </row>
    <row r="7435" spans="1:5" x14ac:dyDescent="0.2">
      <c r="A7435">
        <f t="shared" si="117"/>
        <v>7374</v>
      </c>
      <c r="B7435" s="138" t="e">
        <f>#REF!</f>
        <v>#REF!</v>
      </c>
      <c r="D7435" s="2" t="e">
        <f t="shared" si="118"/>
        <v>#REF!</v>
      </c>
      <c r="E7435" s="2" t="s">
        <v>79</v>
      </c>
    </row>
    <row r="7436" spans="1:5" x14ac:dyDescent="0.2">
      <c r="A7436">
        <f t="shared" si="117"/>
        <v>7375</v>
      </c>
      <c r="B7436" s="138" t="e">
        <f>#REF!</f>
        <v>#REF!</v>
      </c>
      <c r="D7436" s="2" t="e">
        <f t="shared" si="118"/>
        <v>#REF!</v>
      </c>
      <c r="E7436" s="2" t="s">
        <v>79</v>
      </c>
    </row>
    <row r="7437" spans="1:5" x14ac:dyDescent="0.2">
      <c r="A7437">
        <f t="shared" si="117"/>
        <v>7376</v>
      </c>
      <c r="B7437" s="138" t="e">
        <f>#REF!</f>
        <v>#REF!</v>
      </c>
      <c r="D7437" s="2" t="e">
        <f t="shared" si="118"/>
        <v>#REF!</v>
      </c>
      <c r="E7437" s="2" t="s">
        <v>79</v>
      </c>
    </row>
    <row r="7438" spans="1:5" x14ac:dyDescent="0.2">
      <c r="A7438">
        <f t="shared" ref="A7438:A7501" si="119">A7437+1</f>
        <v>7377</v>
      </c>
      <c r="B7438" s="138" t="e">
        <f>#REF!</f>
        <v>#REF!</v>
      </c>
      <c r="D7438" s="2" t="e">
        <f t="shared" si="118"/>
        <v>#REF!</v>
      </c>
      <c r="E7438" s="2" t="s">
        <v>79</v>
      </c>
    </row>
    <row r="7439" spans="1:5" x14ac:dyDescent="0.2">
      <c r="A7439">
        <f t="shared" si="119"/>
        <v>7378</v>
      </c>
      <c r="B7439" s="138" t="e">
        <f>#REF!</f>
        <v>#REF!</v>
      </c>
      <c r="D7439" s="2" t="e">
        <f t="shared" si="118"/>
        <v>#REF!</v>
      </c>
      <c r="E7439" s="2" t="s">
        <v>79</v>
      </c>
    </row>
    <row r="7440" spans="1:5" x14ac:dyDescent="0.2">
      <c r="A7440">
        <f t="shared" si="119"/>
        <v>7379</v>
      </c>
      <c r="B7440" s="138" t="e">
        <f>#REF!</f>
        <v>#REF!</v>
      </c>
      <c r="D7440" s="2" t="e">
        <f t="shared" si="118"/>
        <v>#REF!</v>
      </c>
      <c r="E7440" s="2" t="s">
        <v>79</v>
      </c>
    </row>
    <row r="7441" spans="1:5" x14ac:dyDescent="0.2">
      <c r="A7441">
        <f t="shared" si="119"/>
        <v>7380</v>
      </c>
      <c r="B7441" s="138" t="e">
        <f>#REF!</f>
        <v>#REF!</v>
      </c>
      <c r="D7441" s="2" t="e">
        <f t="shared" si="118"/>
        <v>#REF!</v>
      </c>
      <c r="E7441" s="2" t="s">
        <v>79</v>
      </c>
    </row>
    <row r="7442" spans="1:5" x14ac:dyDescent="0.2">
      <c r="A7442">
        <f t="shared" si="119"/>
        <v>7381</v>
      </c>
      <c r="B7442" s="138" t="e">
        <f>#REF!</f>
        <v>#REF!</v>
      </c>
      <c r="D7442" s="2" t="e">
        <f t="shared" si="118"/>
        <v>#REF!</v>
      </c>
      <c r="E7442" s="2" t="s">
        <v>79</v>
      </c>
    </row>
    <row r="7443" spans="1:5" x14ac:dyDescent="0.2">
      <c r="A7443">
        <f t="shared" si="119"/>
        <v>7382</v>
      </c>
      <c r="B7443" s="138" t="e">
        <f>#REF!</f>
        <v>#REF!</v>
      </c>
      <c r="D7443" s="2" t="e">
        <f t="shared" si="118"/>
        <v>#REF!</v>
      </c>
      <c r="E7443" s="2" t="s">
        <v>79</v>
      </c>
    </row>
    <row r="7444" spans="1:5" x14ac:dyDescent="0.2">
      <c r="A7444">
        <f t="shared" si="119"/>
        <v>7383</v>
      </c>
      <c r="B7444" s="138" t="e">
        <f>#REF!</f>
        <v>#REF!</v>
      </c>
      <c r="D7444" s="2" t="e">
        <f t="shared" si="118"/>
        <v>#REF!</v>
      </c>
      <c r="E7444" s="2" t="s">
        <v>79</v>
      </c>
    </row>
    <row r="7445" spans="1:5" x14ac:dyDescent="0.2">
      <c r="A7445">
        <f t="shared" si="119"/>
        <v>7384</v>
      </c>
      <c r="B7445" s="138" t="e">
        <f>#REF!</f>
        <v>#REF!</v>
      </c>
      <c r="D7445" s="2" t="e">
        <f t="shared" si="118"/>
        <v>#REF!</v>
      </c>
      <c r="E7445" s="2" t="s">
        <v>79</v>
      </c>
    </row>
    <row r="7446" spans="1:5" x14ac:dyDescent="0.2">
      <c r="A7446">
        <f t="shared" si="119"/>
        <v>7385</v>
      </c>
      <c r="B7446" s="138" t="e">
        <f>#REF!</f>
        <v>#REF!</v>
      </c>
      <c r="D7446" s="2" t="e">
        <f t="shared" si="118"/>
        <v>#REF!</v>
      </c>
      <c r="E7446" s="2" t="s">
        <v>79</v>
      </c>
    </row>
    <row r="7447" spans="1:5" x14ac:dyDescent="0.2">
      <c r="A7447">
        <f t="shared" si="119"/>
        <v>7386</v>
      </c>
      <c r="B7447" s="138" t="e">
        <f>#REF!</f>
        <v>#REF!</v>
      </c>
      <c r="D7447" s="2" t="e">
        <f t="shared" si="118"/>
        <v>#REF!</v>
      </c>
      <c r="E7447" s="2" t="s">
        <v>79</v>
      </c>
    </row>
    <row r="7448" spans="1:5" x14ac:dyDescent="0.2">
      <c r="A7448">
        <f t="shared" si="119"/>
        <v>7387</v>
      </c>
      <c r="B7448" s="138" t="e">
        <f>#REF!</f>
        <v>#REF!</v>
      </c>
      <c r="D7448" s="2" t="e">
        <f t="shared" si="118"/>
        <v>#REF!</v>
      </c>
      <c r="E7448" s="2" t="s">
        <v>79</v>
      </c>
    </row>
    <row r="7449" spans="1:5" x14ac:dyDescent="0.2">
      <c r="A7449">
        <f t="shared" si="119"/>
        <v>7388</v>
      </c>
      <c r="B7449" s="138" t="e">
        <f>#REF!</f>
        <v>#REF!</v>
      </c>
      <c r="D7449" s="2" t="e">
        <f t="shared" si="118"/>
        <v>#REF!</v>
      </c>
      <c r="E7449" s="2" t="s">
        <v>79</v>
      </c>
    </row>
    <row r="7450" spans="1:5" x14ac:dyDescent="0.2">
      <c r="A7450">
        <f t="shared" si="119"/>
        <v>7389</v>
      </c>
      <c r="B7450" s="138" t="e">
        <f>#REF!</f>
        <v>#REF!</v>
      </c>
      <c r="D7450" s="2" t="e">
        <f t="shared" si="118"/>
        <v>#REF!</v>
      </c>
      <c r="E7450" s="2" t="s">
        <v>79</v>
      </c>
    </row>
    <row r="7451" spans="1:5" x14ac:dyDescent="0.2">
      <c r="A7451">
        <f t="shared" si="119"/>
        <v>7390</v>
      </c>
      <c r="B7451" s="138" t="e">
        <f>#REF!</f>
        <v>#REF!</v>
      </c>
      <c r="D7451" s="2" t="e">
        <f t="shared" si="118"/>
        <v>#REF!</v>
      </c>
      <c r="E7451" s="2" t="s">
        <v>79</v>
      </c>
    </row>
    <row r="7452" spans="1:5" x14ac:dyDescent="0.2">
      <c r="A7452">
        <f t="shared" si="119"/>
        <v>7391</v>
      </c>
      <c r="B7452" s="138" t="e">
        <f>#REF!</f>
        <v>#REF!</v>
      </c>
      <c r="D7452" s="2" t="e">
        <f t="shared" si="118"/>
        <v>#REF!</v>
      </c>
      <c r="E7452" s="2" t="s">
        <v>79</v>
      </c>
    </row>
    <row r="7453" spans="1:5" x14ac:dyDescent="0.2">
      <c r="A7453">
        <f t="shared" si="119"/>
        <v>7392</v>
      </c>
      <c r="B7453" s="138" t="e">
        <f>#REF!</f>
        <v>#REF!</v>
      </c>
      <c r="D7453" s="2" t="e">
        <f t="shared" si="118"/>
        <v>#REF!</v>
      </c>
      <c r="E7453" s="2" t="s">
        <v>79</v>
      </c>
    </row>
    <row r="7454" spans="1:5" x14ac:dyDescent="0.2">
      <c r="A7454">
        <f t="shared" si="119"/>
        <v>7393</v>
      </c>
      <c r="B7454" s="138" t="e">
        <f>#REF!</f>
        <v>#REF!</v>
      </c>
      <c r="D7454" s="2" t="e">
        <f t="shared" si="118"/>
        <v>#REF!</v>
      </c>
      <c r="E7454" s="2" t="s">
        <v>79</v>
      </c>
    </row>
    <row r="7455" spans="1:5" x14ac:dyDescent="0.2">
      <c r="A7455">
        <f t="shared" si="119"/>
        <v>7394</v>
      </c>
      <c r="B7455" s="138" t="e">
        <f>#REF!</f>
        <v>#REF!</v>
      </c>
      <c r="D7455" s="2" t="e">
        <f t="shared" si="118"/>
        <v>#REF!</v>
      </c>
      <c r="E7455" s="2" t="s">
        <v>79</v>
      </c>
    </row>
    <row r="7456" spans="1:5" x14ac:dyDescent="0.2">
      <c r="A7456">
        <f t="shared" si="119"/>
        <v>7395</v>
      </c>
      <c r="B7456" s="138" t="e">
        <f>#REF!</f>
        <v>#REF!</v>
      </c>
      <c r="D7456" s="2" t="e">
        <f t="shared" si="118"/>
        <v>#REF!</v>
      </c>
      <c r="E7456" s="2" t="s">
        <v>79</v>
      </c>
    </row>
    <row r="7457" spans="1:5" x14ac:dyDescent="0.2">
      <c r="A7457">
        <f t="shared" si="119"/>
        <v>7396</v>
      </c>
      <c r="B7457" s="138" t="e">
        <f>#REF!</f>
        <v>#REF!</v>
      </c>
      <c r="D7457" s="2" t="e">
        <f t="shared" si="118"/>
        <v>#REF!</v>
      </c>
      <c r="E7457" s="2" t="s">
        <v>79</v>
      </c>
    </row>
    <row r="7458" spans="1:5" x14ac:dyDescent="0.2">
      <c r="A7458">
        <f t="shared" si="119"/>
        <v>7397</v>
      </c>
      <c r="B7458" s="138" t="e">
        <f>#REF!</f>
        <v>#REF!</v>
      </c>
      <c r="D7458" s="2" t="e">
        <f t="shared" si="118"/>
        <v>#REF!</v>
      </c>
      <c r="E7458" s="2" t="s">
        <v>79</v>
      </c>
    </row>
    <row r="7459" spans="1:5" x14ac:dyDescent="0.2">
      <c r="A7459">
        <f t="shared" si="119"/>
        <v>7398</v>
      </c>
      <c r="B7459" s="138" t="e">
        <f>#REF!</f>
        <v>#REF!</v>
      </c>
      <c r="D7459" s="2" t="e">
        <f t="shared" si="118"/>
        <v>#REF!</v>
      </c>
      <c r="E7459" s="2" t="s">
        <v>79</v>
      </c>
    </row>
    <row r="7460" spans="1:5" x14ac:dyDescent="0.2">
      <c r="A7460">
        <f t="shared" si="119"/>
        <v>7399</v>
      </c>
      <c r="B7460" s="138" t="e">
        <f>#REF!</f>
        <v>#REF!</v>
      </c>
      <c r="D7460" s="2" t="e">
        <f t="shared" si="118"/>
        <v>#REF!</v>
      </c>
      <c r="E7460" s="2" t="s">
        <v>79</v>
      </c>
    </row>
    <row r="7461" spans="1:5" x14ac:dyDescent="0.2">
      <c r="A7461">
        <f t="shared" si="119"/>
        <v>7400</v>
      </c>
      <c r="B7461" s="138" t="e">
        <f>#REF!</f>
        <v>#REF!</v>
      </c>
      <c r="D7461" s="2" t="e">
        <f t="shared" si="118"/>
        <v>#REF!</v>
      </c>
      <c r="E7461" s="2" t="s">
        <v>79</v>
      </c>
    </row>
    <row r="7462" spans="1:5" x14ac:dyDescent="0.2">
      <c r="A7462">
        <f t="shared" si="119"/>
        <v>7401</v>
      </c>
      <c r="B7462" s="138" t="e">
        <f>#REF!</f>
        <v>#REF!</v>
      </c>
      <c r="D7462" s="2" t="e">
        <f t="shared" si="118"/>
        <v>#REF!</v>
      </c>
      <c r="E7462" s="2" t="s">
        <v>79</v>
      </c>
    </row>
    <row r="7463" spans="1:5" x14ac:dyDescent="0.2">
      <c r="A7463">
        <f t="shared" si="119"/>
        <v>7402</v>
      </c>
      <c r="B7463" s="138" t="e">
        <f>#REF!</f>
        <v>#REF!</v>
      </c>
      <c r="D7463" s="2" t="e">
        <f t="shared" si="118"/>
        <v>#REF!</v>
      </c>
      <c r="E7463" s="2" t="s">
        <v>79</v>
      </c>
    </row>
    <row r="7464" spans="1:5" x14ac:dyDescent="0.2">
      <c r="A7464">
        <f t="shared" si="119"/>
        <v>7403</v>
      </c>
      <c r="B7464" s="138" t="e">
        <f>#REF!</f>
        <v>#REF!</v>
      </c>
      <c r="D7464" s="2" t="e">
        <f t="shared" si="118"/>
        <v>#REF!</v>
      </c>
      <c r="E7464" s="2" t="s">
        <v>79</v>
      </c>
    </row>
    <row r="7465" spans="1:5" x14ac:dyDescent="0.2">
      <c r="A7465">
        <f t="shared" si="119"/>
        <v>7404</v>
      </c>
      <c r="B7465" s="138" t="e">
        <f>#REF!</f>
        <v>#REF!</v>
      </c>
      <c r="D7465" s="2" t="e">
        <f t="shared" si="118"/>
        <v>#REF!</v>
      </c>
      <c r="E7465" s="2" t="s">
        <v>79</v>
      </c>
    </row>
    <row r="7466" spans="1:5" x14ac:dyDescent="0.2">
      <c r="A7466">
        <f t="shared" si="119"/>
        <v>7405</v>
      </c>
      <c r="B7466" s="138" t="e">
        <f>#REF!</f>
        <v>#REF!</v>
      </c>
      <c r="D7466" s="2" t="e">
        <f t="shared" si="118"/>
        <v>#REF!</v>
      </c>
      <c r="E7466" s="2" t="s">
        <v>79</v>
      </c>
    </row>
    <row r="7467" spans="1:5" x14ac:dyDescent="0.2">
      <c r="A7467">
        <f t="shared" si="119"/>
        <v>7406</v>
      </c>
      <c r="B7467" s="138" t="e">
        <f>#REF!</f>
        <v>#REF!</v>
      </c>
      <c r="D7467" s="2" t="e">
        <f t="shared" si="118"/>
        <v>#REF!</v>
      </c>
      <c r="E7467" s="2" t="s">
        <v>79</v>
      </c>
    </row>
    <row r="7468" spans="1:5" x14ac:dyDescent="0.2">
      <c r="A7468">
        <f t="shared" si="119"/>
        <v>7407</v>
      </c>
      <c r="B7468" s="138" t="e">
        <f>#REF!</f>
        <v>#REF!</v>
      </c>
      <c r="D7468" s="2" t="e">
        <f t="shared" si="118"/>
        <v>#REF!</v>
      </c>
      <c r="E7468" s="2" t="s">
        <v>79</v>
      </c>
    </row>
    <row r="7469" spans="1:5" x14ac:dyDescent="0.2">
      <c r="A7469">
        <f t="shared" si="119"/>
        <v>7408</v>
      </c>
      <c r="B7469" s="138" t="e">
        <f>#REF!</f>
        <v>#REF!</v>
      </c>
      <c r="D7469" s="2" t="e">
        <f t="shared" si="118"/>
        <v>#REF!</v>
      </c>
      <c r="E7469" s="2" t="s">
        <v>79</v>
      </c>
    </row>
    <row r="7470" spans="1:5" x14ac:dyDescent="0.2">
      <c r="A7470">
        <f t="shared" si="119"/>
        <v>7409</v>
      </c>
      <c r="B7470" s="138" t="e">
        <f>#REF!</f>
        <v>#REF!</v>
      </c>
      <c r="D7470" s="2" t="e">
        <f t="shared" si="118"/>
        <v>#REF!</v>
      </c>
      <c r="E7470" s="2" t="s">
        <v>79</v>
      </c>
    </row>
    <row r="7471" spans="1:5" x14ac:dyDescent="0.2">
      <c r="A7471">
        <f t="shared" si="119"/>
        <v>7410</v>
      </c>
      <c r="B7471" s="138" t="e">
        <f>#REF!</f>
        <v>#REF!</v>
      </c>
      <c r="D7471" s="2" t="e">
        <f t="shared" si="118"/>
        <v>#REF!</v>
      </c>
      <c r="E7471" s="2" t="s">
        <v>79</v>
      </c>
    </row>
    <row r="7472" spans="1:5" x14ac:dyDescent="0.2">
      <c r="A7472">
        <f t="shared" si="119"/>
        <v>7411</v>
      </c>
      <c r="B7472" s="138" t="e">
        <f>#REF!</f>
        <v>#REF!</v>
      </c>
      <c r="D7472" s="2" t="e">
        <f t="shared" si="118"/>
        <v>#REF!</v>
      </c>
      <c r="E7472" s="2" t="s">
        <v>79</v>
      </c>
    </row>
    <row r="7473" spans="1:5" x14ac:dyDescent="0.2">
      <c r="A7473">
        <f t="shared" si="119"/>
        <v>7412</v>
      </c>
      <c r="B7473" s="138" t="e">
        <f>#REF!</f>
        <v>#REF!</v>
      </c>
      <c r="D7473" s="2" t="e">
        <f t="shared" si="118"/>
        <v>#REF!</v>
      </c>
      <c r="E7473" s="2" t="s">
        <v>79</v>
      </c>
    </row>
    <row r="7474" spans="1:5" x14ac:dyDescent="0.2">
      <c r="A7474">
        <f t="shared" si="119"/>
        <v>7413</v>
      </c>
      <c r="B7474" s="138" t="e">
        <f>#REF!</f>
        <v>#REF!</v>
      </c>
      <c r="D7474" s="2" t="e">
        <f t="shared" si="118"/>
        <v>#REF!</v>
      </c>
      <c r="E7474" s="2" t="s">
        <v>79</v>
      </c>
    </row>
    <row r="7475" spans="1:5" x14ac:dyDescent="0.2">
      <c r="A7475">
        <f t="shared" si="119"/>
        <v>7414</v>
      </c>
      <c r="B7475" s="138" t="e">
        <f>#REF!</f>
        <v>#REF!</v>
      </c>
      <c r="D7475" s="2" t="e">
        <f t="shared" si="118"/>
        <v>#REF!</v>
      </c>
      <c r="E7475" s="2" t="s">
        <v>79</v>
      </c>
    </row>
    <row r="7476" spans="1:5" x14ac:dyDescent="0.2">
      <c r="A7476">
        <f t="shared" si="119"/>
        <v>7415</v>
      </c>
      <c r="B7476" s="138" t="e">
        <f>#REF!</f>
        <v>#REF!</v>
      </c>
      <c r="D7476" s="2" t="e">
        <f t="shared" si="118"/>
        <v>#REF!</v>
      </c>
      <c r="E7476" s="2" t="s">
        <v>79</v>
      </c>
    </row>
    <row r="7477" spans="1:5" x14ac:dyDescent="0.2">
      <c r="A7477">
        <f t="shared" si="119"/>
        <v>7416</v>
      </c>
      <c r="B7477" s="138" t="e">
        <f>#REF!</f>
        <v>#REF!</v>
      </c>
      <c r="D7477" s="2" t="e">
        <f t="shared" si="118"/>
        <v>#REF!</v>
      </c>
      <c r="E7477" s="2" t="s">
        <v>79</v>
      </c>
    </row>
    <row r="7478" spans="1:5" x14ac:dyDescent="0.2">
      <c r="A7478">
        <f t="shared" si="119"/>
        <v>7417</v>
      </c>
      <c r="B7478" s="138" t="e">
        <f>#REF!</f>
        <v>#REF!</v>
      </c>
      <c r="D7478" s="2" t="e">
        <f t="shared" si="118"/>
        <v>#REF!</v>
      </c>
      <c r="E7478" s="2" t="s">
        <v>79</v>
      </c>
    </row>
    <row r="7479" spans="1:5" x14ac:dyDescent="0.2">
      <c r="A7479">
        <f t="shared" si="119"/>
        <v>7418</v>
      </c>
      <c r="B7479" s="138" t="e">
        <f>#REF!</f>
        <v>#REF!</v>
      </c>
      <c r="D7479" s="2" t="e">
        <f t="shared" si="118"/>
        <v>#REF!</v>
      </c>
      <c r="E7479" s="2" t="s">
        <v>79</v>
      </c>
    </row>
    <row r="7480" spans="1:5" x14ac:dyDescent="0.2">
      <c r="A7480">
        <f t="shared" si="119"/>
        <v>7419</v>
      </c>
      <c r="B7480" s="138" t="e">
        <f>#REF!</f>
        <v>#REF!</v>
      </c>
      <c r="D7480" s="2" t="e">
        <f t="shared" si="118"/>
        <v>#REF!</v>
      </c>
      <c r="E7480" s="2" t="s">
        <v>79</v>
      </c>
    </row>
    <row r="7481" spans="1:5" x14ac:dyDescent="0.2">
      <c r="A7481">
        <f t="shared" si="119"/>
        <v>7420</v>
      </c>
      <c r="B7481" s="138" t="e">
        <f>#REF!</f>
        <v>#REF!</v>
      </c>
      <c r="D7481" s="2" t="e">
        <f t="shared" si="118"/>
        <v>#REF!</v>
      </c>
      <c r="E7481" s="2" t="s">
        <v>79</v>
      </c>
    </row>
    <row r="7482" spans="1:5" x14ac:dyDescent="0.2">
      <c r="A7482">
        <f t="shared" si="119"/>
        <v>7421</v>
      </c>
      <c r="B7482" s="138" t="e">
        <f>#REF!</f>
        <v>#REF!</v>
      </c>
      <c r="D7482" s="2" t="e">
        <f t="shared" si="118"/>
        <v>#REF!</v>
      </c>
      <c r="E7482" s="2" t="s">
        <v>79</v>
      </c>
    </row>
    <row r="7483" spans="1:5" x14ac:dyDescent="0.2">
      <c r="A7483">
        <f t="shared" si="119"/>
        <v>7422</v>
      </c>
      <c r="B7483" s="138" t="e">
        <f>#REF!</f>
        <v>#REF!</v>
      </c>
      <c r="D7483" s="2" t="e">
        <f t="shared" si="118"/>
        <v>#REF!</v>
      </c>
      <c r="E7483" s="2" t="s">
        <v>79</v>
      </c>
    </row>
    <row r="7484" spans="1:5" x14ac:dyDescent="0.2">
      <c r="A7484">
        <f t="shared" si="119"/>
        <v>7423</v>
      </c>
      <c r="B7484" s="138" t="e">
        <f>#REF!</f>
        <v>#REF!</v>
      </c>
      <c r="D7484" s="2" t="e">
        <f t="shared" si="118"/>
        <v>#REF!</v>
      </c>
      <c r="E7484" s="2" t="s">
        <v>79</v>
      </c>
    </row>
    <row r="7485" spans="1:5" x14ac:dyDescent="0.2">
      <c r="A7485">
        <f t="shared" si="119"/>
        <v>7424</v>
      </c>
      <c r="B7485" s="138" t="e">
        <f>#REF!</f>
        <v>#REF!</v>
      </c>
      <c r="D7485" s="2" t="e">
        <f t="shared" si="118"/>
        <v>#REF!</v>
      </c>
      <c r="E7485" s="2" t="s">
        <v>79</v>
      </c>
    </row>
    <row r="7486" spans="1:5" x14ac:dyDescent="0.2">
      <c r="A7486">
        <f t="shared" si="119"/>
        <v>7425</v>
      </c>
      <c r="B7486" s="138" t="e">
        <f>#REF!</f>
        <v>#REF!</v>
      </c>
      <c r="D7486" s="2" t="e">
        <f t="shared" si="118"/>
        <v>#REF!</v>
      </c>
      <c r="E7486" s="2" t="s">
        <v>79</v>
      </c>
    </row>
    <row r="7487" spans="1:5" x14ac:dyDescent="0.2">
      <c r="A7487">
        <f t="shared" si="119"/>
        <v>7426</v>
      </c>
      <c r="B7487" s="138" t="e">
        <f>#REF!</f>
        <v>#REF!</v>
      </c>
      <c r="D7487" s="2" t="e">
        <f t="shared" ref="D7487:D7550" si="120">IF(ISBLANK(B7487),"OK",IF(A7487-B7487=0,"OK","Error?"))</f>
        <v>#REF!</v>
      </c>
      <c r="E7487" s="2" t="s">
        <v>79</v>
      </c>
    </row>
    <row r="7488" spans="1:5" x14ac:dyDescent="0.2">
      <c r="A7488">
        <f t="shared" si="119"/>
        <v>7427</v>
      </c>
      <c r="B7488" s="138" t="e">
        <f>#REF!</f>
        <v>#REF!</v>
      </c>
      <c r="D7488" s="2" t="e">
        <f t="shared" si="120"/>
        <v>#REF!</v>
      </c>
      <c r="E7488" s="2" t="s">
        <v>79</v>
      </c>
    </row>
    <row r="7489" spans="1:5" x14ac:dyDescent="0.2">
      <c r="A7489">
        <f t="shared" si="119"/>
        <v>7428</v>
      </c>
      <c r="B7489" s="138" t="e">
        <f>#REF!</f>
        <v>#REF!</v>
      </c>
      <c r="D7489" s="2" t="e">
        <f t="shared" si="120"/>
        <v>#REF!</v>
      </c>
      <c r="E7489" s="2" t="s">
        <v>79</v>
      </c>
    </row>
    <row r="7490" spans="1:5" x14ac:dyDescent="0.2">
      <c r="A7490">
        <f t="shared" si="119"/>
        <v>7429</v>
      </c>
      <c r="B7490" s="138" t="e">
        <f>#REF!</f>
        <v>#REF!</v>
      </c>
      <c r="D7490" s="2" t="e">
        <f t="shared" si="120"/>
        <v>#REF!</v>
      </c>
      <c r="E7490" s="2" t="s">
        <v>79</v>
      </c>
    </row>
    <row r="7491" spans="1:5" x14ac:dyDescent="0.2">
      <c r="A7491">
        <f t="shared" si="119"/>
        <v>7430</v>
      </c>
      <c r="B7491" s="138" t="e">
        <f>#REF!</f>
        <v>#REF!</v>
      </c>
      <c r="D7491" s="2" t="e">
        <f t="shared" si="120"/>
        <v>#REF!</v>
      </c>
      <c r="E7491" s="2" t="s">
        <v>79</v>
      </c>
    </row>
    <row r="7492" spans="1:5" x14ac:dyDescent="0.2">
      <c r="A7492">
        <f t="shared" si="119"/>
        <v>7431</v>
      </c>
      <c r="B7492" s="138" t="e">
        <f>#REF!</f>
        <v>#REF!</v>
      </c>
      <c r="D7492" s="2" t="e">
        <f t="shared" si="120"/>
        <v>#REF!</v>
      </c>
      <c r="E7492" s="2" t="s">
        <v>79</v>
      </c>
    </row>
    <row r="7493" spans="1:5" x14ac:dyDescent="0.2">
      <c r="A7493">
        <f t="shared" si="119"/>
        <v>7432</v>
      </c>
      <c r="B7493" s="138" t="e">
        <f>#REF!</f>
        <v>#REF!</v>
      </c>
      <c r="D7493" s="2" t="e">
        <f t="shared" si="120"/>
        <v>#REF!</v>
      </c>
      <c r="E7493" s="2" t="s">
        <v>79</v>
      </c>
    </row>
    <row r="7494" spans="1:5" x14ac:dyDescent="0.2">
      <c r="A7494">
        <f t="shared" si="119"/>
        <v>7433</v>
      </c>
      <c r="B7494" s="138" t="e">
        <f>#REF!</f>
        <v>#REF!</v>
      </c>
      <c r="D7494" s="2" t="e">
        <f t="shared" si="120"/>
        <v>#REF!</v>
      </c>
      <c r="E7494" s="2" t="s">
        <v>79</v>
      </c>
    </row>
    <row r="7495" spans="1:5" x14ac:dyDescent="0.2">
      <c r="A7495">
        <f t="shared" si="119"/>
        <v>7434</v>
      </c>
      <c r="B7495" s="138" t="e">
        <f>#REF!</f>
        <v>#REF!</v>
      </c>
      <c r="D7495" s="2" t="e">
        <f t="shared" si="120"/>
        <v>#REF!</v>
      </c>
      <c r="E7495" s="2" t="s">
        <v>79</v>
      </c>
    </row>
    <row r="7496" spans="1:5" x14ac:dyDescent="0.2">
      <c r="A7496">
        <f t="shared" si="119"/>
        <v>7435</v>
      </c>
      <c r="B7496" s="138" t="e">
        <f>#REF!</f>
        <v>#REF!</v>
      </c>
      <c r="D7496" s="2" t="e">
        <f t="shared" si="120"/>
        <v>#REF!</v>
      </c>
      <c r="E7496" s="2" t="s">
        <v>79</v>
      </c>
    </row>
    <row r="7497" spans="1:5" x14ac:dyDescent="0.2">
      <c r="A7497">
        <f t="shared" si="119"/>
        <v>7436</v>
      </c>
      <c r="B7497" s="138" t="e">
        <f>#REF!</f>
        <v>#REF!</v>
      </c>
      <c r="D7497" s="2" t="e">
        <f t="shared" si="120"/>
        <v>#REF!</v>
      </c>
      <c r="E7497" s="2" t="s">
        <v>79</v>
      </c>
    </row>
    <row r="7498" spans="1:5" x14ac:dyDescent="0.2">
      <c r="A7498">
        <f t="shared" si="119"/>
        <v>7437</v>
      </c>
      <c r="B7498" s="138" t="e">
        <f>#REF!</f>
        <v>#REF!</v>
      </c>
      <c r="D7498" s="2" t="e">
        <f t="shared" si="120"/>
        <v>#REF!</v>
      </c>
      <c r="E7498" s="2" t="s">
        <v>79</v>
      </c>
    </row>
    <row r="7499" spans="1:5" x14ac:dyDescent="0.2">
      <c r="A7499">
        <f t="shared" si="119"/>
        <v>7438</v>
      </c>
      <c r="B7499" s="138" t="e">
        <f>#REF!</f>
        <v>#REF!</v>
      </c>
      <c r="D7499" s="2" t="e">
        <f t="shared" si="120"/>
        <v>#REF!</v>
      </c>
      <c r="E7499" s="2" t="s">
        <v>79</v>
      </c>
    </row>
    <row r="7500" spans="1:5" x14ac:dyDescent="0.2">
      <c r="A7500">
        <f t="shared" si="119"/>
        <v>7439</v>
      </c>
      <c r="B7500" s="138" t="e">
        <f>#REF!</f>
        <v>#REF!</v>
      </c>
      <c r="D7500" s="2" t="e">
        <f t="shared" si="120"/>
        <v>#REF!</v>
      </c>
      <c r="E7500" s="2" t="s">
        <v>79</v>
      </c>
    </row>
    <row r="7501" spans="1:5" x14ac:dyDescent="0.2">
      <c r="A7501">
        <f t="shared" si="119"/>
        <v>7440</v>
      </c>
      <c r="B7501" s="138" t="e">
        <f>#REF!</f>
        <v>#REF!</v>
      </c>
      <c r="D7501" s="2" t="e">
        <f t="shared" si="120"/>
        <v>#REF!</v>
      </c>
      <c r="E7501" s="2" t="s">
        <v>79</v>
      </c>
    </row>
    <row r="7502" spans="1:5" x14ac:dyDescent="0.2">
      <c r="A7502">
        <f t="shared" ref="A7502:A7565" si="121">A7501+1</f>
        <v>7441</v>
      </c>
      <c r="B7502" s="138" t="e">
        <f>#REF!</f>
        <v>#REF!</v>
      </c>
      <c r="D7502" s="2" t="e">
        <f t="shared" si="120"/>
        <v>#REF!</v>
      </c>
      <c r="E7502" s="2" t="s">
        <v>79</v>
      </c>
    </row>
    <row r="7503" spans="1:5" x14ac:dyDescent="0.2">
      <c r="A7503">
        <f t="shared" si="121"/>
        <v>7442</v>
      </c>
      <c r="B7503" s="138" t="e">
        <f>#REF!</f>
        <v>#REF!</v>
      </c>
      <c r="D7503" s="2" t="e">
        <f t="shared" si="120"/>
        <v>#REF!</v>
      </c>
      <c r="E7503" s="2" t="s">
        <v>79</v>
      </c>
    </row>
    <row r="7504" spans="1:5" x14ac:dyDescent="0.2">
      <c r="A7504">
        <f t="shared" si="121"/>
        <v>7443</v>
      </c>
      <c r="B7504" s="138" t="e">
        <f>#REF!</f>
        <v>#REF!</v>
      </c>
      <c r="D7504" s="2" t="e">
        <f t="shared" si="120"/>
        <v>#REF!</v>
      </c>
      <c r="E7504" s="2" t="s">
        <v>79</v>
      </c>
    </row>
    <row r="7505" spans="1:5" x14ac:dyDescent="0.2">
      <c r="A7505">
        <f t="shared" si="121"/>
        <v>7444</v>
      </c>
      <c r="B7505" s="138" t="e">
        <f>#REF!</f>
        <v>#REF!</v>
      </c>
      <c r="D7505" s="2" t="e">
        <f t="shared" si="120"/>
        <v>#REF!</v>
      </c>
      <c r="E7505" s="2" t="s">
        <v>79</v>
      </c>
    </row>
    <row r="7506" spans="1:5" x14ac:dyDescent="0.2">
      <c r="A7506">
        <f t="shared" si="121"/>
        <v>7445</v>
      </c>
      <c r="B7506" s="138" t="e">
        <f>#REF!</f>
        <v>#REF!</v>
      </c>
      <c r="D7506" s="2" t="e">
        <f t="shared" si="120"/>
        <v>#REF!</v>
      </c>
      <c r="E7506" s="2" t="s">
        <v>79</v>
      </c>
    </row>
    <row r="7507" spans="1:5" x14ac:dyDescent="0.2">
      <c r="A7507">
        <f t="shared" si="121"/>
        <v>7446</v>
      </c>
      <c r="B7507" s="138" t="e">
        <f>#REF!</f>
        <v>#REF!</v>
      </c>
      <c r="D7507" s="2" t="e">
        <f t="shared" si="120"/>
        <v>#REF!</v>
      </c>
      <c r="E7507" s="2" t="s">
        <v>79</v>
      </c>
    </row>
    <row r="7508" spans="1:5" x14ac:dyDescent="0.2">
      <c r="A7508">
        <f t="shared" si="121"/>
        <v>7447</v>
      </c>
      <c r="B7508" s="138" t="e">
        <f>#REF!</f>
        <v>#REF!</v>
      </c>
      <c r="D7508" s="2" t="e">
        <f t="shared" si="120"/>
        <v>#REF!</v>
      </c>
      <c r="E7508" s="2" t="s">
        <v>79</v>
      </c>
    </row>
    <row r="7509" spans="1:5" x14ac:dyDescent="0.2">
      <c r="A7509">
        <f t="shared" si="121"/>
        <v>7448</v>
      </c>
      <c r="B7509" s="138" t="e">
        <f>#REF!</f>
        <v>#REF!</v>
      </c>
      <c r="D7509" s="2" t="e">
        <f t="shared" si="120"/>
        <v>#REF!</v>
      </c>
      <c r="E7509" s="2" t="s">
        <v>79</v>
      </c>
    </row>
    <row r="7510" spans="1:5" x14ac:dyDescent="0.2">
      <c r="A7510">
        <f t="shared" si="121"/>
        <v>7449</v>
      </c>
      <c r="B7510" s="138" t="e">
        <f>#REF!</f>
        <v>#REF!</v>
      </c>
      <c r="D7510" s="2" t="e">
        <f t="shared" si="120"/>
        <v>#REF!</v>
      </c>
      <c r="E7510" s="2" t="s">
        <v>79</v>
      </c>
    </row>
    <row r="7511" spans="1:5" x14ac:dyDescent="0.2">
      <c r="A7511">
        <f t="shared" si="121"/>
        <v>7450</v>
      </c>
      <c r="B7511" s="138" t="e">
        <f>#REF!</f>
        <v>#REF!</v>
      </c>
      <c r="D7511" s="2" t="e">
        <f t="shared" si="120"/>
        <v>#REF!</v>
      </c>
      <c r="E7511" s="2" t="s">
        <v>79</v>
      </c>
    </row>
    <row r="7512" spans="1:5" x14ac:dyDescent="0.2">
      <c r="A7512">
        <f t="shared" si="121"/>
        <v>7451</v>
      </c>
      <c r="B7512" s="138" t="e">
        <f>#REF!</f>
        <v>#REF!</v>
      </c>
      <c r="D7512" s="2" t="e">
        <f t="shared" si="120"/>
        <v>#REF!</v>
      </c>
      <c r="E7512" s="2" t="s">
        <v>79</v>
      </c>
    </row>
    <row r="7513" spans="1:5" x14ac:dyDescent="0.2">
      <c r="A7513">
        <f t="shared" si="121"/>
        <v>7452</v>
      </c>
      <c r="B7513" s="138" t="e">
        <f>#REF!</f>
        <v>#REF!</v>
      </c>
      <c r="D7513" s="2" t="e">
        <f t="shared" si="120"/>
        <v>#REF!</v>
      </c>
      <c r="E7513" s="2" t="s">
        <v>79</v>
      </c>
    </row>
    <row r="7514" spans="1:5" x14ac:dyDescent="0.2">
      <c r="A7514">
        <f t="shared" si="121"/>
        <v>7453</v>
      </c>
      <c r="B7514" s="138" t="e">
        <f>#REF!</f>
        <v>#REF!</v>
      </c>
      <c r="D7514" s="2" t="e">
        <f t="shared" si="120"/>
        <v>#REF!</v>
      </c>
      <c r="E7514" s="2" t="s">
        <v>79</v>
      </c>
    </row>
    <row r="7515" spans="1:5" x14ac:dyDescent="0.2">
      <c r="A7515">
        <f t="shared" si="121"/>
        <v>7454</v>
      </c>
      <c r="B7515" s="138" t="e">
        <f>#REF!</f>
        <v>#REF!</v>
      </c>
      <c r="D7515" s="2" t="e">
        <f t="shared" si="120"/>
        <v>#REF!</v>
      </c>
      <c r="E7515" s="2" t="s">
        <v>79</v>
      </c>
    </row>
    <row r="7516" spans="1:5" x14ac:dyDescent="0.2">
      <c r="A7516">
        <f t="shared" si="121"/>
        <v>7455</v>
      </c>
      <c r="B7516" s="138" t="e">
        <f>#REF!</f>
        <v>#REF!</v>
      </c>
      <c r="D7516" s="2" t="e">
        <f t="shared" si="120"/>
        <v>#REF!</v>
      </c>
      <c r="E7516" s="2" t="s">
        <v>79</v>
      </c>
    </row>
    <row r="7517" spans="1:5" x14ac:dyDescent="0.2">
      <c r="A7517">
        <f t="shared" si="121"/>
        <v>7456</v>
      </c>
      <c r="B7517" s="138" t="e">
        <f>#REF!</f>
        <v>#REF!</v>
      </c>
      <c r="D7517" s="2" t="e">
        <f t="shared" si="120"/>
        <v>#REF!</v>
      </c>
      <c r="E7517" s="2" t="s">
        <v>79</v>
      </c>
    </row>
    <row r="7518" spans="1:5" x14ac:dyDescent="0.2">
      <c r="A7518">
        <f t="shared" si="121"/>
        <v>7457</v>
      </c>
      <c r="B7518" s="138" t="e">
        <f>#REF!</f>
        <v>#REF!</v>
      </c>
      <c r="D7518" s="2" t="e">
        <f t="shared" si="120"/>
        <v>#REF!</v>
      </c>
      <c r="E7518" s="2" t="s">
        <v>79</v>
      </c>
    </row>
    <row r="7519" spans="1:5" x14ac:dyDescent="0.2">
      <c r="A7519">
        <f t="shared" si="121"/>
        <v>7458</v>
      </c>
      <c r="B7519" s="138" t="e">
        <f>#REF!</f>
        <v>#REF!</v>
      </c>
      <c r="D7519" s="2" t="e">
        <f t="shared" si="120"/>
        <v>#REF!</v>
      </c>
      <c r="E7519" s="2" t="s">
        <v>79</v>
      </c>
    </row>
    <row r="7520" spans="1:5" x14ac:dyDescent="0.2">
      <c r="A7520">
        <f t="shared" si="121"/>
        <v>7459</v>
      </c>
      <c r="B7520" s="138" t="e">
        <f>#REF!</f>
        <v>#REF!</v>
      </c>
      <c r="D7520" s="2" t="e">
        <f t="shared" si="120"/>
        <v>#REF!</v>
      </c>
      <c r="E7520" s="2" t="s">
        <v>79</v>
      </c>
    </row>
    <row r="7521" spans="1:5" x14ac:dyDescent="0.2">
      <c r="A7521">
        <f t="shared" si="121"/>
        <v>7460</v>
      </c>
      <c r="B7521" s="138" t="e">
        <f>#REF!</f>
        <v>#REF!</v>
      </c>
      <c r="D7521" s="2" t="e">
        <f t="shared" si="120"/>
        <v>#REF!</v>
      </c>
      <c r="E7521" s="2" t="s">
        <v>79</v>
      </c>
    </row>
    <row r="7522" spans="1:5" x14ac:dyDescent="0.2">
      <c r="A7522">
        <f t="shared" si="121"/>
        <v>7461</v>
      </c>
      <c r="B7522" s="138" t="e">
        <f>#REF!</f>
        <v>#REF!</v>
      </c>
      <c r="D7522" s="2" t="e">
        <f t="shared" si="120"/>
        <v>#REF!</v>
      </c>
      <c r="E7522" s="2" t="s">
        <v>79</v>
      </c>
    </row>
    <row r="7523" spans="1:5" x14ac:dyDescent="0.2">
      <c r="A7523">
        <f t="shared" si="121"/>
        <v>7462</v>
      </c>
      <c r="B7523" s="138" t="e">
        <f>#REF!</f>
        <v>#REF!</v>
      </c>
      <c r="D7523" s="2" t="e">
        <f t="shared" si="120"/>
        <v>#REF!</v>
      </c>
      <c r="E7523" s="2" t="s">
        <v>79</v>
      </c>
    </row>
    <row r="7524" spans="1:5" x14ac:dyDescent="0.2">
      <c r="A7524">
        <f t="shared" si="121"/>
        <v>7463</v>
      </c>
      <c r="B7524" s="138" t="e">
        <f>#REF!</f>
        <v>#REF!</v>
      </c>
      <c r="D7524" s="2" t="e">
        <f t="shared" si="120"/>
        <v>#REF!</v>
      </c>
      <c r="E7524" s="2" t="s">
        <v>79</v>
      </c>
    </row>
    <row r="7525" spans="1:5" x14ac:dyDescent="0.2">
      <c r="A7525">
        <f t="shared" si="121"/>
        <v>7464</v>
      </c>
      <c r="B7525" s="138" t="e">
        <f>#REF!</f>
        <v>#REF!</v>
      </c>
      <c r="D7525" s="2" t="e">
        <f t="shared" si="120"/>
        <v>#REF!</v>
      </c>
      <c r="E7525" s="2" t="s">
        <v>79</v>
      </c>
    </row>
    <row r="7526" spans="1:5" x14ac:dyDescent="0.2">
      <c r="A7526">
        <f t="shared" si="121"/>
        <v>7465</v>
      </c>
      <c r="B7526" s="138" t="e">
        <f>#REF!</f>
        <v>#REF!</v>
      </c>
      <c r="D7526" s="2" t="e">
        <f t="shared" si="120"/>
        <v>#REF!</v>
      </c>
      <c r="E7526" s="2" t="s">
        <v>79</v>
      </c>
    </row>
    <row r="7527" spans="1:5" x14ac:dyDescent="0.2">
      <c r="A7527">
        <f t="shared" si="121"/>
        <v>7466</v>
      </c>
      <c r="B7527" s="138" t="e">
        <f>#REF!</f>
        <v>#REF!</v>
      </c>
      <c r="D7527" s="2" t="e">
        <f t="shared" si="120"/>
        <v>#REF!</v>
      </c>
      <c r="E7527" s="2" t="s">
        <v>79</v>
      </c>
    </row>
    <row r="7528" spans="1:5" x14ac:dyDescent="0.2">
      <c r="A7528">
        <f t="shared" si="121"/>
        <v>7467</v>
      </c>
      <c r="B7528" s="138" t="e">
        <f>#REF!</f>
        <v>#REF!</v>
      </c>
      <c r="D7528" s="2" t="e">
        <f t="shared" si="120"/>
        <v>#REF!</v>
      </c>
      <c r="E7528" s="2" t="s">
        <v>79</v>
      </c>
    </row>
    <row r="7529" spans="1:5" x14ac:dyDescent="0.2">
      <c r="A7529">
        <f t="shared" si="121"/>
        <v>7468</v>
      </c>
      <c r="B7529" s="138" t="e">
        <f>#REF!</f>
        <v>#REF!</v>
      </c>
      <c r="D7529" s="2" t="e">
        <f t="shared" si="120"/>
        <v>#REF!</v>
      </c>
      <c r="E7529" s="2" t="s">
        <v>79</v>
      </c>
    </row>
    <row r="7530" spans="1:5" x14ac:dyDescent="0.2">
      <c r="A7530">
        <f t="shared" si="121"/>
        <v>7469</v>
      </c>
      <c r="B7530" s="138" t="e">
        <f>#REF!</f>
        <v>#REF!</v>
      </c>
      <c r="D7530" s="2" t="e">
        <f t="shared" si="120"/>
        <v>#REF!</v>
      </c>
      <c r="E7530" s="2" t="s">
        <v>79</v>
      </c>
    </row>
    <row r="7531" spans="1:5" x14ac:dyDescent="0.2">
      <c r="A7531">
        <f t="shared" si="121"/>
        <v>7470</v>
      </c>
      <c r="B7531" s="138" t="e">
        <f>#REF!</f>
        <v>#REF!</v>
      </c>
      <c r="D7531" s="2" t="e">
        <f t="shared" si="120"/>
        <v>#REF!</v>
      </c>
      <c r="E7531" s="2" t="s">
        <v>79</v>
      </c>
    </row>
    <row r="7532" spans="1:5" x14ac:dyDescent="0.2">
      <c r="A7532">
        <f t="shared" si="121"/>
        <v>7471</v>
      </c>
      <c r="B7532" s="138" t="e">
        <f>#REF!</f>
        <v>#REF!</v>
      </c>
      <c r="D7532" s="2" t="e">
        <f t="shared" si="120"/>
        <v>#REF!</v>
      </c>
      <c r="E7532" s="2" t="s">
        <v>79</v>
      </c>
    </row>
    <row r="7533" spans="1:5" x14ac:dyDescent="0.2">
      <c r="A7533">
        <f t="shared" si="121"/>
        <v>7472</v>
      </c>
      <c r="B7533" s="138" t="e">
        <f>#REF!</f>
        <v>#REF!</v>
      </c>
      <c r="D7533" s="2" t="e">
        <f t="shared" si="120"/>
        <v>#REF!</v>
      </c>
      <c r="E7533" s="2" t="s">
        <v>79</v>
      </c>
    </row>
    <row r="7534" spans="1:5" x14ac:dyDescent="0.2">
      <c r="A7534">
        <f t="shared" si="121"/>
        <v>7473</v>
      </c>
      <c r="B7534" s="138" t="e">
        <f>#REF!</f>
        <v>#REF!</v>
      </c>
      <c r="D7534" s="2" t="e">
        <f t="shared" si="120"/>
        <v>#REF!</v>
      </c>
      <c r="E7534" s="2" t="s">
        <v>79</v>
      </c>
    </row>
    <row r="7535" spans="1:5" x14ac:dyDescent="0.2">
      <c r="A7535">
        <f t="shared" si="121"/>
        <v>7474</v>
      </c>
      <c r="B7535" s="138" t="e">
        <f>#REF!</f>
        <v>#REF!</v>
      </c>
      <c r="D7535" s="2" t="e">
        <f t="shared" si="120"/>
        <v>#REF!</v>
      </c>
      <c r="E7535" s="2" t="s">
        <v>79</v>
      </c>
    </row>
    <row r="7536" spans="1:5" x14ac:dyDescent="0.2">
      <c r="A7536">
        <f t="shared" si="121"/>
        <v>7475</v>
      </c>
      <c r="B7536" s="138" t="e">
        <f>#REF!</f>
        <v>#REF!</v>
      </c>
      <c r="D7536" s="2" t="e">
        <f t="shared" si="120"/>
        <v>#REF!</v>
      </c>
      <c r="E7536" s="2" t="s">
        <v>79</v>
      </c>
    </row>
    <row r="7537" spans="1:5" x14ac:dyDescent="0.2">
      <c r="A7537">
        <f t="shared" si="121"/>
        <v>7476</v>
      </c>
      <c r="B7537" s="138" t="e">
        <f>#REF!</f>
        <v>#REF!</v>
      </c>
      <c r="D7537" s="2" t="e">
        <f t="shared" si="120"/>
        <v>#REF!</v>
      </c>
      <c r="E7537" s="2" t="s">
        <v>79</v>
      </c>
    </row>
    <row r="7538" spans="1:5" x14ac:dyDescent="0.2">
      <c r="A7538">
        <f t="shared" si="121"/>
        <v>7477</v>
      </c>
      <c r="B7538" s="138" t="e">
        <f>#REF!</f>
        <v>#REF!</v>
      </c>
      <c r="D7538" s="2" t="e">
        <f t="shared" si="120"/>
        <v>#REF!</v>
      </c>
      <c r="E7538" s="2" t="s">
        <v>79</v>
      </c>
    </row>
    <row r="7539" spans="1:5" x14ac:dyDescent="0.2">
      <c r="A7539">
        <f t="shared" si="121"/>
        <v>7478</v>
      </c>
      <c r="B7539" s="138" t="e">
        <f>#REF!</f>
        <v>#REF!</v>
      </c>
      <c r="D7539" s="2" t="e">
        <f t="shared" si="120"/>
        <v>#REF!</v>
      </c>
      <c r="E7539" s="2" t="s">
        <v>79</v>
      </c>
    </row>
    <row r="7540" spans="1:5" x14ac:dyDescent="0.2">
      <c r="A7540">
        <f t="shared" si="121"/>
        <v>7479</v>
      </c>
      <c r="B7540" s="138" t="e">
        <f>#REF!</f>
        <v>#REF!</v>
      </c>
      <c r="D7540" s="2" t="e">
        <f t="shared" si="120"/>
        <v>#REF!</v>
      </c>
      <c r="E7540" s="2" t="s">
        <v>79</v>
      </c>
    </row>
    <row r="7541" spans="1:5" x14ac:dyDescent="0.2">
      <c r="A7541">
        <f t="shared" si="121"/>
        <v>7480</v>
      </c>
      <c r="B7541" s="138" t="e">
        <f>#REF!</f>
        <v>#REF!</v>
      </c>
      <c r="D7541" s="2" t="e">
        <f t="shared" si="120"/>
        <v>#REF!</v>
      </c>
      <c r="E7541" s="2" t="s">
        <v>79</v>
      </c>
    </row>
    <row r="7542" spans="1:5" x14ac:dyDescent="0.2">
      <c r="A7542">
        <f t="shared" si="121"/>
        <v>7481</v>
      </c>
      <c r="B7542" s="138" t="e">
        <f>#REF!</f>
        <v>#REF!</v>
      </c>
      <c r="D7542" s="2" t="e">
        <f t="shared" si="120"/>
        <v>#REF!</v>
      </c>
      <c r="E7542" s="2" t="s">
        <v>79</v>
      </c>
    </row>
    <row r="7543" spans="1:5" x14ac:dyDescent="0.2">
      <c r="A7543">
        <f t="shared" si="121"/>
        <v>7482</v>
      </c>
      <c r="B7543" s="138" t="e">
        <f>#REF!</f>
        <v>#REF!</v>
      </c>
      <c r="D7543" s="2" t="e">
        <f t="shared" si="120"/>
        <v>#REF!</v>
      </c>
      <c r="E7543" s="2" t="s">
        <v>79</v>
      </c>
    </row>
    <row r="7544" spans="1:5" x14ac:dyDescent="0.2">
      <c r="A7544">
        <f t="shared" si="121"/>
        <v>7483</v>
      </c>
      <c r="B7544" s="138" t="e">
        <f>#REF!</f>
        <v>#REF!</v>
      </c>
      <c r="D7544" s="2" t="e">
        <f t="shared" si="120"/>
        <v>#REF!</v>
      </c>
      <c r="E7544" s="2" t="s">
        <v>79</v>
      </c>
    </row>
    <row r="7545" spans="1:5" x14ac:dyDescent="0.2">
      <c r="A7545">
        <f t="shared" si="121"/>
        <v>7484</v>
      </c>
      <c r="B7545" s="138" t="e">
        <f>#REF!</f>
        <v>#REF!</v>
      </c>
      <c r="D7545" s="2" t="e">
        <f t="shared" si="120"/>
        <v>#REF!</v>
      </c>
      <c r="E7545" s="2" t="s">
        <v>79</v>
      </c>
    </row>
    <row r="7546" spans="1:5" x14ac:dyDescent="0.2">
      <c r="A7546">
        <f t="shared" si="121"/>
        <v>7485</v>
      </c>
      <c r="B7546" s="138" t="e">
        <f>#REF!</f>
        <v>#REF!</v>
      </c>
      <c r="D7546" s="2" t="e">
        <f t="shared" si="120"/>
        <v>#REF!</v>
      </c>
      <c r="E7546" s="2" t="s">
        <v>79</v>
      </c>
    </row>
    <row r="7547" spans="1:5" x14ac:dyDescent="0.2">
      <c r="A7547">
        <f t="shared" si="121"/>
        <v>7486</v>
      </c>
      <c r="B7547" s="138" t="e">
        <f>#REF!</f>
        <v>#REF!</v>
      </c>
      <c r="D7547" s="2" t="e">
        <f t="shared" si="120"/>
        <v>#REF!</v>
      </c>
      <c r="E7547" s="2" t="s">
        <v>79</v>
      </c>
    </row>
    <row r="7548" spans="1:5" x14ac:dyDescent="0.2">
      <c r="A7548">
        <f t="shared" si="121"/>
        <v>7487</v>
      </c>
      <c r="B7548" s="138" t="e">
        <f>#REF!</f>
        <v>#REF!</v>
      </c>
      <c r="D7548" s="2" t="e">
        <f t="shared" si="120"/>
        <v>#REF!</v>
      </c>
      <c r="E7548" s="2" t="s">
        <v>79</v>
      </c>
    </row>
    <row r="7549" spans="1:5" x14ac:dyDescent="0.2">
      <c r="A7549">
        <f t="shared" si="121"/>
        <v>7488</v>
      </c>
      <c r="B7549" s="138" t="e">
        <f>#REF!</f>
        <v>#REF!</v>
      </c>
      <c r="D7549" s="2" t="e">
        <f t="shared" si="120"/>
        <v>#REF!</v>
      </c>
      <c r="E7549" s="2" t="s">
        <v>79</v>
      </c>
    </row>
    <row r="7550" spans="1:5" x14ac:dyDescent="0.2">
      <c r="A7550">
        <f t="shared" si="121"/>
        <v>7489</v>
      </c>
      <c r="B7550" s="138" t="e">
        <f>#REF!</f>
        <v>#REF!</v>
      </c>
      <c r="D7550" s="2" t="e">
        <f t="shared" si="120"/>
        <v>#REF!</v>
      </c>
      <c r="E7550" s="2" t="s">
        <v>79</v>
      </c>
    </row>
    <row r="7551" spans="1:5" x14ac:dyDescent="0.2">
      <c r="A7551">
        <f t="shared" si="121"/>
        <v>7490</v>
      </c>
      <c r="B7551" s="138" t="e">
        <f>#REF!</f>
        <v>#REF!</v>
      </c>
      <c r="D7551" s="2" t="e">
        <f t="shared" ref="D7551:D7614" si="122">IF(ISBLANK(B7551),"OK",IF(A7551-B7551=0,"OK","Error?"))</f>
        <v>#REF!</v>
      </c>
      <c r="E7551" s="2" t="s">
        <v>79</v>
      </c>
    </row>
    <row r="7552" spans="1:5" x14ac:dyDescent="0.2">
      <c r="A7552">
        <f t="shared" si="121"/>
        <v>7491</v>
      </c>
      <c r="B7552" s="138" t="e">
        <f>#REF!</f>
        <v>#REF!</v>
      </c>
      <c r="D7552" s="2" t="e">
        <f t="shared" si="122"/>
        <v>#REF!</v>
      </c>
      <c r="E7552" s="2" t="s">
        <v>79</v>
      </c>
    </row>
    <row r="7553" spans="1:5" x14ac:dyDescent="0.2">
      <c r="A7553">
        <f t="shared" si="121"/>
        <v>7492</v>
      </c>
      <c r="B7553" s="138" t="e">
        <f>#REF!</f>
        <v>#REF!</v>
      </c>
      <c r="D7553" s="2" t="e">
        <f t="shared" si="122"/>
        <v>#REF!</v>
      </c>
      <c r="E7553" s="2" t="s">
        <v>79</v>
      </c>
    </row>
    <row r="7554" spans="1:5" x14ac:dyDescent="0.2">
      <c r="A7554">
        <f t="shared" si="121"/>
        <v>7493</v>
      </c>
      <c r="B7554" s="138" t="e">
        <f>#REF!</f>
        <v>#REF!</v>
      </c>
      <c r="D7554" s="2" t="e">
        <f t="shared" si="122"/>
        <v>#REF!</v>
      </c>
      <c r="E7554" s="2" t="s">
        <v>79</v>
      </c>
    </row>
    <row r="7555" spans="1:5" x14ac:dyDescent="0.2">
      <c r="A7555">
        <f t="shared" si="121"/>
        <v>7494</v>
      </c>
      <c r="B7555" s="138" t="e">
        <f>#REF!</f>
        <v>#REF!</v>
      </c>
      <c r="D7555" s="2" t="e">
        <f t="shared" si="122"/>
        <v>#REF!</v>
      </c>
      <c r="E7555" s="2" t="s">
        <v>79</v>
      </c>
    </row>
    <row r="7556" spans="1:5" x14ac:dyDescent="0.2">
      <c r="A7556">
        <f t="shared" si="121"/>
        <v>7495</v>
      </c>
      <c r="B7556" s="138" t="e">
        <f>#REF!</f>
        <v>#REF!</v>
      </c>
      <c r="D7556" s="2" t="e">
        <f t="shared" si="122"/>
        <v>#REF!</v>
      </c>
      <c r="E7556" s="2" t="s">
        <v>79</v>
      </c>
    </row>
    <row r="7557" spans="1:5" x14ac:dyDescent="0.2">
      <c r="A7557">
        <f t="shared" si="121"/>
        <v>7496</v>
      </c>
      <c r="B7557" s="138" t="e">
        <f>#REF!</f>
        <v>#REF!</v>
      </c>
      <c r="D7557" s="2" t="e">
        <f t="shared" si="122"/>
        <v>#REF!</v>
      </c>
      <c r="E7557" s="2" t="s">
        <v>79</v>
      </c>
    </row>
    <row r="7558" spans="1:5" x14ac:dyDescent="0.2">
      <c r="A7558">
        <f t="shared" si="121"/>
        <v>7497</v>
      </c>
      <c r="B7558" s="138" t="e">
        <f>#REF!</f>
        <v>#REF!</v>
      </c>
      <c r="D7558" s="2" t="e">
        <f t="shared" si="122"/>
        <v>#REF!</v>
      </c>
      <c r="E7558" s="2" t="s">
        <v>79</v>
      </c>
    </row>
    <row r="7559" spans="1:5" x14ac:dyDescent="0.2">
      <c r="A7559">
        <f t="shared" si="121"/>
        <v>7498</v>
      </c>
      <c r="B7559" s="138" t="e">
        <f>#REF!</f>
        <v>#REF!</v>
      </c>
      <c r="D7559" s="2" t="e">
        <f t="shared" si="122"/>
        <v>#REF!</v>
      </c>
      <c r="E7559" s="2" t="s">
        <v>79</v>
      </c>
    </row>
    <row r="7560" spans="1:5" x14ac:dyDescent="0.2">
      <c r="A7560">
        <f t="shared" si="121"/>
        <v>7499</v>
      </c>
      <c r="B7560" s="138" t="e">
        <f>#REF!</f>
        <v>#REF!</v>
      </c>
      <c r="D7560" s="2" t="e">
        <f t="shared" si="122"/>
        <v>#REF!</v>
      </c>
      <c r="E7560" s="2" t="s">
        <v>79</v>
      </c>
    </row>
    <row r="7561" spans="1:5" x14ac:dyDescent="0.2">
      <c r="A7561">
        <f t="shared" si="121"/>
        <v>7500</v>
      </c>
      <c r="B7561" s="138" t="e">
        <f>#REF!</f>
        <v>#REF!</v>
      </c>
      <c r="D7561" s="2" t="e">
        <f t="shared" si="122"/>
        <v>#REF!</v>
      </c>
      <c r="E7561" s="2" t="s">
        <v>79</v>
      </c>
    </row>
    <row r="7562" spans="1:5" x14ac:dyDescent="0.2">
      <c r="A7562">
        <f t="shared" si="121"/>
        <v>7501</v>
      </c>
      <c r="B7562" s="138" t="e">
        <f>#REF!</f>
        <v>#REF!</v>
      </c>
      <c r="D7562" s="2" t="e">
        <f t="shared" si="122"/>
        <v>#REF!</v>
      </c>
      <c r="E7562" s="2" t="s">
        <v>79</v>
      </c>
    </row>
    <row r="7563" spans="1:5" x14ac:dyDescent="0.2">
      <c r="A7563">
        <f t="shared" si="121"/>
        <v>7502</v>
      </c>
      <c r="B7563" s="138" t="e">
        <f>#REF!</f>
        <v>#REF!</v>
      </c>
      <c r="D7563" s="2" t="e">
        <f t="shared" si="122"/>
        <v>#REF!</v>
      </c>
      <c r="E7563" s="2" t="s">
        <v>79</v>
      </c>
    </row>
    <row r="7564" spans="1:5" x14ac:dyDescent="0.2">
      <c r="A7564">
        <f t="shared" si="121"/>
        <v>7503</v>
      </c>
      <c r="B7564" s="138" t="e">
        <f>#REF!</f>
        <v>#REF!</v>
      </c>
      <c r="D7564" s="2" t="e">
        <f t="shared" si="122"/>
        <v>#REF!</v>
      </c>
      <c r="E7564" s="2" t="s">
        <v>79</v>
      </c>
    </row>
    <row r="7565" spans="1:5" x14ac:dyDescent="0.2">
      <c r="A7565">
        <f t="shared" si="121"/>
        <v>7504</v>
      </c>
      <c r="B7565" s="138" t="e">
        <f>#REF!</f>
        <v>#REF!</v>
      </c>
      <c r="D7565" s="2" t="e">
        <f t="shared" si="122"/>
        <v>#REF!</v>
      </c>
      <c r="E7565" s="2" t="s">
        <v>79</v>
      </c>
    </row>
    <row r="7566" spans="1:5" x14ac:dyDescent="0.2">
      <c r="A7566">
        <f t="shared" ref="A7566:A7629" si="123">A7565+1</f>
        <v>7505</v>
      </c>
      <c r="B7566" s="138" t="e">
        <f>#REF!</f>
        <v>#REF!</v>
      </c>
      <c r="D7566" s="2" t="e">
        <f t="shared" si="122"/>
        <v>#REF!</v>
      </c>
      <c r="E7566" s="2" t="s">
        <v>79</v>
      </c>
    </row>
    <row r="7567" spans="1:5" x14ac:dyDescent="0.2">
      <c r="A7567">
        <f t="shared" si="123"/>
        <v>7506</v>
      </c>
      <c r="B7567" s="138" t="e">
        <f>#REF!</f>
        <v>#REF!</v>
      </c>
      <c r="D7567" s="2" t="e">
        <f t="shared" si="122"/>
        <v>#REF!</v>
      </c>
      <c r="E7567" s="2" t="s">
        <v>79</v>
      </c>
    </row>
    <row r="7568" spans="1:5" x14ac:dyDescent="0.2">
      <c r="A7568">
        <f t="shared" si="123"/>
        <v>7507</v>
      </c>
      <c r="B7568" s="138" t="e">
        <f>#REF!</f>
        <v>#REF!</v>
      </c>
      <c r="D7568" s="2" t="e">
        <f t="shared" si="122"/>
        <v>#REF!</v>
      </c>
      <c r="E7568" s="2" t="s">
        <v>79</v>
      </c>
    </row>
    <row r="7569" spans="1:5" x14ac:dyDescent="0.2">
      <c r="A7569">
        <f t="shared" si="123"/>
        <v>7508</v>
      </c>
      <c r="B7569" s="138" t="e">
        <f>#REF!</f>
        <v>#REF!</v>
      </c>
      <c r="D7569" s="2" t="e">
        <f t="shared" si="122"/>
        <v>#REF!</v>
      </c>
      <c r="E7569" s="2" t="s">
        <v>79</v>
      </c>
    </row>
    <row r="7570" spans="1:5" x14ac:dyDescent="0.2">
      <c r="A7570">
        <f t="shared" si="123"/>
        <v>7509</v>
      </c>
      <c r="B7570" s="138" t="e">
        <f>#REF!</f>
        <v>#REF!</v>
      </c>
      <c r="D7570" s="2" t="e">
        <f t="shared" si="122"/>
        <v>#REF!</v>
      </c>
      <c r="E7570" s="2" t="s">
        <v>79</v>
      </c>
    </row>
    <row r="7571" spans="1:5" x14ac:dyDescent="0.2">
      <c r="A7571">
        <f t="shared" si="123"/>
        <v>7510</v>
      </c>
      <c r="B7571" s="138" t="e">
        <f>#REF!</f>
        <v>#REF!</v>
      </c>
      <c r="D7571" s="2" t="e">
        <f t="shared" si="122"/>
        <v>#REF!</v>
      </c>
      <c r="E7571" s="2" t="s">
        <v>79</v>
      </c>
    </row>
    <row r="7572" spans="1:5" x14ac:dyDescent="0.2">
      <c r="A7572">
        <f t="shared" si="123"/>
        <v>7511</v>
      </c>
      <c r="B7572" s="138" t="e">
        <f>#REF!</f>
        <v>#REF!</v>
      </c>
      <c r="D7572" s="2" t="e">
        <f t="shared" si="122"/>
        <v>#REF!</v>
      </c>
      <c r="E7572" s="2" t="s">
        <v>79</v>
      </c>
    </row>
    <row r="7573" spans="1:5" x14ac:dyDescent="0.2">
      <c r="A7573">
        <f t="shared" si="123"/>
        <v>7512</v>
      </c>
      <c r="B7573" s="138" t="e">
        <f>#REF!</f>
        <v>#REF!</v>
      </c>
      <c r="D7573" s="2" t="e">
        <f t="shared" si="122"/>
        <v>#REF!</v>
      </c>
      <c r="E7573" s="2" t="s">
        <v>79</v>
      </c>
    </row>
    <row r="7574" spans="1:5" x14ac:dyDescent="0.2">
      <c r="A7574">
        <f t="shared" si="123"/>
        <v>7513</v>
      </c>
      <c r="B7574" s="138" t="e">
        <f>#REF!</f>
        <v>#REF!</v>
      </c>
      <c r="D7574" s="2" t="e">
        <f t="shared" si="122"/>
        <v>#REF!</v>
      </c>
      <c r="E7574" s="2" t="s">
        <v>79</v>
      </c>
    </row>
    <row r="7575" spans="1:5" x14ac:dyDescent="0.2">
      <c r="A7575">
        <f t="shared" si="123"/>
        <v>7514</v>
      </c>
      <c r="B7575" s="138" t="e">
        <f>#REF!</f>
        <v>#REF!</v>
      </c>
      <c r="D7575" s="2" t="e">
        <f t="shared" si="122"/>
        <v>#REF!</v>
      </c>
      <c r="E7575" s="2" t="s">
        <v>79</v>
      </c>
    </row>
    <row r="7576" spans="1:5" x14ac:dyDescent="0.2">
      <c r="A7576">
        <f t="shared" si="123"/>
        <v>7515</v>
      </c>
      <c r="B7576" s="138" t="e">
        <f>#REF!</f>
        <v>#REF!</v>
      </c>
      <c r="D7576" s="2" t="e">
        <f t="shared" si="122"/>
        <v>#REF!</v>
      </c>
      <c r="E7576" s="2" t="s">
        <v>79</v>
      </c>
    </row>
    <row r="7577" spans="1:5" x14ac:dyDescent="0.2">
      <c r="A7577">
        <f t="shared" si="123"/>
        <v>7516</v>
      </c>
      <c r="B7577" s="138" t="e">
        <f>#REF!</f>
        <v>#REF!</v>
      </c>
      <c r="D7577" s="2" t="e">
        <f t="shared" si="122"/>
        <v>#REF!</v>
      </c>
      <c r="E7577" s="2" t="s">
        <v>79</v>
      </c>
    </row>
    <row r="7578" spans="1:5" x14ac:dyDescent="0.2">
      <c r="A7578">
        <f t="shared" si="123"/>
        <v>7517</v>
      </c>
      <c r="B7578" s="138" t="e">
        <f>#REF!</f>
        <v>#REF!</v>
      </c>
      <c r="D7578" s="2" t="e">
        <f t="shared" si="122"/>
        <v>#REF!</v>
      </c>
      <c r="E7578" s="2" t="s">
        <v>79</v>
      </c>
    </row>
    <row r="7579" spans="1:5" x14ac:dyDescent="0.2">
      <c r="A7579">
        <f t="shared" si="123"/>
        <v>7518</v>
      </c>
      <c r="B7579" s="138" t="e">
        <f>#REF!</f>
        <v>#REF!</v>
      </c>
      <c r="D7579" s="2" t="e">
        <f t="shared" si="122"/>
        <v>#REF!</v>
      </c>
      <c r="E7579" s="2" t="s">
        <v>79</v>
      </c>
    </row>
    <row r="7580" spans="1:5" x14ac:dyDescent="0.2">
      <c r="A7580">
        <f t="shared" si="123"/>
        <v>7519</v>
      </c>
      <c r="B7580" s="138" t="e">
        <f>#REF!</f>
        <v>#REF!</v>
      </c>
      <c r="D7580" s="2" t="e">
        <f t="shared" si="122"/>
        <v>#REF!</v>
      </c>
      <c r="E7580" s="2" t="s">
        <v>79</v>
      </c>
    </row>
    <row r="7581" spans="1:5" x14ac:dyDescent="0.2">
      <c r="A7581">
        <f t="shared" si="123"/>
        <v>7520</v>
      </c>
      <c r="B7581" s="138" t="e">
        <f>#REF!</f>
        <v>#REF!</v>
      </c>
      <c r="D7581" s="2" t="e">
        <f t="shared" si="122"/>
        <v>#REF!</v>
      </c>
      <c r="E7581" s="2" t="s">
        <v>79</v>
      </c>
    </row>
    <row r="7582" spans="1:5" x14ac:dyDescent="0.2">
      <c r="A7582">
        <f t="shared" si="123"/>
        <v>7521</v>
      </c>
      <c r="B7582" s="138" t="e">
        <f>#REF!</f>
        <v>#REF!</v>
      </c>
      <c r="D7582" s="2" t="e">
        <f t="shared" si="122"/>
        <v>#REF!</v>
      </c>
      <c r="E7582" s="2" t="s">
        <v>79</v>
      </c>
    </row>
    <row r="7583" spans="1:5" x14ac:dyDescent="0.2">
      <c r="A7583">
        <f t="shared" si="123"/>
        <v>7522</v>
      </c>
      <c r="B7583" s="138" t="e">
        <f>#REF!</f>
        <v>#REF!</v>
      </c>
      <c r="D7583" s="2" t="e">
        <f t="shared" si="122"/>
        <v>#REF!</v>
      </c>
      <c r="E7583" s="2" t="s">
        <v>79</v>
      </c>
    </row>
    <row r="7584" spans="1:5" x14ac:dyDescent="0.2">
      <c r="A7584">
        <f t="shared" si="123"/>
        <v>7523</v>
      </c>
      <c r="B7584" s="138" t="e">
        <f>#REF!</f>
        <v>#REF!</v>
      </c>
      <c r="D7584" s="2" t="e">
        <f t="shared" si="122"/>
        <v>#REF!</v>
      </c>
      <c r="E7584" s="2" t="s">
        <v>79</v>
      </c>
    </row>
    <row r="7585" spans="1:5" x14ac:dyDescent="0.2">
      <c r="A7585">
        <f t="shared" si="123"/>
        <v>7524</v>
      </c>
      <c r="B7585" s="138" t="e">
        <f>#REF!</f>
        <v>#REF!</v>
      </c>
      <c r="D7585" s="2" t="e">
        <f t="shared" si="122"/>
        <v>#REF!</v>
      </c>
      <c r="E7585" s="2" t="s">
        <v>79</v>
      </c>
    </row>
    <row r="7586" spans="1:5" x14ac:dyDescent="0.2">
      <c r="A7586">
        <f t="shared" si="123"/>
        <v>7525</v>
      </c>
      <c r="B7586" s="138" t="e">
        <f>#REF!</f>
        <v>#REF!</v>
      </c>
      <c r="D7586" s="2" t="e">
        <f t="shared" si="122"/>
        <v>#REF!</v>
      </c>
      <c r="E7586" s="2" t="s">
        <v>79</v>
      </c>
    </row>
    <row r="7587" spans="1:5" x14ac:dyDescent="0.2">
      <c r="A7587">
        <f t="shared" si="123"/>
        <v>7526</v>
      </c>
      <c r="B7587" s="138" t="e">
        <f>#REF!</f>
        <v>#REF!</v>
      </c>
      <c r="D7587" s="2" t="e">
        <f t="shared" si="122"/>
        <v>#REF!</v>
      </c>
      <c r="E7587" s="2" t="s">
        <v>79</v>
      </c>
    </row>
    <row r="7588" spans="1:5" x14ac:dyDescent="0.2">
      <c r="A7588">
        <f t="shared" si="123"/>
        <v>7527</v>
      </c>
      <c r="B7588" s="138" t="e">
        <f>#REF!</f>
        <v>#REF!</v>
      </c>
      <c r="D7588" s="2" t="e">
        <f t="shared" si="122"/>
        <v>#REF!</v>
      </c>
      <c r="E7588" s="2" t="s">
        <v>79</v>
      </c>
    </row>
    <row r="7589" spans="1:5" x14ac:dyDescent="0.2">
      <c r="A7589">
        <f t="shared" si="123"/>
        <v>7528</v>
      </c>
      <c r="B7589" s="138" t="e">
        <f>#REF!</f>
        <v>#REF!</v>
      </c>
      <c r="D7589" s="2" t="e">
        <f t="shared" si="122"/>
        <v>#REF!</v>
      </c>
      <c r="E7589" s="2" t="s">
        <v>79</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10504</v>
      </c>
      <c r="D7624" s="2" t="str">
        <f t="shared" si="124"/>
        <v>Error?</v>
      </c>
      <c r="E7624" s="2" t="s">
        <v>19</v>
      </c>
    </row>
    <row r="7625" spans="1:5" x14ac:dyDescent="0.2">
      <c r="A7625">
        <f t="shared" si="123"/>
        <v>7564</v>
      </c>
      <c r="B7625" s="138">
        <f>'Cap Outlay Deprec 26'!I17</f>
        <v>1050.4000000000001</v>
      </c>
      <c r="D7625" s="2" t="str">
        <f t="shared" si="124"/>
        <v>Error?</v>
      </c>
      <c r="E7625" s="2" t="s">
        <v>19</v>
      </c>
    </row>
    <row r="7626" spans="1:5" x14ac:dyDescent="0.2">
      <c r="A7626">
        <f t="shared" si="123"/>
        <v>7565</v>
      </c>
      <c r="D7626" s="2" t="str">
        <f t="shared" si="124"/>
        <v>OK</v>
      </c>
      <c r="E7626" s="4" t="s">
        <v>1333</v>
      </c>
    </row>
    <row r="7627" spans="1:5" x14ac:dyDescent="0.2">
      <c r="A7627">
        <f t="shared" si="123"/>
        <v>7566</v>
      </c>
      <c r="D7627" s="2" t="str">
        <f t="shared" si="124"/>
        <v>OK</v>
      </c>
      <c r="E7627" s="4" t="s">
        <v>1333</v>
      </c>
    </row>
    <row r="7628" spans="1:5" x14ac:dyDescent="0.2">
      <c r="A7628">
        <f t="shared" si="123"/>
        <v>7567</v>
      </c>
      <c r="D7628" s="2" t="str">
        <f t="shared" si="124"/>
        <v>OK</v>
      </c>
      <c r="E7628" s="2" t="s">
        <v>19</v>
      </c>
    </row>
    <row r="7629" spans="1:5" x14ac:dyDescent="0.2">
      <c r="A7629">
        <f t="shared" si="123"/>
        <v>7568</v>
      </c>
      <c r="D7629" s="2" t="str">
        <f t="shared" si="124"/>
        <v>OK</v>
      </c>
      <c r="E7629" s="4" t="s">
        <v>1333</v>
      </c>
    </row>
    <row r="7630" spans="1:5" x14ac:dyDescent="0.2">
      <c r="A7630">
        <f t="shared" ref="A7630:A7650" si="125">A7629+1</f>
        <v>7569</v>
      </c>
      <c r="D7630" s="2" t="str">
        <f t="shared" si="124"/>
        <v>OK</v>
      </c>
      <c r="E7630" s="4" t="s">
        <v>1333</v>
      </c>
    </row>
    <row r="7631" spans="1:5" x14ac:dyDescent="0.2">
      <c r="A7631">
        <f t="shared" si="125"/>
        <v>7570</v>
      </c>
      <c r="B7631" s="138">
        <f>'Cap Outlay Deprec 26'!I18</f>
        <v>301469.40000000002</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1333</v>
      </c>
    </row>
    <row r="7634" spans="1:6" x14ac:dyDescent="0.2">
      <c r="A7634">
        <f t="shared" si="125"/>
        <v>7573</v>
      </c>
      <c r="D7634" s="2" t="str">
        <f t="shared" si="124"/>
        <v>OK</v>
      </c>
      <c r="E7634" s="4" t="s">
        <v>1333</v>
      </c>
    </row>
    <row r="7635" spans="1:6" x14ac:dyDescent="0.2">
      <c r="A7635">
        <f t="shared" si="125"/>
        <v>7574</v>
      </c>
      <c r="B7635" s="138" t="e">
        <f>#REF!</f>
        <v>#REF!</v>
      </c>
      <c r="D7635" s="2" t="e">
        <f t="shared" si="124"/>
        <v>#REF!</v>
      </c>
      <c r="E7635" s="2" t="s">
        <v>79</v>
      </c>
    </row>
    <row r="7636" spans="1:6" x14ac:dyDescent="0.2">
      <c r="A7636">
        <f t="shared" si="125"/>
        <v>7575</v>
      </c>
      <c r="B7636" s="138">
        <f>'Revenues 9-14'!G106</f>
        <v>0</v>
      </c>
      <c r="D7636" s="2" t="str">
        <f t="shared" si="124"/>
        <v>Error?</v>
      </c>
      <c r="E7636" s="2" t="s">
        <v>80</v>
      </c>
    </row>
    <row r="7637" spans="1:6" x14ac:dyDescent="0.2">
      <c r="A7637">
        <f t="shared" si="125"/>
        <v>7576</v>
      </c>
      <c r="B7637" s="138">
        <f>'Revenues 9-14'!H106</f>
        <v>0</v>
      </c>
      <c r="D7637" s="2" t="str">
        <f t="shared" si="124"/>
        <v>Error?</v>
      </c>
      <c r="E7637" s="2" t="s">
        <v>80</v>
      </c>
    </row>
    <row r="7638" spans="1:6" x14ac:dyDescent="0.2">
      <c r="A7638">
        <f t="shared" si="125"/>
        <v>7577</v>
      </c>
      <c r="B7638" s="138">
        <f>'Revenues 9-14'!J106</f>
        <v>0</v>
      </c>
      <c r="D7638" s="2" t="str">
        <f t="shared" si="124"/>
        <v>Error?</v>
      </c>
      <c r="E7638" s="2" t="s">
        <v>80</v>
      </c>
    </row>
    <row r="7639" spans="1:6" x14ac:dyDescent="0.2">
      <c r="A7639">
        <f t="shared" si="125"/>
        <v>7578</v>
      </c>
      <c r="B7639" s="138">
        <f>'Revenues 9-14'!K106</f>
        <v>0</v>
      </c>
      <c r="D7639" s="2" t="str">
        <f t="shared" si="124"/>
        <v>Error?</v>
      </c>
      <c r="E7639" s="2" t="s">
        <v>80</v>
      </c>
      <c r="F7639" s="2"/>
    </row>
    <row r="7640" spans="1:6" x14ac:dyDescent="0.2">
      <c r="A7640">
        <f t="shared" si="125"/>
        <v>7579</v>
      </c>
      <c r="B7640" s="138" t="e">
        <f>#REF!</f>
        <v>#REF!</v>
      </c>
      <c r="D7640" s="2" t="e">
        <f t="shared" si="124"/>
        <v>#REF!</v>
      </c>
      <c r="E7640" s="2" t="s">
        <v>79</v>
      </c>
    </row>
    <row r="7641" spans="1:6" x14ac:dyDescent="0.2">
      <c r="A7641">
        <f t="shared" si="125"/>
        <v>7580</v>
      </c>
      <c r="B7641" s="138" t="e">
        <f>#REF!</f>
        <v>#REF!</v>
      </c>
      <c r="D7641" s="2" t="e">
        <f t="shared" si="124"/>
        <v>#REF!</v>
      </c>
      <c r="E7641" s="2" t="s">
        <v>79</v>
      </c>
    </row>
    <row r="7642" spans="1:6" x14ac:dyDescent="0.2">
      <c r="A7642">
        <f t="shared" si="125"/>
        <v>7581</v>
      </c>
      <c r="B7642" s="138" t="e">
        <f>#REF!</f>
        <v>#REF!</v>
      </c>
      <c r="D7642" s="2" t="e">
        <f t="shared" si="124"/>
        <v>#REF!</v>
      </c>
      <c r="E7642" s="2" t="s">
        <v>79</v>
      </c>
    </row>
    <row r="7643" spans="1:6" x14ac:dyDescent="0.2">
      <c r="A7643">
        <f t="shared" si="125"/>
        <v>7582</v>
      </c>
      <c r="B7643" s="138" t="e">
        <f>#REF!</f>
        <v>#REF!</v>
      </c>
      <c r="D7643" s="2" t="e">
        <f t="shared" si="124"/>
        <v>#REF!</v>
      </c>
      <c r="E7643" s="2" t="s">
        <v>79</v>
      </c>
    </row>
    <row r="7644" spans="1:6" x14ac:dyDescent="0.2">
      <c r="A7644">
        <f t="shared" si="125"/>
        <v>7583</v>
      </c>
      <c r="B7644" s="138" t="e">
        <f>#REF!</f>
        <v>#REF!</v>
      </c>
      <c r="D7644" s="2" t="e">
        <f t="shared" si="124"/>
        <v>#REF!</v>
      </c>
      <c r="E7644" s="2" t="s">
        <v>79</v>
      </c>
    </row>
    <row r="7645" spans="1:6" x14ac:dyDescent="0.2">
      <c r="A7645">
        <f t="shared" si="125"/>
        <v>7584</v>
      </c>
      <c r="B7645" s="138" t="e">
        <f>#REF!</f>
        <v>#REF!</v>
      </c>
      <c r="D7645" s="2" t="e">
        <f t="shared" si="124"/>
        <v>#REF!</v>
      </c>
      <c r="E7645" s="2" t="s">
        <v>79</v>
      </c>
    </row>
    <row r="7646" spans="1:6" x14ac:dyDescent="0.2">
      <c r="A7646">
        <f t="shared" si="125"/>
        <v>7585</v>
      </c>
      <c r="B7646" s="138" t="e">
        <f>#REF!</f>
        <v>#REF!</v>
      </c>
      <c r="D7646" s="2" t="e">
        <f t="shared" si="124"/>
        <v>#REF!</v>
      </c>
      <c r="E7646" s="2" t="s">
        <v>79</v>
      </c>
    </row>
    <row r="7647" spans="1:6" x14ac:dyDescent="0.2">
      <c r="A7647">
        <f t="shared" si="125"/>
        <v>7586</v>
      </c>
      <c r="B7647" s="138" t="e">
        <f>#REF!</f>
        <v>#REF!</v>
      </c>
      <c r="D7647" s="2" t="e">
        <f t="shared" si="124"/>
        <v>#REF!</v>
      </c>
      <c r="E7647" s="2" t="s">
        <v>79</v>
      </c>
    </row>
    <row r="7648" spans="1:6" x14ac:dyDescent="0.2">
      <c r="A7648">
        <f t="shared" si="125"/>
        <v>7587</v>
      </c>
      <c r="B7648" s="138" t="e">
        <f>#REF!</f>
        <v>#REF!</v>
      </c>
      <c r="D7648" s="2" t="e">
        <f t="shared" si="124"/>
        <v>#REF!</v>
      </c>
      <c r="E7648" s="2" t="s">
        <v>79</v>
      </c>
    </row>
    <row r="7649" spans="1:5" x14ac:dyDescent="0.2">
      <c r="A7649">
        <f t="shared" si="125"/>
        <v>7588</v>
      </c>
      <c r="B7649" s="138" t="e">
        <f>#REF!</f>
        <v>#REF!</v>
      </c>
      <c r="D7649" s="2" t="e">
        <f t="shared" si="124"/>
        <v>#REF!</v>
      </c>
      <c r="E7649" s="2" t="s">
        <v>79</v>
      </c>
    </row>
    <row r="7650" spans="1:5" x14ac:dyDescent="0.2">
      <c r="A7650">
        <f t="shared" si="125"/>
        <v>7589</v>
      </c>
      <c r="B7650" s="138" t="e">
        <f>#REF!</f>
        <v>#REF!</v>
      </c>
      <c r="D7650" s="2" t="e">
        <f t="shared" si="124"/>
        <v>#REF!</v>
      </c>
      <c r="E7650" s="2" t="s">
        <v>79</v>
      </c>
    </row>
    <row r="7651" spans="1:5" x14ac:dyDescent="0.2">
      <c r="A7651">
        <v>7590</v>
      </c>
      <c r="B7651" s="138">
        <f>'Acct Summary 7-8'!C55</f>
        <v>0</v>
      </c>
      <c r="D7651" s="2" t="str">
        <f t="shared" si="124"/>
        <v>Error?</v>
      </c>
      <c r="E7651" s="2" t="s">
        <v>826</v>
      </c>
    </row>
    <row r="7652" spans="1:5" x14ac:dyDescent="0.2">
      <c r="A7652">
        <v>7591</v>
      </c>
      <c r="B7652" s="138">
        <f>'Acct Summary 7-8'!D55</f>
        <v>0</v>
      </c>
      <c r="D7652" s="2" t="str">
        <f t="shared" si="124"/>
        <v>Error?</v>
      </c>
      <c r="E7652" s="2" t="s">
        <v>826</v>
      </c>
    </row>
    <row r="7653" spans="1:5" x14ac:dyDescent="0.2">
      <c r="A7653">
        <v>7592</v>
      </c>
      <c r="B7653" s="138">
        <f>'Acct Summary 7-8'!H55</f>
        <v>0</v>
      </c>
      <c r="D7653" s="2" t="str">
        <f t="shared" si="124"/>
        <v>Error?</v>
      </c>
      <c r="E7653" s="2" t="s">
        <v>826</v>
      </c>
    </row>
    <row r="7654" spans="1:5" x14ac:dyDescent="0.2">
      <c r="A7654">
        <v>7593</v>
      </c>
      <c r="B7654" s="138">
        <f>'Acct Summary 7-8'!C56</f>
        <v>0</v>
      </c>
      <c r="D7654" s="2" t="str">
        <f t="shared" si="124"/>
        <v>Error?</v>
      </c>
      <c r="E7654" s="2" t="s">
        <v>826</v>
      </c>
    </row>
    <row r="7655" spans="1:5" x14ac:dyDescent="0.2">
      <c r="A7655">
        <v>7594</v>
      </c>
      <c r="B7655" s="138">
        <f>'Acct Summary 7-8'!D56</f>
        <v>0</v>
      </c>
      <c r="D7655" s="2" t="str">
        <f t="shared" si="124"/>
        <v>Error?</v>
      </c>
      <c r="E7655" s="2" t="s">
        <v>826</v>
      </c>
    </row>
    <row r="7656" spans="1:5" x14ac:dyDescent="0.2">
      <c r="A7656">
        <v>7595</v>
      </c>
      <c r="B7656" s="138">
        <f>'Acct Summary 7-8'!H56</f>
        <v>0</v>
      </c>
      <c r="D7656" s="2" t="str">
        <f t="shared" si="124"/>
        <v>Error?</v>
      </c>
      <c r="E7656" s="2" t="s">
        <v>826</v>
      </c>
    </row>
    <row r="7657" spans="1:5" x14ac:dyDescent="0.2">
      <c r="A7657">
        <v>7596</v>
      </c>
      <c r="B7657" s="138">
        <f>'Acct Summary 7-8'!C57</f>
        <v>0</v>
      </c>
      <c r="D7657" s="2" t="str">
        <f t="shared" si="124"/>
        <v>Error?</v>
      </c>
      <c r="E7657" s="2" t="s">
        <v>826</v>
      </c>
    </row>
    <row r="7658" spans="1:5" x14ac:dyDescent="0.2">
      <c r="A7658">
        <v>7597</v>
      </c>
      <c r="B7658" s="138">
        <f>'Acct Summary 7-8'!D57</f>
        <v>23852</v>
      </c>
      <c r="D7658" s="2" t="str">
        <f t="shared" si="124"/>
        <v>Error?</v>
      </c>
      <c r="E7658" s="2" t="s">
        <v>826</v>
      </c>
    </row>
    <row r="7659" spans="1:5" x14ac:dyDescent="0.2">
      <c r="A7659">
        <v>7598</v>
      </c>
      <c r="B7659" s="138">
        <f>'Acct Summary 7-8'!H57</f>
        <v>0</v>
      </c>
      <c r="D7659" s="2" t="str">
        <f t="shared" si="124"/>
        <v>Error?</v>
      </c>
      <c r="E7659" s="2" t="s">
        <v>826</v>
      </c>
    </row>
    <row r="7660" spans="1:5" x14ac:dyDescent="0.2">
      <c r="A7660">
        <v>7599</v>
      </c>
      <c r="B7660" s="138">
        <f>'Acct Summary 7-8'!C59</f>
        <v>0</v>
      </c>
      <c r="D7660" s="2" t="str">
        <f t="shared" si="124"/>
        <v>Error?</v>
      </c>
      <c r="E7660" s="2" t="s">
        <v>826</v>
      </c>
    </row>
    <row r="7661" spans="1:5" x14ac:dyDescent="0.2">
      <c r="A7661">
        <v>7600</v>
      </c>
      <c r="B7661" s="138">
        <f>'Acct Summary 7-8'!D59</f>
        <v>0</v>
      </c>
      <c r="D7661" s="2" t="str">
        <f t="shared" si="124"/>
        <v>Error?</v>
      </c>
      <c r="E7661" s="2" t="s">
        <v>826</v>
      </c>
    </row>
    <row r="7662" spans="1:5" x14ac:dyDescent="0.2">
      <c r="A7662">
        <v>7601</v>
      </c>
      <c r="B7662" s="138">
        <f>'Acct Summary 7-8'!H59</f>
        <v>0</v>
      </c>
      <c r="D7662" s="2" t="str">
        <f t="shared" si="124"/>
        <v>Error?</v>
      </c>
      <c r="E7662" s="2" t="s">
        <v>826</v>
      </c>
    </row>
    <row r="7663" spans="1:5" x14ac:dyDescent="0.2">
      <c r="A7663">
        <v>7602</v>
      </c>
      <c r="B7663" s="138">
        <f>'Acct Summary 7-8'!C60</f>
        <v>0</v>
      </c>
      <c r="D7663" s="2" t="str">
        <f t="shared" si="124"/>
        <v>Error?</v>
      </c>
      <c r="E7663" s="2" t="s">
        <v>826</v>
      </c>
    </row>
    <row r="7664" spans="1:5" x14ac:dyDescent="0.2">
      <c r="A7664">
        <v>7603</v>
      </c>
      <c r="B7664" s="138">
        <f>'Acct Summary 7-8'!D60</f>
        <v>0</v>
      </c>
      <c r="D7664" s="2" t="str">
        <f t="shared" si="124"/>
        <v>Error?</v>
      </c>
      <c r="E7664" s="2" t="s">
        <v>826</v>
      </c>
    </row>
    <row r="7665" spans="1:5" x14ac:dyDescent="0.2">
      <c r="A7665">
        <v>7604</v>
      </c>
      <c r="B7665" s="138">
        <f>'Acct Summary 7-8'!H60</f>
        <v>0</v>
      </c>
      <c r="D7665" s="2" t="str">
        <f t="shared" si="124"/>
        <v>Error?</v>
      </c>
      <c r="E7665" s="2" t="s">
        <v>826</v>
      </c>
    </row>
    <row r="7666" spans="1:5" x14ac:dyDescent="0.2">
      <c r="A7666">
        <v>7605</v>
      </c>
      <c r="B7666" s="138">
        <f>'Acct Summary 7-8'!C61</f>
        <v>0</v>
      </c>
      <c r="D7666" s="2" t="str">
        <f t="shared" si="124"/>
        <v>Error?</v>
      </c>
      <c r="E7666" s="2" t="s">
        <v>826</v>
      </c>
    </row>
    <row r="7667" spans="1:5" x14ac:dyDescent="0.2">
      <c r="A7667">
        <v>7606</v>
      </c>
      <c r="B7667" s="138">
        <f>'Acct Summary 7-8'!D61</f>
        <v>2370</v>
      </c>
      <c r="D7667" s="2" t="str">
        <f t="shared" si="124"/>
        <v>Error?</v>
      </c>
      <c r="E7667" s="2" t="s">
        <v>826</v>
      </c>
    </row>
    <row r="7668" spans="1:5" x14ac:dyDescent="0.2">
      <c r="A7668">
        <v>7607</v>
      </c>
      <c r="B7668" s="138">
        <f>'Acct Summary 7-8'!H61</f>
        <v>0</v>
      </c>
      <c r="D7668" s="2" t="str">
        <f t="shared" si="124"/>
        <v>Error?</v>
      </c>
      <c r="E7668" s="2" t="s">
        <v>826</v>
      </c>
    </row>
    <row r="7669" spans="1:5" x14ac:dyDescent="0.2">
      <c r="A7669">
        <v>7608</v>
      </c>
      <c r="B7669" s="138">
        <f>'Acct Summary 7-8'!C63</f>
        <v>0</v>
      </c>
      <c r="D7669" s="2" t="str">
        <f t="shared" si="124"/>
        <v>Error?</v>
      </c>
      <c r="E7669" s="2" t="s">
        <v>826</v>
      </c>
    </row>
    <row r="7670" spans="1:5" x14ac:dyDescent="0.2">
      <c r="A7670">
        <v>7609</v>
      </c>
      <c r="B7670" s="138">
        <f>'Acct Summary 7-8'!D63</f>
        <v>0</v>
      </c>
      <c r="D7670" s="2" t="str">
        <f t="shared" si="124"/>
        <v>Error?</v>
      </c>
      <c r="E7670" s="2" t="s">
        <v>826</v>
      </c>
    </row>
    <row r="7671" spans="1:5" x14ac:dyDescent="0.2">
      <c r="A7671">
        <v>7610</v>
      </c>
      <c r="B7671" s="138">
        <f>'Acct Summary 7-8'!C64</f>
        <v>0</v>
      </c>
      <c r="D7671" s="2" t="str">
        <f t="shared" si="124"/>
        <v>Error?</v>
      </c>
      <c r="E7671" s="2" t="s">
        <v>826</v>
      </c>
    </row>
    <row r="7672" spans="1:5" x14ac:dyDescent="0.2">
      <c r="A7672">
        <v>7611</v>
      </c>
      <c r="B7672" s="138">
        <f>'Acct Summary 7-8'!D64</f>
        <v>0</v>
      </c>
      <c r="D7672" s="2" t="str">
        <f t="shared" si="124"/>
        <v>Error?</v>
      </c>
      <c r="E7672" s="2" t="s">
        <v>826</v>
      </c>
    </row>
    <row r="7673" spans="1:5" x14ac:dyDescent="0.2">
      <c r="A7673">
        <v>7612</v>
      </c>
      <c r="B7673" s="138">
        <f>'Acct Summary 7-8'!C65</f>
        <v>0</v>
      </c>
      <c r="D7673" s="2" t="str">
        <f t="shared" si="124"/>
        <v>Error?</v>
      </c>
      <c r="E7673" s="2" t="s">
        <v>826</v>
      </c>
    </row>
    <row r="7674" spans="1:5" x14ac:dyDescent="0.2">
      <c r="A7674">
        <v>7613</v>
      </c>
      <c r="B7674" s="138">
        <f>'Acct Summary 7-8'!D65</f>
        <v>0</v>
      </c>
      <c r="D7674" s="2" t="str">
        <f t="shared" si="124"/>
        <v>Error?</v>
      </c>
      <c r="E7674" s="2" t="s">
        <v>826</v>
      </c>
    </row>
    <row r="7675" spans="1:5" x14ac:dyDescent="0.2">
      <c r="A7675">
        <v>7614</v>
      </c>
      <c r="B7675" s="138">
        <f>'Acct Summary 7-8'!C67</f>
        <v>0</v>
      </c>
      <c r="D7675" s="2" t="str">
        <f t="shared" si="124"/>
        <v>Error?</v>
      </c>
      <c r="E7675" s="2" t="s">
        <v>826</v>
      </c>
    </row>
    <row r="7676" spans="1:5" x14ac:dyDescent="0.2">
      <c r="A7676">
        <v>7615</v>
      </c>
      <c r="B7676" s="138">
        <f>'Acct Summary 7-8'!D67</f>
        <v>0</v>
      </c>
      <c r="D7676" s="2" t="str">
        <f t="shared" si="124"/>
        <v>Error?</v>
      </c>
      <c r="E7676" s="2" t="s">
        <v>826</v>
      </c>
    </row>
    <row r="7677" spans="1:5" x14ac:dyDescent="0.2">
      <c r="A7677">
        <v>7616</v>
      </c>
      <c r="B7677" s="138">
        <f>'Acct Summary 7-8'!C68</f>
        <v>0</v>
      </c>
      <c r="D7677" s="2" t="str">
        <f t="shared" si="124"/>
        <v>Error?</v>
      </c>
      <c r="E7677" s="2" t="s">
        <v>826</v>
      </c>
    </row>
    <row r="7678" spans="1:5" x14ac:dyDescent="0.2">
      <c r="A7678">
        <v>7617</v>
      </c>
      <c r="B7678" s="138">
        <f>'Acct Summary 7-8'!D68</f>
        <v>0</v>
      </c>
      <c r="D7678" s="2" t="str">
        <f t="shared" si="124"/>
        <v>Error?</v>
      </c>
      <c r="E7678" s="2" t="s">
        <v>826</v>
      </c>
    </row>
    <row r="7679" spans="1:5" x14ac:dyDescent="0.2">
      <c r="A7679">
        <v>7618</v>
      </c>
      <c r="B7679" s="138">
        <f>'Acct Summary 7-8'!C69</f>
        <v>0</v>
      </c>
      <c r="D7679" s="2" t="str">
        <f t="shared" ref="D7679:D7742" si="126">IF(ISBLANK(B7679),"OK",IF(A7679-B7679=0,"OK","Error?"))</f>
        <v>Error?</v>
      </c>
      <c r="E7679" s="2" t="s">
        <v>826</v>
      </c>
    </row>
    <row r="7680" spans="1:5" x14ac:dyDescent="0.2">
      <c r="A7680">
        <v>7619</v>
      </c>
      <c r="B7680" s="138">
        <f>'Acct Summary 7-8'!D69</f>
        <v>0</v>
      </c>
      <c r="D7680" s="2" t="str">
        <f t="shared" si="126"/>
        <v>Error?</v>
      </c>
      <c r="E7680" s="2" t="s">
        <v>826</v>
      </c>
    </row>
    <row r="7681" spans="1:5" x14ac:dyDescent="0.2">
      <c r="A7681">
        <v>7620</v>
      </c>
      <c r="B7681" s="138">
        <f>'Acct Summary 7-8'!C71</f>
        <v>0</v>
      </c>
      <c r="D7681" s="2" t="str">
        <f t="shared" si="126"/>
        <v>Error?</v>
      </c>
      <c r="E7681" s="2" t="s">
        <v>826</v>
      </c>
    </row>
    <row r="7682" spans="1:5" x14ac:dyDescent="0.2">
      <c r="A7682">
        <v>7621</v>
      </c>
      <c r="B7682" s="138">
        <f>'Acct Summary 7-8'!D71</f>
        <v>0</v>
      </c>
      <c r="D7682" s="2" t="str">
        <f t="shared" si="126"/>
        <v>Error?</v>
      </c>
      <c r="E7682" s="2" t="s">
        <v>826</v>
      </c>
    </row>
    <row r="7683" spans="1:5" x14ac:dyDescent="0.2">
      <c r="A7683">
        <v>7622</v>
      </c>
      <c r="B7683" s="138">
        <f>'Acct Summary 7-8'!C72</f>
        <v>0</v>
      </c>
      <c r="D7683" s="2" t="str">
        <f t="shared" si="126"/>
        <v>Error?</v>
      </c>
      <c r="E7683" s="2" t="s">
        <v>826</v>
      </c>
    </row>
    <row r="7684" spans="1:5" x14ac:dyDescent="0.2">
      <c r="A7684">
        <v>7623</v>
      </c>
      <c r="B7684" s="138">
        <f>'Acct Summary 7-8'!D72</f>
        <v>0</v>
      </c>
      <c r="D7684" s="2" t="str">
        <f t="shared" si="126"/>
        <v>Error?</v>
      </c>
      <c r="E7684" s="2" t="s">
        <v>826</v>
      </c>
    </row>
    <row r="7685" spans="1:5" x14ac:dyDescent="0.2">
      <c r="A7685">
        <v>7624</v>
      </c>
      <c r="B7685" s="138">
        <f>'Acct Summary 7-8'!C73</f>
        <v>0</v>
      </c>
      <c r="D7685" s="2" t="str">
        <f t="shared" si="126"/>
        <v>Error?</v>
      </c>
      <c r="E7685" s="2" t="s">
        <v>826</v>
      </c>
    </row>
    <row r="7686" spans="1:5" x14ac:dyDescent="0.2">
      <c r="A7686">
        <v>7625</v>
      </c>
      <c r="B7686" s="138">
        <f>'Acct Summary 7-8'!D73</f>
        <v>500000</v>
      </c>
      <c r="D7686" s="2" t="str">
        <f t="shared" si="126"/>
        <v>Error?</v>
      </c>
      <c r="E7686" s="2" t="s">
        <v>826</v>
      </c>
    </row>
    <row r="7687" spans="1:5" x14ac:dyDescent="0.2">
      <c r="A7687">
        <v>7626</v>
      </c>
      <c r="B7687" s="138">
        <f>'Revenues 9-14'!C196</f>
        <v>0</v>
      </c>
      <c r="D7687" s="2" t="str">
        <f t="shared" si="126"/>
        <v>Error?</v>
      </c>
      <c r="E7687" s="2" t="s">
        <v>826</v>
      </c>
    </row>
    <row r="7688" spans="1:5" x14ac:dyDescent="0.2">
      <c r="A7688">
        <v>7627</v>
      </c>
      <c r="B7688" s="138">
        <f>'Expenditures 15-22'!C328</f>
        <v>0</v>
      </c>
      <c r="D7688" s="2" t="str">
        <f t="shared" si="126"/>
        <v>Error?</v>
      </c>
      <c r="E7688" s="2" t="s">
        <v>826</v>
      </c>
    </row>
    <row r="7689" spans="1:5" x14ac:dyDescent="0.2">
      <c r="A7689">
        <v>7628</v>
      </c>
      <c r="B7689" s="138">
        <f>'Expenditures 15-22'!D328</f>
        <v>0</v>
      </c>
      <c r="D7689" s="2" t="str">
        <f t="shared" si="126"/>
        <v>Error?</v>
      </c>
      <c r="E7689" s="2" t="s">
        <v>826</v>
      </c>
    </row>
    <row r="7690" spans="1:5" x14ac:dyDescent="0.2">
      <c r="A7690">
        <v>7629</v>
      </c>
      <c r="B7690" s="138">
        <f>'Expenditures 15-22'!E328</f>
        <v>0</v>
      </c>
      <c r="D7690" s="2" t="str">
        <f t="shared" si="126"/>
        <v>Error?</v>
      </c>
      <c r="E7690" s="2" t="s">
        <v>826</v>
      </c>
    </row>
    <row r="7691" spans="1:5" x14ac:dyDescent="0.2">
      <c r="A7691">
        <v>7630</v>
      </c>
      <c r="B7691" s="138">
        <f>'Expenditures 15-22'!F328</f>
        <v>0</v>
      </c>
      <c r="D7691" s="2" t="str">
        <f t="shared" si="126"/>
        <v>Error?</v>
      </c>
      <c r="E7691" s="2" t="s">
        <v>826</v>
      </c>
    </row>
    <row r="7692" spans="1:5" x14ac:dyDescent="0.2">
      <c r="A7692">
        <v>7631</v>
      </c>
      <c r="B7692" s="138">
        <f>'Expenditures 15-22'!G328</f>
        <v>0</v>
      </c>
      <c r="D7692" s="2" t="str">
        <f t="shared" si="126"/>
        <v>Error?</v>
      </c>
      <c r="E7692" s="2" t="s">
        <v>826</v>
      </c>
    </row>
    <row r="7693" spans="1:5" x14ac:dyDescent="0.2">
      <c r="A7693">
        <v>7632</v>
      </c>
      <c r="B7693" s="138">
        <f>'Expenditures 15-22'!H328</f>
        <v>0</v>
      </c>
      <c r="D7693" s="2" t="str">
        <f t="shared" si="126"/>
        <v>Error?</v>
      </c>
      <c r="E7693" s="2" t="s">
        <v>826</v>
      </c>
    </row>
    <row r="7694" spans="1:5" x14ac:dyDescent="0.2">
      <c r="A7694">
        <v>7633</v>
      </c>
      <c r="B7694" s="138">
        <f>'Expenditures 15-22'!I328</f>
        <v>0</v>
      </c>
      <c r="D7694" s="2" t="str">
        <f t="shared" si="126"/>
        <v>Error?</v>
      </c>
      <c r="E7694" s="2" t="s">
        <v>826</v>
      </c>
    </row>
    <row r="7695" spans="1:5" x14ac:dyDescent="0.2">
      <c r="A7695">
        <v>7634</v>
      </c>
      <c r="B7695" s="138">
        <f>'Expenditures 15-22'!J328</f>
        <v>0</v>
      </c>
      <c r="D7695" s="2" t="str">
        <f t="shared" si="126"/>
        <v>Error?</v>
      </c>
      <c r="E7695" s="2" t="s">
        <v>826</v>
      </c>
    </row>
    <row r="7696" spans="1:5" x14ac:dyDescent="0.2">
      <c r="A7696">
        <v>7635</v>
      </c>
      <c r="B7696" s="138">
        <f>'Expenditures 15-22'!K328</f>
        <v>0</v>
      </c>
      <c r="D7696" s="2" t="str">
        <f t="shared" si="126"/>
        <v>Error?</v>
      </c>
      <c r="E7696" s="2" t="s">
        <v>826</v>
      </c>
    </row>
    <row r="7697" spans="1:5" x14ac:dyDescent="0.2">
      <c r="A7697">
        <v>7636</v>
      </c>
      <c r="B7697" s="138">
        <f>'Expenditures 15-22'!C329</f>
        <v>0</v>
      </c>
      <c r="D7697" s="2" t="str">
        <f t="shared" si="126"/>
        <v>Error?</v>
      </c>
      <c r="E7697" s="2" t="s">
        <v>826</v>
      </c>
    </row>
    <row r="7698" spans="1:5" x14ac:dyDescent="0.2">
      <c r="A7698">
        <v>7637</v>
      </c>
      <c r="B7698" s="138">
        <f>'Expenditures 15-22'!D329</f>
        <v>0</v>
      </c>
      <c r="D7698" s="2" t="str">
        <f t="shared" si="126"/>
        <v>Error?</v>
      </c>
      <c r="E7698" s="2" t="s">
        <v>826</v>
      </c>
    </row>
    <row r="7699" spans="1:5" x14ac:dyDescent="0.2">
      <c r="A7699">
        <v>7638</v>
      </c>
      <c r="B7699" s="138">
        <f>'Expenditures 15-22'!E329</f>
        <v>0</v>
      </c>
      <c r="D7699" s="2" t="str">
        <f t="shared" si="126"/>
        <v>Error?</v>
      </c>
      <c r="E7699" s="2" t="s">
        <v>826</v>
      </c>
    </row>
    <row r="7700" spans="1:5" x14ac:dyDescent="0.2">
      <c r="A7700">
        <v>7639</v>
      </c>
      <c r="B7700" s="138">
        <f>'Expenditures 15-22'!F329</f>
        <v>0</v>
      </c>
      <c r="D7700" s="2" t="str">
        <f t="shared" si="126"/>
        <v>Error?</v>
      </c>
      <c r="E7700" s="2" t="s">
        <v>826</v>
      </c>
    </row>
    <row r="7701" spans="1:5" x14ac:dyDescent="0.2">
      <c r="A7701">
        <v>7640</v>
      </c>
      <c r="B7701" s="138">
        <f>'Expenditures 15-22'!G329</f>
        <v>0</v>
      </c>
      <c r="D7701" s="2" t="str">
        <f t="shared" si="126"/>
        <v>Error?</v>
      </c>
      <c r="E7701" s="2" t="s">
        <v>826</v>
      </c>
    </row>
    <row r="7702" spans="1:5" x14ac:dyDescent="0.2">
      <c r="A7702">
        <v>7641</v>
      </c>
      <c r="B7702" s="138">
        <f>'Expenditures 15-22'!H329</f>
        <v>0</v>
      </c>
      <c r="D7702" s="2" t="str">
        <f t="shared" si="126"/>
        <v>Error?</v>
      </c>
      <c r="E7702" s="2" t="s">
        <v>826</v>
      </c>
    </row>
    <row r="7703" spans="1:5" x14ac:dyDescent="0.2">
      <c r="A7703">
        <v>7642</v>
      </c>
      <c r="B7703" s="138">
        <f>'Expenditures 15-22'!I329</f>
        <v>0</v>
      </c>
      <c r="D7703" s="2" t="str">
        <f t="shared" si="126"/>
        <v>Error?</v>
      </c>
      <c r="E7703" s="2" t="s">
        <v>826</v>
      </c>
    </row>
    <row r="7704" spans="1:5" x14ac:dyDescent="0.2">
      <c r="A7704">
        <v>7643</v>
      </c>
      <c r="B7704" s="138">
        <f>'Expenditures 15-22'!J329</f>
        <v>0</v>
      </c>
      <c r="D7704" s="2" t="str">
        <f t="shared" si="126"/>
        <v>Error?</v>
      </c>
      <c r="E7704" s="2" t="s">
        <v>826</v>
      </c>
    </row>
    <row r="7705" spans="1:5" x14ac:dyDescent="0.2">
      <c r="A7705">
        <v>7644</v>
      </c>
      <c r="B7705" s="138">
        <f>'Expenditures 15-22'!K329</f>
        <v>0</v>
      </c>
      <c r="D7705" s="2" t="str">
        <f t="shared" si="126"/>
        <v>Error?</v>
      </c>
      <c r="E7705" s="2" t="s">
        <v>826</v>
      </c>
    </row>
    <row r="7706" spans="1:5" x14ac:dyDescent="0.2">
      <c r="A7706">
        <v>7645</v>
      </c>
      <c r="B7706" s="138">
        <f>'Revenues 9-14'!H167</f>
        <v>0</v>
      </c>
      <c r="D7706" s="2" t="str">
        <f t="shared" si="126"/>
        <v>Error?</v>
      </c>
      <c r="E7706" s="2" t="s">
        <v>826</v>
      </c>
    </row>
    <row r="7707" spans="1:5" x14ac:dyDescent="0.2">
      <c r="A7707">
        <v>7646</v>
      </c>
      <c r="B7707" s="138">
        <f>'Expenditures 15-22'!I64</f>
        <v>0</v>
      </c>
      <c r="D7707" s="2" t="str">
        <f t="shared" si="126"/>
        <v>Error?</v>
      </c>
      <c r="E7707" s="2" t="s">
        <v>826</v>
      </c>
    </row>
    <row r="7708" spans="1:5" x14ac:dyDescent="0.2">
      <c r="A7708">
        <v>7647</v>
      </c>
      <c r="B7708" s="138">
        <f>'Rest Tax Levies-Tort Im 25'!J3</f>
        <v>0</v>
      </c>
      <c r="D7708" s="2" t="str">
        <f t="shared" si="126"/>
        <v>Error?</v>
      </c>
      <c r="E7708" s="2" t="s">
        <v>826</v>
      </c>
    </row>
    <row r="7709" spans="1:5" x14ac:dyDescent="0.2">
      <c r="A7709">
        <v>7648</v>
      </c>
      <c r="B7709" s="138">
        <f>'Rest Tax Levies-Tort Im 25'!K3</f>
        <v>0</v>
      </c>
      <c r="D7709" s="2" t="str">
        <f t="shared" si="126"/>
        <v>Error?</v>
      </c>
      <c r="E7709" s="2" t="s">
        <v>826</v>
      </c>
    </row>
    <row r="7710" spans="1:5" x14ac:dyDescent="0.2">
      <c r="A7710">
        <v>7649</v>
      </c>
      <c r="B7710" s="138">
        <f>'Rest Tax Levies-Tort Im 25'!J6</f>
        <v>0</v>
      </c>
      <c r="D7710" s="2" t="str">
        <f t="shared" si="126"/>
        <v>Error?</v>
      </c>
      <c r="E7710" s="2" t="s">
        <v>826</v>
      </c>
    </row>
    <row r="7711" spans="1:5" x14ac:dyDescent="0.2">
      <c r="A7711">
        <v>7650</v>
      </c>
      <c r="B7711" s="138">
        <f>'Rest Tax Levies-Tort Im 25'!K6</f>
        <v>0</v>
      </c>
      <c r="D7711" s="2" t="str">
        <f t="shared" si="126"/>
        <v>Error?</v>
      </c>
      <c r="E7711" s="2" t="s">
        <v>826</v>
      </c>
    </row>
    <row r="7712" spans="1:5" x14ac:dyDescent="0.2">
      <c r="A7712">
        <v>7651</v>
      </c>
      <c r="B7712" s="138">
        <f>'Rest Tax Levies-Tort Im 25'!K7</f>
        <v>0</v>
      </c>
      <c r="D7712" s="2" t="str">
        <f t="shared" si="126"/>
        <v>Error?</v>
      </c>
      <c r="E7712" s="2" t="s">
        <v>826</v>
      </c>
    </row>
    <row r="7713" spans="1:6" x14ac:dyDescent="0.2">
      <c r="A7713">
        <v>7652</v>
      </c>
      <c r="B7713" s="138">
        <f>'Rest Tax Levies-Tort Im 25'!J8</f>
        <v>0</v>
      </c>
      <c r="D7713" s="2" t="str">
        <f t="shared" si="126"/>
        <v>Error?</v>
      </c>
      <c r="E7713" s="2" t="s">
        <v>826</v>
      </c>
    </row>
    <row r="7714" spans="1:6" x14ac:dyDescent="0.2">
      <c r="A7714">
        <v>7653</v>
      </c>
      <c r="B7714" s="138">
        <f>'Rest Tax Levies-Tort Im 25'!K9</f>
        <v>0</v>
      </c>
      <c r="D7714" s="2" t="str">
        <f t="shared" si="126"/>
        <v>Error?</v>
      </c>
      <c r="E7714" s="2" t="s">
        <v>826</v>
      </c>
    </row>
    <row r="7715" spans="1:6" x14ac:dyDescent="0.2">
      <c r="A7715">
        <v>7654</v>
      </c>
      <c r="B7715" s="138">
        <f>'Rest Tax Levies-Tort Im 25'!J10</f>
        <v>0</v>
      </c>
      <c r="D7715" s="2" t="str">
        <f t="shared" si="126"/>
        <v>Error?</v>
      </c>
      <c r="E7715" s="2" t="s">
        <v>826</v>
      </c>
    </row>
    <row r="7716" spans="1:6" x14ac:dyDescent="0.2">
      <c r="A7716">
        <v>7655</v>
      </c>
      <c r="B7716" s="138">
        <f>'Rest Tax Levies-Tort Im 25'!K10</f>
        <v>0</v>
      </c>
      <c r="D7716" s="2" t="str">
        <f t="shared" si="126"/>
        <v>Error?</v>
      </c>
      <c r="E7716" s="2" t="s">
        <v>826</v>
      </c>
    </row>
    <row r="7717" spans="1:6" x14ac:dyDescent="0.2">
      <c r="A7717">
        <v>7656</v>
      </c>
      <c r="B7717" s="138">
        <f>'Rest Tax Levies-Tort Im 25'!J11</f>
        <v>0</v>
      </c>
      <c r="D7717" s="2" t="str">
        <f t="shared" si="126"/>
        <v>Error?</v>
      </c>
      <c r="E7717" s="2" t="s">
        <v>826</v>
      </c>
    </row>
    <row r="7718" spans="1:6" x14ac:dyDescent="0.2">
      <c r="A7718">
        <v>7657</v>
      </c>
      <c r="B7718" s="138">
        <f>'Rest Tax Levies-Tort Im 25'!J12</f>
        <v>0</v>
      </c>
      <c r="D7718" s="2" t="str">
        <f t="shared" si="126"/>
        <v>Error?</v>
      </c>
      <c r="E7718" s="2" t="s">
        <v>826</v>
      </c>
    </row>
    <row r="7719" spans="1:6" x14ac:dyDescent="0.2">
      <c r="A7719">
        <v>7658</v>
      </c>
      <c r="B7719" s="138">
        <f>'Rest Tax Levies-Tort Im 25'!K12</f>
        <v>0</v>
      </c>
      <c r="D7719" s="2" t="str">
        <f t="shared" si="126"/>
        <v>Error?</v>
      </c>
      <c r="E7719" s="2" t="s">
        <v>826</v>
      </c>
    </row>
    <row r="7720" spans="1:6" x14ac:dyDescent="0.2">
      <c r="A7720">
        <v>7659</v>
      </c>
      <c r="B7720" s="138">
        <f>'Rest Tax Levies-Tort Im 25'!H14</f>
        <v>0</v>
      </c>
      <c r="D7720" s="2" t="str">
        <f t="shared" si="126"/>
        <v>Error?</v>
      </c>
      <c r="E7720" s="2" t="s">
        <v>826</v>
      </c>
    </row>
    <row r="7721" spans="1:6" x14ac:dyDescent="0.2">
      <c r="A7721">
        <v>7660</v>
      </c>
      <c r="B7721" s="138">
        <f>'Rest Tax Levies-Tort Im 25'!K14</f>
        <v>0</v>
      </c>
      <c r="D7721" s="2" t="str">
        <f t="shared" si="126"/>
        <v>Error?</v>
      </c>
      <c r="E7721" s="2" t="s">
        <v>826</v>
      </c>
    </row>
    <row r="7722" spans="1:6" x14ac:dyDescent="0.2">
      <c r="A7722">
        <v>7661</v>
      </c>
      <c r="B7722" s="138">
        <f>'Rest Tax Levies-Tort Im 25'!J15</f>
        <v>0</v>
      </c>
      <c r="D7722" s="2" t="str">
        <f t="shared" si="126"/>
        <v>Error?</v>
      </c>
      <c r="E7722" s="2" t="s">
        <v>826</v>
      </c>
    </row>
    <row r="7723" spans="1:6" x14ac:dyDescent="0.2">
      <c r="A7723">
        <v>7662</v>
      </c>
      <c r="B7723" s="138">
        <f>'Rest Tax Levies-Tort Im 25'!K15</f>
        <v>0</v>
      </c>
      <c r="D7723" s="2" t="str">
        <f t="shared" si="126"/>
        <v>Error?</v>
      </c>
      <c r="E7723" s="2" t="s">
        <v>826</v>
      </c>
    </row>
    <row r="7724" spans="1:6" x14ac:dyDescent="0.2">
      <c r="A7724">
        <v>7663</v>
      </c>
      <c r="B7724" s="138">
        <f>'Rest Tax Levies-Tort Im 25'!J18</f>
        <v>0</v>
      </c>
      <c r="D7724" s="2" t="str">
        <f t="shared" si="126"/>
        <v>Error?</v>
      </c>
      <c r="E7724" s="2" t="s">
        <v>826</v>
      </c>
      <c r="F7724" s="2"/>
    </row>
    <row r="7725" spans="1:6" x14ac:dyDescent="0.2">
      <c r="A7725">
        <v>7664</v>
      </c>
      <c r="B7725" s="138">
        <f>'Rest Tax Levies-Tort Im 25'!J19</f>
        <v>0</v>
      </c>
      <c r="D7725" s="2" t="str">
        <f t="shared" si="126"/>
        <v>Error?</v>
      </c>
      <c r="E7725" s="2" t="s">
        <v>826</v>
      </c>
    </row>
    <row r="7726" spans="1:6" x14ac:dyDescent="0.2">
      <c r="A7726">
        <v>7665</v>
      </c>
      <c r="B7726" s="138">
        <f>'Rest Tax Levies-Tort Im 25'!J20</f>
        <v>0</v>
      </c>
      <c r="D7726" s="2" t="str">
        <f t="shared" si="126"/>
        <v>Error?</v>
      </c>
      <c r="E7726" s="2" t="s">
        <v>826</v>
      </c>
    </row>
    <row r="7727" spans="1:6" x14ac:dyDescent="0.2">
      <c r="A7727">
        <v>7666</v>
      </c>
      <c r="B7727" s="138">
        <f>'Rest Tax Levies-Tort Im 25'!J21</f>
        <v>0</v>
      </c>
      <c r="D7727" s="2" t="str">
        <f t="shared" si="126"/>
        <v>Error?</v>
      </c>
      <c r="E7727" s="2" t="s">
        <v>826</v>
      </c>
    </row>
    <row r="7728" spans="1:6" x14ac:dyDescent="0.2">
      <c r="A7728">
        <v>7667</v>
      </c>
      <c r="B7728" s="138">
        <f>'Revenues 9-14'!E103</f>
        <v>0</v>
      </c>
      <c r="D7728" s="2" t="str">
        <f t="shared" si="126"/>
        <v>Error?</v>
      </c>
      <c r="E7728" s="2" t="s">
        <v>826</v>
      </c>
    </row>
    <row r="7729" spans="1:6" x14ac:dyDescent="0.2">
      <c r="A7729">
        <v>7668</v>
      </c>
      <c r="B7729" s="138">
        <f>'Rest Tax Levies-Tort Im 25'!K22</f>
        <v>0</v>
      </c>
      <c r="D7729" s="2" t="str">
        <f t="shared" si="126"/>
        <v>Error?</v>
      </c>
      <c r="E7729" s="2" t="s">
        <v>826</v>
      </c>
    </row>
    <row r="7730" spans="1:6" x14ac:dyDescent="0.2">
      <c r="A7730">
        <v>7669</v>
      </c>
      <c r="B7730" s="138">
        <f>'Rest Tax Levies-Tort Im 25'!J23</f>
        <v>0</v>
      </c>
      <c r="D7730" s="2" t="str">
        <f t="shared" si="126"/>
        <v>Error?</v>
      </c>
      <c r="E7730" s="2" t="s">
        <v>826</v>
      </c>
    </row>
    <row r="7731" spans="1:6" x14ac:dyDescent="0.2">
      <c r="A7731">
        <v>7670</v>
      </c>
      <c r="B7731" s="138">
        <f>'Revenues 9-14'!H103</f>
        <v>0</v>
      </c>
      <c r="D7731" s="2" t="str">
        <f t="shared" si="126"/>
        <v>Error?</v>
      </c>
      <c r="E7731" s="2" t="s">
        <v>826</v>
      </c>
    </row>
    <row r="7732" spans="1:6" x14ac:dyDescent="0.2">
      <c r="A7732">
        <v>7671</v>
      </c>
      <c r="B7732" s="138">
        <f>'Rest Tax Levies-Tort Im 25'!J24</f>
        <v>0</v>
      </c>
      <c r="D7732" s="2" t="str">
        <f t="shared" si="126"/>
        <v>Error?</v>
      </c>
      <c r="E7732" s="2" t="s">
        <v>826</v>
      </c>
    </row>
    <row r="7733" spans="1:6" x14ac:dyDescent="0.2">
      <c r="A7733">
        <v>7672</v>
      </c>
      <c r="B7733" s="138">
        <f>'Rest Tax Levies-Tort Im 25'!K24</f>
        <v>0</v>
      </c>
      <c r="D7733" s="2" t="str">
        <f t="shared" si="126"/>
        <v>Error?</v>
      </c>
      <c r="E7733" s="2" t="s">
        <v>826</v>
      </c>
    </row>
    <row r="7734" spans="1:6" x14ac:dyDescent="0.2">
      <c r="A7734">
        <v>7673</v>
      </c>
      <c r="B7734" s="138">
        <f>'Rest Tax Levies-Tort Im 25'!G25</f>
        <v>0</v>
      </c>
      <c r="D7734" s="2" t="str">
        <f t="shared" si="126"/>
        <v>Error?</v>
      </c>
      <c r="E7734" s="2" t="s">
        <v>826</v>
      </c>
    </row>
    <row r="7735" spans="1:6" x14ac:dyDescent="0.2">
      <c r="A7735">
        <v>7674</v>
      </c>
      <c r="B7735" s="138">
        <f>'Rest Tax Levies-Tort Im 25'!H25</f>
        <v>0</v>
      </c>
      <c r="D7735" s="2" t="str">
        <f t="shared" si="126"/>
        <v>Error?</v>
      </c>
      <c r="E7735" s="2" t="s">
        <v>826</v>
      </c>
    </row>
    <row r="7736" spans="1:6" x14ac:dyDescent="0.2">
      <c r="A7736">
        <v>7675</v>
      </c>
      <c r="B7736" s="138">
        <f>'Rest Tax Levies-Tort Im 25'!I25</f>
        <v>0</v>
      </c>
      <c r="D7736" s="2" t="str">
        <f t="shared" si="126"/>
        <v>Error?</v>
      </c>
      <c r="E7736" s="2" t="s">
        <v>826</v>
      </c>
    </row>
    <row r="7737" spans="1:6" x14ac:dyDescent="0.2">
      <c r="A7737">
        <v>7676</v>
      </c>
      <c r="B7737" s="138">
        <f>'Rest Tax Levies-Tort Im 25'!J25</f>
        <v>0</v>
      </c>
      <c r="D7737" s="2" t="str">
        <f t="shared" si="126"/>
        <v>Error?</v>
      </c>
      <c r="E7737" s="2" t="s">
        <v>826</v>
      </c>
    </row>
    <row r="7738" spans="1:6" x14ac:dyDescent="0.2">
      <c r="A7738">
        <v>7677</v>
      </c>
      <c r="B7738" s="138">
        <f>'Rest Tax Levies-Tort Im 25'!K25</f>
        <v>0</v>
      </c>
      <c r="D7738" s="2" t="str">
        <f t="shared" si="126"/>
        <v>Error?</v>
      </c>
      <c r="E7738" s="2" t="s">
        <v>826</v>
      </c>
    </row>
    <row r="7739" spans="1:6" x14ac:dyDescent="0.2">
      <c r="A7739">
        <v>7678</v>
      </c>
      <c r="B7739" s="138">
        <f>'Rest Tax Levies-Tort Im 25'!G26</f>
        <v>0</v>
      </c>
      <c r="D7739" s="2" t="str">
        <f t="shared" si="126"/>
        <v>Error?</v>
      </c>
      <c r="E7739" s="2" t="s">
        <v>826</v>
      </c>
    </row>
    <row r="7740" spans="1:6" x14ac:dyDescent="0.2">
      <c r="A7740">
        <v>7679</v>
      </c>
      <c r="B7740" s="138">
        <f>'Rest Tax Levies-Tort Im 25'!H26</f>
        <v>0</v>
      </c>
      <c r="D7740" s="2" t="str">
        <f t="shared" si="126"/>
        <v>Error?</v>
      </c>
      <c r="E7740" s="2" t="s">
        <v>826</v>
      </c>
    </row>
    <row r="7741" spans="1:6" x14ac:dyDescent="0.2">
      <c r="A7741">
        <v>7680</v>
      </c>
      <c r="B7741" s="138">
        <f>'Rest Tax Levies-Tort Im 25'!I26</f>
        <v>0</v>
      </c>
      <c r="D7741" s="2" t="str">
        <f t="shared" si="126"/>
        <v>Error?</v>
      </c>
      <c r="E7741" s="2" t="s">
        <v>826</v>
      </c>
    </row>
    <row r="7742" spans="1:6" x14ac:dyDescent="0.2">
      <c r="A7742">
        <v>7681</v>
      </c>
      <c r="B7742" s="138">
        <f>'Rest Tax Levies-Tort Im 25'!J26</f>
        <v>0</v>
      </c>
      <c r="D7742" s="2" t="str">
        <f t="shared" si="126"/>
        <v>Error?</v>
      </c>
      <c r="E7742" s="2" t="s">
        <v>826</v>
      </c>
    </row>
    <row r="7743" spans="1:6" x14ac:dyDescent="0.2">
      <c r="A7743">
        <v>7682</v>
      </c>
      <c r="B7743" s="138">
        <f>'Rest Tax Levies-Tort Im 25'!K26</f>
        <v>0</v>
      </c>
      <c r="D7743" s="2" t="str">
        <f t="shared" ref="D7743:D7806" si="127">IF(ISBLANK(B7743),"OK",IF(A7743-B7743=0,"OK","Error?"))</f>
        <v>Error?</v>
      </c>
      <c r="E7743" s="2" t="s">
        <v>826</v>
      </c>
    </row>
    <row r="7744" spans="1:6" x14ac:dyDescent="0.2">
      <c r="A7744">
        <v>7683</v>
      </c>
      <c r="D7744" s="2" t="str">
        <f t="shared" si="127"/>
        <v>OK</v>
      </c>
      <c r="E7744" s="4" t="s">
        <v>1333</v>
      </c>
      <c r="F7744" s="1"/>
    </row>
    <row r="7745" spans="1:6" x14ac:dyDescent="0.2">
      <c r="A7745">
        <v>7684</v>
      </c>
      <c r="B7745" s="138">
        <f>'Expenditures 15-22'!H364</f>
        <v>0</v>
      </c>
      <c r="D7745" s="2" t="str">
        <f t="shared" si="127"/>
        <v>Error?</v>
      </c>
      <c r="E7745" s="2" t="s">
        <v>826</v>
      </c>
    </row>
    <row r="7746" spans="1:6" x14ac:dyDescent="0.2">
      <c r="A7746">
        <v>7685</v>
      </c>
      <c r="B7746" s="138">
        <f>'Expenditures 15-22'!K364</f>
        <v>0</v>
      </c>
      <c r="D7746" s="2" t="str">
        <f t="shared" si="127"/>
        <v>Error?</v>
      </c>
      <c r="E7746" s="2" t="s">
        <v>826</v>
      </c>
    </row>
    <row r="7747" spans="1:6" x14ac:dyDescent="0.2">
      <c r="A7747">
        <v>7686</v>
      </c>
      <c r="B7747" s="138">
        <f>'Revenues 9-14'!E266</f>
        <v>0</v>
      </c>
      <c r="D7747" s="2" t="str">
        <f t="shared" si="127"/>
        <v>Error?</v>
      </c>
      <c r="E7747" s="2" t="s">
        <v>826</v>
      </c>
      <c r="F7747" s="2" t="s">
        <v>827</v>
      </c>
    </row>
    <row r="7748" spans="1:6" x14ac:dyDescent="0.2">
      <c r="A7748">
        <v>7687</v>
      </c>
      <c r="B7748" s="138">
        <f>'Acct Summary 7-8'!C25</f>
        <v>0</v>
      </c>
      <c r="D7748" s="2" t="str">
        <f t="shared" si="127"/>
        <v>Error?</v>
      </c>
      <c r="E7748" s="4" t="s">
        <v>1332</v>
      </c>
    </row>
    <row r="7749" spans="1:6" x14ac:dyDescent="0.2">
      <c r="A7749">
        <v>7688</v>
      </c>
      <c r="B7749" s="138">
        <f>'Acct Summary 7-8'!D25</f>
        <v>0</v>
      </c>
      <c r="D7749" s="2" t="str">
        <f t="shared" si="127"/>
        <v>Error?</v>
      </c>
      <c r="E7749" s="4" t="s">
        <v>1332</v>
      </c>
    </row>
    <row r="7750" spans="1:6" x14ac:dyDescent="0.2">
      <c r="A7750">
        <v>7689</v>
      </c>
      <c r="B7750" s="138">
        <f>'Acct Summary 7-8'!E25</f>
        <v>0</v>
      </c>
      <c r="D7750" s="2" t="str">
        <f t="shared" si="127"/>
        <v>Error?</v>
      </c>
      <c r="E7750" s="4" t="s">
        <v>1332</v>
      </c>
    </row>
    <row r="7751" spans="1:6" x14ac:dyDescent="0.2">
      <c r="A7751">
        <v>7690</v>
      </c>
      <c r="B7751" s="138">
        <f>'Acct Summary 7-8'!F25</f>
        <v>0</v>
      </c>
      <c r="D7751" s="2" t="str">
        <f t="shared" si="127"/>
        <v>Error?</v>
      </c>
      <c r="E7751" s="4" t="s">
        <v>1332</v>
      </c>
    </row>
    <row r="7752" spans="1:6" x14ac:dyDescent="0.2">
      <c r="A7752">
        <v>7691</v>
      </c>
      <c r="B7752" s="138">
        <f>'Acct Summary 7-8'!G25</f>
        <v>0</v>
      </c>
      <c r="D7752" s="2" t="str">
        <f t="shared" si="127"/>
        <v>Error?</v>
      </c>
      <c r="E7752" s="4" t="s">
        <v>1332</v>
      </c>
    </row>
    <row r="7753" spans="1:6" x14ac:dyDescent="0.2">
      <c r="A7753">
        <v>7692</v>
      </c>
      <c r="B7753" s="138">
        <f>'Acct Summary 7-8'!H25</f>
        <v>0</v>
      </c>
      <c r="D7753" s="2" t="str">
        <f t="shared" si="127"/>
        <v>Error?</v>
      </c>
      <c r="E7753" s="4" t="s">
        <v>1332</v>
      </c>
    </row>
    <row r="7754" spans="1:6" x14ac:dyDescent="0.2">
      <c r="A7754">
        <v>7693</v>
      </c>
      <c r="B7754" s="138">
        <f>'Acct Summary 7-8'!J25</f>
        <v>0</v>
      </c>
      <c r="D7754" s="2" t="str">
        <f t="shared" si="127"/>
        <v>Error?</v>
      </c>
      <c r="E7754" s="4" t="s">
        <v>1332</v>
      </c>
    </row>
    <row r="7755" spans="1:6" x14ac:dyDescent="0.2">
      <c r="A7755">
        <v>7694</v>
      </c>
      <c r="B7755" s="138">
        <f>'Acct Summary 7-8'!K25</f>
        <v>0</v>
      </c>
      <c r="D7755" s="2" t="str">
        <f t="shared" si="127"/>
        <v>Error?</v>
      </c>
      <c r="E7755" s="4" t="s">
        <v>1332</v>
      </c>
    </row>
    <row r="7756" spans="1:6" x14ac:dyDescent="0.2">
      <c r="A7756">
        <v>7695</v>
      </c>
      <c r="B7756" s="138">
        <f>'Aud Quest 2'!E85</f>
        <v>0</v>
      </c>
      <c r="D7756" s="2" t="str">
        <f t="shared" si="127"/>
        <v>Error?</v>
      </c>
      <c r="E7756" s="4" t="s">
        <v>1332</v>
      </c>
      <c r="F7756" t="s">
        <v>1444</v>
      </c>
    </row>
    <row r="7757" spans="1:6" x14ac:dyDescent="0.2">
      <c r="A7757">
        <v>7696</v>
      </c>
      <c r="B7757" s="138">
        <f>'Aud Quest 2'!E87</f>
        <v>0</v>
      </c>
      <c r="D7757" s="2" t="str">
        <f t="shared" si="127"/>
        <v>Error?</v>
      </c>
      <c r="E7757" s="4" t="s">
        <v>1332</v>
      </c>
      <c r="F7757" t="s">
        <v>1444</v>
      </c>
    </row>
    <row r="7758" spans="1:6" x14ac:dyDescent="0.2">
      <c r="A7758">
        <v>7697</v>
      </c>
      <c r="B7758" s="138">
        <f>'Aud Quest 2'!J85</f>
        <v>0</v>
      </c>
      <c r="D7758" s="2" t="str">
        <f t="shared" si="127"/>
        <v>Error?</v>
      </c>
      <c r="E7758" s="4" t="s">
        <v>1332</v>
      </c>
    </row>
    <row r="7759" spans="1:6" x14ac:dyDescent="0.2">
      <c r="A7759">
        <v>7698</v>
      </c>
      <c r="B7759" s="138">
        <f>'Aud Quest 2'!J88</f>
        <v>28996</v>
      </c>
      <c r="D7759" s="2" t="str">
        <f t="shared" si="127"/>
        <v>Error?</v>
      </c>
      <c r="E7759" s="4" t="s">
        <v>1332</v>
      </c>
    </row>
    <row r="7760" spans="1:6" x14ac:dyDescent="0.2">
      <c r="A7760">
        <v>7699</v>
      </c>
      <c r="B7760" s="138">
        <f>'Aud Quest 2'!J90</f>
        <v>28996</v>
      </c>
      <c r="D7760" s="2" t="str">
        <f t="shared" si="127"/>
        <v>Error?</v>
      </c>
      <c r="E7760" s="4" t="s">
        <v>1332</v>
      </c>
    </row>
    <row r="7761" spans="1:5" x14ac:dyDescent="0.2">
      <c r="A7761">
        <v>7700</v>
      </c>
      <c r="B7761" s="138">
        <f>'Revenues 9-14'!C253</f>
        <v>0</v>
      </c>
      <c r="D7761" s="2" t="str">
        <f t="shared" si="127"/>
        <v>Error?</v>
      </c>
      <c r="E7761" s="4" t="s">
        <v>1421</v>
      </c>
    </row>
    <row r="7762" spans="1:5" x14ac:dyDescent="0.2">
      <c r="A7762">
        <v>7701</v>
      </c>
      <c r="B7762" s="138">
        <f>'Expenditures 15-22'!E6</f>
        <v>0</v>
      </c>
      <c r="D7762" s="2" t="str">
        <f t="shared" si="127"/>
        <v>Error?</v>
      </c>
      <c r="E7762" s="4" t="s">
        <v>1431</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1459</v>
      </c>
    </row>
    <row r="7765" spans="1:5" x14ac:dyDescent="0.2">
      <c r="A7765">
        <v>7704</v>
      </c>
      <c r="B7765" s="138">
        <f>'Revenues 9-14'!C254</f>
        <v>0</v>
      </c>
      <c r="D7765" s="2" t="str">
        <f t="shared" si="127"/>
        <v>Error?</v>
      </c>
      <c r="E7765" s="4" t="s">
        <v>1463</v>
      </c>
    </row>
    <row r="7766" spans="1:5" x14ac:dyDescent="0.2">
      <c r="A7766">
        <v>7705</v>
      </c>
      <c r="B7766" s="138">
        <f>'Revenues 9-14'!D254</f>
        <v>0</v>
      </c>
      <c r="D7766" s="2" t="str">
        <f t="shared" si="127"/>
        <v>Error?</v>
      </c>
      <c r="E7766" s="4" t="s">
        <v>1463</v>
      </c>
    </row>
    <row r="7767" spans="1:5" x14ac:dyDescent="0.2">
      <c r="A7767" s="129">
        <v>7706</v>
      </c>
      <c r="E7767" s="4"/>
    </row>
    <row r="7768" spans="1:5" x14ac:dyDescent="0.2">
      <c r="A7768">
        <v>7707</v>
      </c>
      <c r="B7768" s="138">
        <f>'Revenues 9-14'!F254</f>
        <v>0</v>
      </c>
      <c r="D7768" s="2" t="str">
        <f t="shared" si="127"/>
        <v>Error?</v>
      </c>
      <c r="E7768" s="4" t="s">
        <v>1463</v>
      </c>
    </row>
    <row r="7769" spans="1:5" x14ac:dyDescent="0.2">
      <c r="A7769">
        <v>7708</v>
      </c>
      <c r="B7769" s="138">
        <f>'Revenues 9-14'!G254</f>
        <v>0</v>
      </c>
      <c r="D7769" s="2" t="str">
        <f t="shared" si="127"/>
        <v>Error?</v>
      </c>
      <c r="E7769" s="4" t="s">
        <v>1463</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1464</v>
      </c>
    </row>
    <row r="7773" spans="1:5" x14ac:dyDescent="0.2">
      <c r="A7773">
        <v>7712</v>
      </c>
      <c r="B7773" s="138">
        <f>'Rest Tax Levies-Tort Im 25'!J22</f>
        <v>0</v>
      </c>
      <c r="D7773" s="2" t="str">
        <f t="shared" si="127"/>
        <v>Error?</v>
      </c>
      <c r="E7773" s="4" t="s">
        <v>1552</v>
      </c>
    </row>
    <row r="7774" spans="1:5" x14ac:dyDescent="0.2">
      <c r="A7774">
        <v>7713</v>
      </c>
      <c r="B7774" s="138">
        <f>'Expenditures 15-22'!E133</f>
        <v>0</v>
      </c>
      <c r="D7774" s="2" t="str">
        <f t="shared" si="127"/>
        <v>Error?</v>
      </c>
      <c r="E7774" s="4" t="s">
        <v>1854</v>
      </c>
    </row>
    <row r="7775" spans="1:5" x14ac:dyDescent="0.2">
      <c r="A7775">
        <v>7714</v>
      </c>
      <c r="B7775" s="138">
        <f>'Expenditures 15-22'!H133</f>
        <v>0</v>
      </c>
      <c r="D7775" s="2" t="str">
        <f t="shared" si="127"/>
        <v>Error?</v>
      </c>
      <c r="E7775" s="4" t="s">
        <v>1854</v>
      </c>
    </row>
    <row r="7776" spans="1:5" x14ac:dyDescent="0.2">
      <c r="A7776">
        <v>7715</v>
      </c>
      <c r="B7776" s="138">
        <f>'Expenditures 15-22'!K133</f>
        <v>0</v>
      </c>
      <c r="D7776" s="2" t="str">
        <f t="shared" si="127"/>
        <v>Error?</v>
      </c>
      <c r="E7776" s="4" t="s">
        <v>1854</v>
      </c>
    </row>
    <row r="7777" spans="1:5" x14ac:dyDescent="0.2">
      <c r="A7777">
        <v>7716</v>
      </c>
      <c r="B7777" s="138">
        <f>'Expenditures 15-22'!H157</f>
        <v>0</v>
      </c>
      <c r="D7777" s="2" t="str">
        <f t="shared" si="127"/>
        <v>Error?</v>
      </c>
      <c r="E7777" s="4" t="s">
        <v>1854</v>
      </c>
    </row>
    <row r="7778" spans="1:5" x14ac:dyDescent="0.2">
      <c r="A7778">
        <v>7717</v>
      </c>
      <c r="B7778" s="138">
        <f>'Expenditures 15-22'!K157</f>
        <v>0</v>
      </c>
      <c r="D7778" s="2" t="str">
        <f t="shared" si="127"/>
        <v>Error?</v>
      </c>
      <c r="E7778" s="4" t="s">
        <v>1854</v>
      </c>
    </row>
    <row r="7779" spans="1:5" x14ac:dyDescent="0.2">
      <c r="A7779">
        <v>7718</v>
      </c>
      <c r="B7779" s="138">
        <f>'Expenditures 15-22'!H158</f>
        <v>0</v>
      </c>
      <c r="D7779" s="2" t="str">
        <f t="shared" si="127"/>
        <v>Error?</v>
      </c>
      <c r="E7779" s="4" t="s">
        <v>1854</v>
      </c>
    </row>
    <row r="7780" spans="1:5" x14ac:dyDescent="0.2">
      <c r="A7780">
        <v>7719</v>
      </c>
      <c r="B7780" s="138">
        <f>'Expenditures 15-22'!K158</f>
        <v>0</v>
      </c>
      <c r="D7780" s="2" t="str">
        <f t="shared" si="127"/>
        <v>Error?</v>
      </c>
      <c r="E7780" s="4" t="s">
        <v>1854</v>
      </c>
    </row>
    <row r="7781" spans="1:5" x14ac:dyDescent="0.2">
      <c r="A7781">
        <v>7720</v>
      </c>
      <c r="B7781" s="138">
        <f>'Expenditures 15-22'!H159</f>
        <v>0</v>
      </c>
      <c r="D7781" s="2" t="str">
        <f t="shared" si="127"/>
        <v>Error?</v>
      </c>
      <c r="E7781" s="4" t="s">
        <v>1854</v>
      </c>
    </row>
    <row r="7782" spans="1:5" x14ac:dyDescent="0.2">
      <c r="A7782">
        <v>7721</v>
      </c>
      <c r="B7782" s="138">
        <f>'Expenditures 15-22'!K159</f>
        <v>0</v>
      </c>
      <c r="D7782" s="2" t="str">
        <f t="shared" si="127"/>
        <v>Error?</v>
      </c>
      <c r="E7782" s="4" t="s">
        <v>1854</v>
      </c>
    </row>
    <row r="7783" spans="1:5" x14ac:dyDescent="0.2">
      <c r="A7783">
        <v>7722</v>
      </c>
      <c r="B7783" s="138">
        <f>'Expenditures 15-22'!D282</f>
        <v>0</v>
      </c>
      <c r="D7783" s="2" t="str">
        <f t="shared" si="127"/>
        <v>Error?</v>
      </c>
      <c r="E7783" s="4" t="s">
        <v>1854</v>
      </c>
    </row>
    <row r="7784" spans="1:5" x14ac:dyDescent="0.2">
      <c r="A7784">
        <v>7723</v>
      </c>
      <c r="B7784" s="138">
        <f>'Expenditures 15-22'!K282</f>
        <v>0</v>
      </c>
      <c r="D7784" s="2" t="str">
        <f t="shared" si="127"/>
        <v>Error?</v>
      </c>
      <c r="E7784" s="4" t="s">
        <v>1854</v>
      </c>
    </row>
    <row r="7785" spans="1:5" x14ac:dyDescent="0.2">
      <c r="A7785">
        <v>7724</v>
      </c>
      <c r="B7785" s="138">
        <f>'Expenditures 15-22'!H332</f>
        <v>0</v>
      </c>
      <c r="D7785" s="2" t="str">
        <f t="shared" si="127"/>
        <v>Error?</v>
      </c>
      <c r="E7785" s="4" t="s">
        <v>1854</v>
      </c>
    </row>
    <row r="7786" spans="1:5" x14ac:dyDescent="0.2">
      <c r="A7786">
        <v>7725</v>
      </c>
      <c r="B7786" s="138">
        <f>'Expenditures 15-22'!K332</f>
        <v>0</v>
      </c>
      <c r="D7786" s="2" t="str">
        <f t="shared" si="127"/>
        <v>Error?</v>
      </c>
      <c r="E7786" s="4" t="s">
        <v>1854</v>
      </c>
    </row>
    <row r="7787" spans="1:5" x14ac:dyDescent="0.2">
      <c r="A7787">
        <v>7726</v>
      </c>
      <c r="B7787" s="138">
        <f>'Expenditures 15-22'!H333</f>
        <v>0</v>
      </c>
      <c r="D7787" s="2" t="str">
        <f t="shared" si="127"/>
        <v>Error?</v>
      </c>
      <c r="E7787" s="4" t="s">
        <v>1854</v>
      </c>
    </row>
    <row r="7788" spans="1:5" x14ac:dyDescent="0.2">
      <c r="A7788">
        <v>7727</v>
      </c>
      <c r="B7788" s="138">
        <f>'Expenditures 15-22'!K333</f>
        <v>0</v>
      </c>
      <c r="D7788" s="2" t="str">
        <f t="shared" si="127"/>
        <v>Error?</v>
      </c>
      <c r="E7788" s="4" t="s">
        <v>1854</v>
      </c>
    </row>
    <row r="7789" spans="1:5" x14ac:dyDescent="0.2">
      <c r="A7789">
        <v>7728</v>
      </c>
      <c r="B7789" s="138">
        <f>'Expenditures 15-22'!H334</f>
        <v>0</v>
      </c>
      <c r="D7789" s="2" t="str">
        <f t="shared" si="127"/>
        <v>Error?</v>
      </c>
      <c r="E7789" s="4" t="s">
        <v>1854</v>
      </c>
    </row>
    <row r="7790" spans="1:5" x14ac:dyDescent="0.2">
      <c r="A7790">
        <v>7729</v>
      </c>
      <c r="B7790" s="138">
        <f>'Expenditures 15-22'!K334</f>
        <v>0</v>
      </c>
      <c r="D7790" s="2" t="str">
        <f t="shared" si="127"/>
        <v>Error?</v>
      </c>
      <c r="E7790" s="4" t="s">
        <v>1854</v>
      </c>
    </row>
    <row r="7791" spans="1:5" x14ac:dyDescent="0.2">
      <c r="A7791">
        <v>7730</v>
      </c>
      <c r="B7791" s="138">
        <f>'Expenditures 15-22'!H354</f>
        <v>0</v>
      </c>
      <c r="D7791" s="2" t="str">
        <f t="shared" si="127"/>
        <v>Error?</v>
      </c>
      <c r="E7791" s="4" t="s">
        <v>1854</v>
      </c>
    </row>
    <row r="7792" spans="1:5" x14ac:dyDescent="0.2">
      <c r="A7792">
        <v>7731</v>
      </c>
      <c r="B7792" s="138">
        <f>'Expenditures 15-22'!K354</f>
        <v>0</v>
      </c>
      <c r="D7792" s="2" t="str">
        <f t="shared" si="127"/>
        <v>Error?</v>
      </c>
      <c r="E7792" s="4" t="s">
        <v>1854</v>
      </c>
    </row>
    <row r="7793" spans="1:5" x14ac:dyDescent="0.2">
      <c r="A7793">
        <v>7732</v>
      </c>
      <c r="B7793" s="138">
        <f>'Expenditures 15-22'!H355</f>
        <v>0</v>
      </c>
      <c r="D7793" s="2" t="str">
        <f t="shared" si="127"/>
        <v>Error?</v>
      </c>
      <c r="E7793" s="4" t="s">
        <v>1854</v>
      </c>
    </row>
    <row r="7794" spans="1:5" x14ac:dyDescent="0.2">
      <c r="A7794">
        <v>7733</v>
      </c>
      <c r="B7794" s="138">
        <f>'Expenditures 15-22'!K355</f>
        <v>0</v>
      </c>
      <c r="D7794" s="2" t="str">
        <f t="shared" si="127"/>
        <v>Error?</v>
      </c>
      <c r="E7794" s="4" t="s">
        <v>1854</v>
      </c>
    </row>
    <row r="7795" spans="1:5" x14ac:dyDescent="0.2">
      <c r="A7795">
        <v>7734</v>
      </c>
      <c r="B7795" s="138">
        <f>'Expenditures 15-22'!E138</f>
        <v>0</v>
      </c>
      <c r="D7795" s="2" t="str">
        <f t="shared" si="127"/>
        <v>Error?</v>
      </c>
      <c r="E7795" s="4" t="s">
        <v>1854</v>
      </c>
    </row>
    <row r="7796" spans="1:5" x14ac:dyDescent="0.2">
      <c r="A7796">
        <v>7735</v>
      </c>
      <c r="B7796" s="138">
        <f>'Acct Summary 7-8'!J15</f>
        <v>0</v>
      </c>
      <c r="D7796" s="2" t="str">
        <f t="shared" si="127"/>
        <v>Error?</v>
      </c>
      <c r="E7796" s="4" t="s">
        <v>1854</v>
      </c>
    </row>
    <row r="7797" spans="1:5" x14ac:dyDescent="0.2">
      <c r="A7797">
        <v>7736</v>
      </c>
      <c r="B7797" s="138">
        <f>'Contracts Paid in CY 29'!D141</f>
        <v>431985</v>
      </c>
      <c r="D7797" s="2" t="str">
        <f t="shared" si="127"/>
        <v>Error?</v>
      </c>
      <c r="E7797" s="4" t="s">
        <v>1903</v>
      </c>
    </row>
    <row r="7798" spans="1:5" x14ac:dyDescent="0.2">
      <c r="A7798">
        <v>7737</v>
      </c>
      <c r="B7798" s="138">
        <f>'Contracts Paid in CY 29'!F141</f>
        <v>196709</v>
      </c>
      <c r="D7798" s="2" t="str">
        <f t="shared" si="127"/>
        <v>Error?</v>
      </c>
      <c r="E7798" s="4" t="s">
        <v>1903</v>
      </c>
    </row>
    <row r="7799" spans="1:5" x14ac:dyDescent="0.2">
      <c r="A7799">
        <v>7738</v>
      </c>
      <c r="B7799" s="138">
        <f>'Contracts Paid in CY 29'!G141</f>
        <v>235276</v>
      </c>
      <c r="D7799" s="2" t="str">
        <f t="shared" si="127"/>
        <v>Error?</v>
      </c>
      <c r="E7799" s="4" t="s">
        <v>1903</v>
      </c>
    </row>
    <row r="7800" spans="1:5" x14ac:dyDescent="0.2">
      <c r="A7800">
        <v>7739</v>
      </c>
      <c r="D7800" s="2" t="str">
        <f t="shared" si="127"/>
        <v>OK</v>
      </c>
    </row>
    <row r="7801" spans="1:5" x14ac:dyDescent="0.2">
      <c r="A7801">
        <v>7740</v>
      </c>
      <c r="B7801" s="138">
        <f>'Revenues 9-14'!C120</f>
        <v>0</v>
      </c>
      <c r="D7801" s="2" t="str">
        <f t="shared" si="127"/>
        <v>Error?</v>
      </c>
      <c r="E7801" s="4" t="s">
        <v>1940</v>
      </c>
    </row>
    <row r="7802" spans="1:5" x14ac:dyDescent="0.2">
      <c r="A7802">
        <v>7741</v>
      </c>
      <c r="B7802" s="138">
        <f>'Revenues 9-14'!D120</f>
        <v>0</v>
      </c>
      <c r="D7802" s="2" t="str">
        <f t="shared" si="127"/>
        <v>Error?</v>
      </c>
      <c r="E7802" s="4" t="s">
        <v>1940</v>
      </c>
    </row>
    <row r="7803" spans="1:5" x14ac:dyDescent="0.2">
      <c r="A7803">
        <v>7742</v>
      </c>
      <c r="B7803" s="138">
        <f>'Revenues 9-14'!E120</f>
        <v>0</v>
      </c>
      <c r="D7803" s="2" t="str">
        <f t="shared" si="127"/>
        <v>Error?</v>
      </c>
      <c r="E7803" s="4" t="s">
        <v>1940</v>
      </c>
    </row>
    <row r="7804" spans="1:5" x14ac:dyDescent="0.2">
      <c r="A7804">
        <v>7743</v>
      </c>
      <c r="B7804" s="138">
        <f>'Revenues 9-14'!F120</f>
        <v>0</v>
      </c>
      <c r="D7804" s="2" t="str">
        <f t="shared" si="127"/>
        <v>Error?</v>
      </c>
      <c r="E7804" s="4" t="s">
        <v>1940</v>
      </c>
    </row>
    <row r="7805" spans="1:5" x14ac:dyDescent="0.2">
      <c r="A7805">
        <v>7744</v>
      </c>
      <c r="B7805" s="138">
        <f>'Revenues 9-14'!G120</f>
        <v>0</v>
      </c>
      <c r="D7805" s="2" t="str">
        <f t="shared" si="127"/>
        <v>Error?</v>
      </c>
      <c r="E7805" s="4" t="s">
        <v>1940</v>
      </c>
    </row>
    <row r="7806" spans="1:5" x14ac:dyDescent="0.2">
      <c r="A7806">
        <v>7745</v>
      </c>
      <c r="B7806" s="138">
        <f>'Revenues 9-14'!H120</f>
        <v>0</v>
      </c>
      <c r="D7806" s="2" t="str">
        <f t="shared" si="127"/>
        <v>Error?</v>
      </c>
      <c r="E7806" s="4" t="s">
        <v>1940</v>
      </c>
    </row>
    <row r="7807" spans="1:5" x14ac:dyDescent="0.2">
      <c r="A7807">
        <v>7746</v>
      </c>
      <c r="B7807" s="138">
        <f>'Revenues 9-14'!J120</f>
        <v>0</v>
      </c>
      <c r="D7807" s="2" t="str">
        <f t="shared" ref="D7807:D7816" si="128">IF(ISBLANK(B7807),"OK",IF(A7807-B7807=0,"OK","Error?"))</f>
        <v>Error?</v>
      </c>
      <c r="E7807" s="4" t="s">
        <v>1940</v>
      </c>
    </row>
    <row r="7808" spans="1:5" x14ac:dyDescent="0.2">
      <c r="A7808">
        <v>7747</v>
      </c>
      <c r="B7808" s="138">
        <f>'Revenues 9-14'!K120</f>
        <v>0</v>
      </c>
      <c r="D7808" s="2" t="str">
        <f t="shared" si="128"/>
        <v>Error?</v>
      </c>
      <c r="E7808" s="4" t="s">
        <v>1940</v>
      </c>
    </row>
    <row r="7809" spans="1:5" x14ac:dyDescent="0.2">
      <c r="A7809">
        <v>7748</v>
      </c>
      <c r="B7809" s="138">
        <f>'Revenues 9-14'!C261</f>
        <v>0</v>
      </c>
      <c r="D7809" s="2" t="str">
        <f t="shared" si="128"/>
        <v>Error?</v>
      </c>
      <c r="E7809" s="4" t="s">
        <v>1941</v>
      </c>
    </row>
    <row r="7810" spans="1:5" x14ac:dyDescent="0.2">
      <c r="A7810">
        <v>7749</v>
      </c>
      <c r="B7810" s="138">
        <f>'Revenues 9-14'!D261</f>
        <v>0</v>
      </c>
      <c r="D7810" s="2" t="str">
        <f t="shared" si="128"/>
        <v>Error?</v>
      </c>
      <c r="E7810" s="4" t="s">
        <v>1941</v>
      </c>
    </row>
    <row r="7811" spans="1:5" x14ac:dyDescent="0.2">
      <c r="A7811">
        <v>7750</v>
      </c>
      <c r="B7811" s="138">
        <f>'Revenues 9-14'!F261</f>
        <v>0</v>
      </c>
      <c r="D7811" s="2" t="str">
        <f t="shared" si="128"/>
        <v>Error?</v>
      </c>
      <c r="E7811" s="4" t="s">
        <v>1941</v>
      </c>
    </row>
    <row r="7812" spans="1:5" x14ac:dyDescent="0.2">
      <c r="A7812">
        <v>7751</v>
      </c>
      <c r="B7812" s="138">
        <f>'Revenues 9-14'!G261</f>
        <v>0</v>
      </c>
      <c r="D7812" s="2" t="str">
        <f t="shared" si="128"/>
        <v>Error?</v>
      </c>
      <c r="E7812" s="4" t="s">
        <v>1941</v>
      </c>
    </row>
    <row r="7813" spans="1:5" x14ac:dyDescent="0.2">
      <c r="A7813">
        <v>7752</v>
      </c>
      <c r="B7813" s="138">
        <f>'Revenues 9-14'!C262</f>
        <v>0</v>
      </c>
      <c r="D7813" s="2" t="str">
        <f t="shared" si="128"/>
        <v>Error?</v>
      </c>
      <c r="E7813" s="4" t="s">
        <v>1942</v>
      </c>
    </row>
    <row r="7814" spans="1:5" x14ac:dyDescent="0.2">
      <c r="A7814">
        <v>7753</v>
      </c>
      <c r="B7814" s="138">
        <f>'Revenues 9-14'!D262</f>
        <v>0</v>
      </c>
      <c r="D7814" s="2" t="str">
        <f t="shared" si="128"/>
        <v>Error?</v>
      </c>
      <c r="E7814" s="4" t="s">
        <v>1942</v>
      </c>
    </row>
    <row r="7815" spans="1:5" x14ac:dyDescent="0.2">
      <c r="A7815">
        <v>7754</v>
      </c>
      <c r="B7815" s="138">
        <f>'Revenues 9-14'!F262</f>
        <v>0</v>
      </c>
      <c r="D7815" s="2" t="str">
        <f t="shared" si="128"/>
        <v>Error?</v>
      </c>
      <c r="E7815" s="4" t="s">
        <v>1942</v>
      </c>
    </row>
    <row r="7816" spans="1:5" x14ac:dyDescent="0.2">
      <c r="A7816">
        <v>7755</v>
      </c>
      <c r="B7816" s="138">
        <f>'Revenues 9-14'!G262</f>
        <v>0</v>
      </c>
      <c r="D7816" s="2" t="str">
        <f t="shared" si="128"/>
        <v>Error?</v>
      </c>
      <c r="E7816" s="4" t="s">
        <v>1942</v>
      </c>
    </row>
  </sheetData>
  <sheetProtection password="F60E" sheet="1" objects="1" scenarios="1"/>
  <phoneticPr fontId="14" type="noConversion"/>
  <pageMargins left="0.75" right="0.75" top="1" bottom="1" header="0.5" footer="0.5"/>
  <pageSetup scale="75" orientation="portrait" r:id="rId1"/>
  <headerFooter alignWithMargins="0">
    <oddHeader>&amp;A</oddHeader>
    <oddFooter>Page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C59"/>
  <sheetViews>
    <sheetView showGridLines="0" showZeros="0" zoomScale="110" zoomScaleNormal="110" workbookViewId="0">
      <selection activeCell="A7" sqref="A7:D7"/>
    </sheetView>
  </sheetViews>
  <sheetFormatPr defaultColWidth="9.140625" defaultRowHeight="12.75" x14ac:dyDescent="0.2"/>
  <cols>
    <col min="1" max="1" width="7.85546875" style="1152" customWidth="1"/>
    <col min="2" max="2" width="2.28515625" style="1148" customWidth="1"/>
    <col min="3" max="3" width="9.140625" style="1152"/>
    <col min="4" max="4" width="13" style="1152" customWidth="1"/>
    <col min="5" max="5" width="16" style="1152" customWidth="1"/>
    <col min="6" max="6" width="4.140625" style="1152" customWidth="1"/>
    <col min="7" max="7" width="3.7109375" style="1152" customWidth="1"/>
    <col min="8" max="8" width="9.7109375" style="1152" customWidth="1"/>
    <col min="9" max="9" width="10.7109375" style="1152" customWidth="1"/>
    <col min="10" max="10" width="5" style="1152" customWidth="1"/>
    <col min="11" max="11" width="6.5703125" style="1152" customWidth="1"/>
    <col min="12" max="12" width="12.85546875" style="1152" customWidth="1"/>
    <col min="13" max="13" width="2.7109375" style="1152" customWidth="1"/>
    <col min="14" max="14" width="13.140625" style="1152" customWidth="1"/>
    <col min="15" max="15" width="7.140625" style="1152" customWidth="1"/>
    <col min="16" max="16" width="7" style="1152" customWidth="1"/>
    <col min="17" max="17" width="9.7109375" style="1152" customWidth="1"/>
    <col min="18" max="19" width="9.85546875" style="1152" customWidth="1"/>
    <col min="20" max="16384" width="9.140625" style="1152"/>
  </cols>
  <sheetData>
    <row r="1" spans="1:29" x14ac:dyDescent="0.2">
      <c r="A1" s="1147"/>
      <c r="C1" s="1147"/>
      <c r="D1" s="1147"/>
      <c r="E1" s="1147"/>
      <c r="F1" s="1149"/>
      <c r="G1" s="1149"/>
      <c r="H1" s="1147"/>
      <c r="I1" s="1147"/>
      <c r="J1" s="1147"/>
      <c r="K1" s="1147"/>
      <c r="L1" s="1150"/>
      <c r="M1" s="1151"/>
    </row>
    <row r="2" spans="1:29" ht="13.5" customHeight="1" x14ac:dyDescent="0.2">
      <c r="A2" s="2416" t="s">
        <v>1190</v>
      </c>
      <c r="B2" s="2416"/>
      <c r="C2" s="2416"/>
      <c r="D2" s="2416"/>
      <c r="E2" s="2416"/>
      <c r="F2" s="2416"/>
      <c r="G2" s="2416"/>
      <c r="H2" s="2416"/>
      <c r="I2" s="2416"/>
      <c r="J2" s="2416"/>
      <c r="K2" s="2416"/>
      <c r="L2" s="2416"/>
    </row>
    <row r="3" spans="1:29" ht="13.5" customHeight="1" x14ac:dyDescent="0.2">
      <c r="A3" s="2447" t="s">
        <v>1189</v>
      </c>
      <c r="B3" s="2447"/>
      <c r="C3" s="2447"/>
      <c r="D3" s="2447"/>
      <c r="E3" s="2447"/>
      <c r="F3" s="2447"/>
      <c r="G3" s="2447"/>
      <c r="H3" s="2447"/>
      <c r="I3" s="2447"/>
      <c r="J3" s="2447"/>
      <c r="K3" s="2447"/>
      <c r="L3" s="2447"/>
    </row>
    <row r="4" spans="1:29" ht="13.5" customHeight="1" x14ac:dyDescent="0.2">
      <c r="A4" s="2416" t="s">
        <v>1988</v>
      </c>
      <c r="B4" s="2437"/>
      <c r="C4" s="2437"/>
      <c r="D4" s="2437"/>
      <c r="E4" s="2437"/>
      <c r="F4" s="2437"/>
      <c r="G4" s="2437"/>
      <c r="H4" s="2437"/>
      <c r="I4" s="2437"/>
      <c r="J4" s="2437"/>
      <c r="K4" s="2437"/>
      <c r="L4" s="2437"/>
    </row>
    <row r="5" spans="1:29" ht="29.85" customHeight="1" x14ac:dyDescent="0.2">
      <c r="A5" s="1153"/>
      <c r="B5" s="1154"/>
      <c r="C5" s="1153"/>
      <c r="D5" s="1153"/>
      <c r="E5" s="1153"/>
      <c r="F5" s="1153"/>
      <c r="G5" s="1153"/>
      <c r="H5" s="1153"/>
      <c r="I5" s="1153"/>
      <c r="J5" s="1153"/>
      <c r="K5" s="1153"/>
      <c r="L5" s="1153"/>
      <c r="V5" s="1155"/>
      <c r="W5" s="1155"/>
      <c r="X5" s="1155"/>
      <c r="Y5" s="1155"/>
      <c r="Z5" s="1155"/>
      <c r="AA5" s="1155"/>
      <c r="AB5" s="1155"/>
      <c r="AC5" s="1155"/>
    </row>
    <row r="6" spans="1:29" ht="13.5" customHeight="1" x14ac:dyDescent="0.2">
      <c r="A6" s="1156" t="s">
        <v>1188</v>
      </c>
      <c r="B6" s="1157"/>
      <c r="C6" s="1158"/>
      <c r="D6" s="1158"/>
      <c r="E6" s="1159" t="s">
        <v>1187</v>
      </c>
      <c r="F6" s="1160"/>
      <c r="G6" s="1161" t="s">
        <v>1186</v>
      </c>
      <c r="H6" s="1158"/>
      <c r="I6" s="1158"/>
      <c r="J6" s="1158"/>
      <c r="K6" s="1158"/>
      <c r="L6" s="1162"/>
      <c r="V6" s="1155"/>
      <c r="W6" s="1155"/>
      <c r="X6" s="1155"/>
      <c r="Y6" s="1155"/>
      <c r="Z6" s="1155"/>
      <c r="AA6" s="1155"/>
      <c r="AB6" s="1155"/>
      <c r="AC6" s="1155"/>
    </row>
    <row r="7" spans="1:29" ht="16.5" customHeight="1" x14ac:dyDescent="0.2">
      <c r="A7" s="2438" t="str">
        <f>COVER!A17</f>
        <v>Hillside SD 93</v>
      </c>
      <c r="B7" s="2439"/>
      <c r="C7" s="2439"/>
      <c r="D7" s="2440"/>
      <c r="E7" s="2441">
        <f>COVER!A13</f>
        <v>601093002</v>
      </c>
      <c r="F7" s="2442"/>
      <c r="G7" s="2448" t="str">
        <f>COVER!T23</f>
        <v>066-004260</v>
      </c>
      <c r="H7" s="2449"/>
      <c r="I7" s="2449"/>
      <c r="J7" s="2449"/>
      <c r="K7" s="2449"/>
      <c r="L7" s="2450"/>
    </row>
    <row r="8" spans="1:29" ht="13.5" customHeight="1" x14ac:dyDescent="0.2">
      <c r="A8" s="1156" t="s">
        <v>1516</v>
      </c>
      <c r="B8" s="1157"/>
      <c r="C8" s="1158"/>
      <c r="D8" s="1158"/>
      <c r="E8" s="1163"/>
      <c r="F8" s="1162"/>
      <c r="G8" s="1164" t="s">
        <v>1185</v>
      </c>
      <c r="H8" s="1165"/>
      <c r="I8" s="1165"/>
      <c r="J8" s="1165"/>
      <c r="K8" s="1165"/>
      <c r="L8" s="1166"/>
    </row>
    <row r="9" spans="1:29" ht="13.5" customHeight="1" x14ac:dyDescent="0.2">
      <c r="A9" s="2451"/>
      <c r="B9" s="2452"/>
      <c r="C9" s="2452"/>
      <c r="D9" s="2452"/>
      <c r="E9" s="2452"/>
      <c r="F9" s="2453"/>
      <c r="G9" s="2422" t="str">
        <f>COVER!T13</f>
        <v>Baker Tilly Virchow Krause, LLP</v>
      </c>
      <c r="H9" s="2454"/>
      <c r="I9" s="2454"/>
      <c r="J9" s="2454"/>
      <c r="K9" s="2454"/>
      <c r="L9" s="2455"/>
    </row>
    <row r="10" spans="1:29" ht="13.5" customHeight="1" x14ac:dyDescent="0.2">
      <c r="A10" s="2428" t="str">
        <f>COVER!A38</f>
        <v>Dr. Kevin Suchinski</v>
      </c>
      <c r="B10" s="2429"/>
      <c r="C10" s="2429"/>
      <c r="D10" s="2429"/>
      <c r="E10" s="2429"/>
      <c r="F10" s="2430"/>
      <c r="G10" s="2422" t="str">
        <f>COVER!T17</f>
        <v>1301 West 22nd Street, Suite 400</v>
      </c>
      <c r="H10" s="2423"/>
      <c r="I10" s="2423"/>
      <c r="J10" s="2423"/>
      <c r="K10" s="2423"/>
      <c r="L10" s="2424"/>
    </row>
    <row r="11" spans="1:29" ht="13.5" customHeight="1" x14ac:dyDescent="0.2">
      <c r="A11" s="1156" t="s">
        <v>1518</v>
      </c>
      <c r="B11" s="1157"/>
      <c r="C11" s="1158"/>
      <c r="D11" s="1163"/>
      <c r="E11" s="1158"/>
      <c r="F11" s="1162"/>
      <c r="G11" s="2422" t="str">
        <f>COVER!T19</f>
        <v>Oak Brook</v>
      </c>
      <c r="H11" s="2423"/>
      <c r="I11" s="2423"/>
      <c r="J11" s="2423"/>
      <c r="K11" s="2423"/>
      <c r="L11" s="2424"/>
    </row>
    <row r="12" spans="1:29" ht="13.5" customHeight="1" x14ac:dyDescent="0.2">
      <c r="A12" s="2431" t="s">
        <v>1517</v>
      </c>
      <c r="B12" s="2432"/>
      <c r="C12" s="2432"/>
      <c r="D12" s="2432"/>
      <c r="E12" s="2432"/>
      <c r="F12" s="2433"/>
      <c r="G12" s="2425"/>
      <c r="H12" s="2426"/>
      <c r="I12" s="2426"/>
      <c r="J12" s="2426"/>
      <c r="K12" s="2426"/>
      <c r="L12" s="2427"/>
    </row>
    <row r="13" spans="1:29" ht="13.5" customHeight="1" x14ac:dyDescent="0.2">
      <c r="A13" s="2422"/>
      <c r="B13" s="2423"/>
      <c r="C13" s="2423"/>
      <c r="D13" s="2423"/>
      <c r="E13" s="2423"/>
      <c r="F13" s="2424"/>
      <c r="G13" s="2417" t="s">
        <v>1519</v>
      </c>
      <c r="H13" s="2418"/>
      <c r="I13" s="2434" t="str">
        <f>COVER!T25</f>
        <v>anna.wiszowaty@bakertilly.com</v>
      </c>
      <c r="J13" s="2435"/>
      <c r="K13" s="2435"/>
      <c r="L13" s="2436"/>
    </row>
    <row r="14" spans="1:29" ht="13.5" customHeight="1" x14ac:dyDescent="0.2">
      <c r="A14" s="2422" t="str">
        <f>COVER!A19</f>
        <v>4804 Harrison Street</v>
      </c>
      <c r="B14" s="2423"/>
      <c r="C14" s="2423"/>
      <c r="D14" s="2423"/>
      <c r="E14" s="2423"/>
      <c r="F14" s="2424"/>
      <c r="G14" s="1167" t="s">
        <v>1184</v>
      </c>
      <c r="H14" s="1165"/>
      <c r="I14" s="1165"/>
      <c r="J14" s="1165"/>
      <c r="K14" s="1165"/>
      <c r="L14" s="1166"/>
    </row>
    <row r="15" spans="1:29" ht="13.5" customHeight="1" x14ac:dyDescent="0.2">
      <c r="A15" s="2422" t="str">
        <f>COVER!A21</f>
        <v>Hillside</v>
      </c>
      <c r="B15" s="2423"/>
      <c r="C15" s="2423"/>
      <c r="D15" s="2423"/>
      <c r="E15" s="2423"/>
      <c r="F15" s="2424"/>
      <c r="G15" s="2419" t="str">
        <f>COVER!T15</f>
        <v xml:space="preserve">Anna Wiszowaty, CPA       
</v>
      </c>
      <c r="H15" s="2420"/>
      <c r="I15" s="2420"/>
      <c r="J15" s="2420"/>
      <c r="K15" s="2420"/>
      <c r="L15" s="2421"/>
    </row>
    <row r="16" spans="1:29" ht="12.2" customHeight="1" x14ac:dyDescent="0.2">
      <c r="A16" s="2444">
        <f>COVER!A25</f>
        <v>60162</v>
      </c>
      <c r="B16" s="2445"/>
      <c r="C16" s="2445"/>
      <c r="D16" s="2445"/>
      <c r="E16" s="2445"/>
      <c r="F16" s="2446"/>
      <c r="G16" s="2456"/>
      <c r="H16" s="2457"/>
      <c r="I16" s="2457"/>
      <c r="J16" s="2457"/>
      <c r="K16" s="2457"/>
      <c r="L16" s="2458"/>
    </row>
    <row r="17" spans="1:13" ht="12.2" customHeight="1" x14ac:dyDescent="0.2">
      <c r="A17" s="2459"/>
      <c r="B17" s="2445"/>
      <c r="C17" s="2445"/>
      <c r="D17" s="2445"/>
      <c r="E17" s="2445"/>
      <c r="F17" s="2446"/>
      <c r="G17" s="1167" t="s">
        <v>1183</v>
      </c>
      <c r="H17" s="1165"/>
      <c r="I17" s="1165"/>
      <c r="J17" s="1165"/>
      <c r="K17" s="1169" t="s">
        <v>1182</v>
      </c>
      <c r="L17" s="1162"/>
      <c r="M17" s="1155"/>
    </row>
    <row r="18" spans="1:13" ht="12.2" customHeight="1" x14ac:dyDescent="0.2">
      <c r="A18" s="2428"/>
      <c r="B18" s="2429"/>
      <c r="C18" s="2429"/>
      <c r="D18" s="2429"/>
      <c r="E18" s="2429"/>
      <c r="F18" s="2430"/>
      <c r="G18" s="2438" t="str">
        <f>COVER!T21</f>
        <v>(630) 990-3131</v>
      </c>
      <c r="H18" s="2439"/>
      <c r="I18" s="2439"/>
      <c r="J18" s="2439"/>
      <c r="K18" s="2438" t="str">
        <f>COVER!X21</f>
        <v>(630) 990-0039</v>
      </c>
      <c r="L18" s="2443"/>
    </row>
    <row r="19" spans="1:13" ht="12.2" customHeight="1" x14ac:dyDescent="0.2">
      <c r="A19" s="1170"/>
      <c r="C19" s="1170"/>
      <c r="D19" s="1170"/>
      <c r="E19" s="1170"/>
      <c r="F19" s="1170"/>
      <c r="G19" s="1170"/>
      <c r="H19" s="1170"/>
      <c r="I19" s="1170"/>
      <c r="J19" s="1170"/>
      <c r="K19" s="1170"/>
      <c r="L19" s="1170"/>
    </row>
    <row r="20" spans="1:13" ht="12.2" customHeight="1" x14ac:dyDescent="0.2">
      <c r="A20" s="1170"/>
      <c r="C20" s="1170"/>
      <c r="D20" s="1170"/>
      <c r="E20" s="1170"/>
      <c r="F20" s="1170"/>
      <c r="G20" s="1170"/>
      <c r="H20" s="1170"/>
      <c r="I20" s="1170"/>
      <c r="J20" s="1170" t="s">
        <v>1168</v>
      </c>
      <c r="K20" s="1148" t="s">
        <v>1168</v>
      </c>
    </row>
    <row r="21" spans="1:13" ht="12.2" customHeight="1" x14ac:dyDescent="0.2">
      <c r="A21" s="1171" t="s">
        <v>1697</v>
      </c>
    </row>
    <row r="22" spans="1:13" ht="12.2" customHeight="1" x14ac:dyDescent="0.2">
      <c r="A22" s="1172"/>
    </row>
    <row r="23" spans="1:13" ht="12.2" customHeight="1" x14ac:dyDescent="0.2">
      <c r="A23" s="1172"/>
      <c r="B23" s="1173"/>
      <c r="C23" s="1174" t="s">
        <v>1181</v>
      </c>
    </row>
    <row r="24" spans="1:13" ht="10.15" customHeight="1" x14ac:dyDescent="0.2">
      <c r="A24" s="1172"/>
      <c r="C24" s="1174" t="s">
        <v>1180</v>
      </c>
    </row>
    <row r="25" spans="1:13" ht="9" customHeight="1" x14ac:dyDescent="0.2">
      <c r="B25" s="1175" t="s">
        <v>1168</v>
      </c>
      <c r="C25" s="1176"/>
    </row>
    <row r="26" spans="1:13" s="1170" customFormat="1" ht="12.2" customHeight="1" x14ac:dyDescent="0.2">
      <c r="B26" s="1173"/>
      <c r="C26" s="1174" t="s">
        <v>1698</v>
      </c>
    </row>
    <row r="27" spans="1:13" s="1170" customFormat="1" ht="9" customHeight="1" x14ac:dyDescent="0.2">
      <c r="B27" s="1175"/>
      <c r="C27" s="1174"/>
    </row>
    <row r="28" spans="1:13" s="1170" customFormat="1" ht="12.2" customHeight="1" x14ac:dyDescent="0.2">
      <c r="A28" s="1177"/>
      <c r="B28" s="1173"/>
      <c r="C28" s="1174" t="s">
        <v>1699</v>
      </c>
    </row>
    <row r="29" spans="1:13" s="1170" customFormat="1" ht="9" customHeight="1" x14ac:dyDescent="0.2">
      <c r="A29" s="1177"/>
      <c r="B29" s="1175"/>
      <c r="C29" s="1174"/>
    </row>
    <row r="30" spans="1:13" s="1170" customFormat="1" ht="12.2" customHeight="1" x14ac:dyDescent="0.2">
      <c r="B30" s="1173"/>
      <c r="C30" s="1174" t="s">
        <v>1561</v>
      </c>
      <c r="D30" s="1168"/>
      <c r="E30" s="1168"/>
    </row>
    <row r="31" spans="1:13" s="1170" customFormat="1" ht="9" customHeight="1" x14ac:dyDescent="0.2">
      <c r="B31" s="1175"/>
      <c r="C31" s="1174"/>
      <c r="D31" s="1168"/>
      <c r="E31" s="1168"/>
    </row>
    <row r="32" spans="1:13" s="1170" customFormat="1" ht="12.2" customHeight="1" x14ac:dyDescent="0.2">
      <c r="B32" s="1173"/>
      <c r="C32" s="1174" t="s">
        <v>1562</v>
      </c>
      <c r="D32" s="1168"/>
      <c r="E32" s="1168"/>
    </row>
    <row r="33" spans="1:8" s="1170" customFormat="1" ht="10.9" customHeight="1" x14ac:dyDescent="0.2">
      <c r="B33" s="1175"/>
      <c r="C33" s="1178" t="s">
        <v>1700</v>
      </c>
      <c r="D33" s="1168"/>
      <c r="E33" s="1168"/>
    </row>
    <row r="34" spans="1:8" ht="9" customHeight="1" x14ac:dyDescent="0.2">
      <c r="B34" s="1175"/>
      <c r="C34" s="1178"/>
    </row>
    <row r="35" spans="1:8" s="1170" customFormat="1" ht="13.5" customHeight="1" x14ac:dyDescent="0.2">
      <c r="B35" s="1173"/>
      <c r="C35" s="1174" t="s">
        <v>1563</v>
      </c>
    </row>
    <row r="36" spans="1:8" s="1170" customFormat="1" ht="10.9" customHeight="1" x14ac:dyDescent="0.2">
      <c r="B36" s="1175"/>
      <c r="C36" s="1178" t="s">
        <v>1564</v>
      </c>
    </row>
    <row r="37" spans="1:8" ht="9" customHeight="1" x14ac:dyDescent="0.2">
      <c r="B37" s="1175"/>
      <c r="C37" s="1178"/>
    </row>
    <row r="38" spans="1:8" s="1170" customFormat="1" ht="12.2" customHeight="1" x14ac:dyDescent="0.2">
      <c r="B38" s="1173"/>
      <c r="C38" s="1174" t="s">
        <v>1565</v>
      </c>
    </row>
    <row r="39" spans="1:8" ht="9" customHeight="1" x14ac:dyDescent="0.2">
      <c r="B39" s="1175"/>
      <c r="C39" s="1178"/>
    </row>
    <row r="40" spans="1:8" s="1170" customFormat="1" ht="13.5" customHeight="1" x14ac:dyDescent="0.2">
      <c r="B40" s="1173"/>
      <c r="C40" s="1174" t="s">
        <v>1566</v>
      </c>
    </row>
    <row r="41" spans="1:8" ht="9" customHeight="1" x14ac:dyDescent="0.2">
      <c r="A41" s="1179"/>
      <c r="B41" s="1175"/>
      <c r="C41" s="1178"/>
    </row>
    <row r="42" spans="1:8" s="1170" customFormat="1" ht="13.5" customHeight="1" x14ac:dyDescent="0.2">
      <c r="B42" s="1173"/>
      <c r="C42" s="1174" t="s">
        <v>1835</v>
      </c>
      <c r="D42" s="1168"/>
      <c r="E42" s="1168"/>
      <c r="F42" s="1168"/>
      <c r="G42" s="1168"/>
      <c r="H42" s="1168"/>
    </row>
    <row r="43" spans="1:8" s="1170" customFormat="1" ht="12.95" customHeight="1" x14ac:dyDescent="0.2">
      <c r="B43" s="1175"/>
      <c r="C43" s="1165"/>
      <c r="D43" s="1168"/>
      <c r="E43" s="1168"/>
      <c r="F43" s="1168"/>
      <c r="G43" s="1168"/>
      <c r="H43" s="1168"/>
    </row>
    <row r="44" spans="1:8" s="1170" customFormat="1" ht="13.5" customHeight="1" x14ac:dyDescent="0.2">
      <c r="A44" s="1171" t="s">
        <v>1179</v>
      </c>
      <c r="B44" s="1175"/>
      <c r="D44" s="1168"/>
      <c r="E44" s="1168"/>
      <c r="F44" s="1168"/>
      <c r="G44" s="1168"/>
      <c r="H44" s="1168"/>
    </row>
    <row r="45" spans="1:8" ht="12" customHeight="1" x14ac:dyDescent="0.2">
      <c r="B45" s="1175"/>
      <c r="D45" s="1180"/>
      <c r="E45" s="1180"/>
      <c r="F45" s="1180"/>
      <c r="G45" s="1180"/>
      <c r="H45" s="1180"/>
    </row>
    <row r="46" spans="1:8" s="1170" customFormat="1" ht="12.2" customHeight="1" x14ac:dyDescent="0.2">
      <c r="B46" s="1173"/>
      <c r="C46" s="1181" t="s">
        <v>1567</v>
      </c>
      <c r="D46" s="1168"/>
      <c r="E46" s="1168"/>
      <c r="F46" s="1168"/>
      <c r="G46" s="1168"/>
      <c r="H46" s="1168"/>
    </row>
    <row r="47" spans="1:8" ht="9" customHeight="1" x14ac:dyDescent="0.2"/>
    <row r="48" spans="1:8" ht="12.2" customHeight="1" x14ac:dyDescent="0.2">
      <c r="B48" s="1907"/>
      <c r="C48" s="1182" t="s">
        <v>1568</v>
      </c>
    </row>
    <row r="49" spans="1:12" ht="9" customHeight="1" x14ac:dyDescent="0.2"/>
    <row r="50" spans="1:12" ht="6" customHeight="1" x14ac:dyDescent="0.2">
      <c r="C50" s="1182"/>
    </row>
    <row r="51" spans="1:12" ht="12.2" customHeight="1" x14ac:dyDescent="0.2">
      <c r="A51" s="1180"/>
    </row>
    <row r="52" spans="1:12" ht="12.2" customHeight="1" x14ac:dyDescent="0.2"/>
    <row r="53" spans="1:12" ht="12.2" customHeight="1" x14ac:dyDescent="0.2"/>
    <row r="54" spans="1:12" ht="12.2" customHeight="1" x14ac:dyDescent="0.2"/>
    <row r="55" spans="1:12" ht="12.2" customHeight="1" x14ac:dyDescent="0.2">
      <c r="A55" s="1183"/>
    </row>
    <row r="58" spans="1:12" ht="12.75" customHeight="1" x14ac:dyDescent="0.2"/>
    <row r="59" spans="1:12" ht="36" customHeight="1" x14ac:dyDescent="0.2">
      <c r="L59" s="1150"/>
    </row>
  </sheetData>
  <sheetProtection sheet="1" objects="1" scenarios="1"/>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49"/>
  <sheetViews>
    <sheetView showGridLines="0" zoomScale="110" zoomScaleNormal="110" zoomScaleSheetLayoutView="100" workbookViewId="0">
      <selection sqref="A1:E1"/>
    </sheetView>
  </sheetViews>
  <sheetFormatPr defaultColWidth="15.7109375" defaultRowHeight="12.75" x14ac:dyDescent="0.2"/>
  <cols>
    <col min="1" max="1" width="31.85546875" style="317" customWidth="1"/>
    <col min="2" max="2" width="29.5703125" style="1227" customWidth="1"/>
    <col min="3" max="3" width="1.28515625" style="1227" customWidth="1"/>
    <col min="4" max="4" width="24.42578125" style="1228" customWidth="1"/>
    <col min="5" max="5" width="5" style="317" customWidth="1"/>
    <col min="6" max="16384" width="15.7109375" style="317"/>
  </cols>
  <sheetData>
    <row r="1" spans="1:5" x14ac:dyDescent="0.2">
      <c r="A1" s="2461" t="str">
        <f>'Single Audit Cover'!A7</f>
        <v>Hillside SD 93</v>
      </c>
      <c r="B1" s="2461"/>
      <c r="C1" s="2461"/>
      <c r="D1" s="2461"/>
      <c r="E1" s="2461"/>
    </row>
    <row r="2" spans="1:5" x14ac:dyDescent="0.2">
      <c r="A2" s="2462">
        <f>'Single Audit Cover'!E7</f>
        <v>601093002</v>
      </c>
      <c r="B2" s="2462"/>
      <c r="C2" s="2462"/>
      <c r="D2" s="2462"/>
      <c r="E2" s="2462"/>
    </row>
    <row r="3" spans="1:5" ht="4.5" customHeight="1" x14ac:dyDescent="0.2"/>
    <row r="4" spans="1:5" x14ac:dyDescent="0.2">
      <c r="A4" s="2461" t="s">
        <v>1244</v>
      </c>
      <c r="B4" s="2461"/>
      <c r="C4" s="2461"/>
      <c r="D4" s="2461"/>
      <c r="E4" s="2461"/>
    </row>
    <row r="5" spans="1:5" x14ac:dyDescent="0.2">
      <c r="A5" s="2464" t="str">
        <f>'Single Audit Cover'!A4</f>
        <v>Year Ending June 30, 2019</v>
      </c>
      <c r="B5" s="2464"/>
      <c r="C5" s="2464"/>
      <c r="D5" s="2464"/>
      <c r="E5" s="2464"/>
    </row>
    <row r="6" spans="1:5" x14ac:dyDescent="0.2">
      <c r="A6" s="2461" t="s">
        <v>1243</v>
      </c>
      <c r="B6" s="2461"/>
      <c r="C6" s="2461"/>
      <c r="D6" s="2461"/>
      <c r="E6" s="2461"/>
    </row>
    <row r="8" spans="1:5" x14ac:dyDescent="0.2">
      <c r="A8" s="1229" t="s">
        <v>1242</v>
      </c>
    </row>
    <row r="10" spans="1:5" x14ac:dyDescent="0.2">
      <c r="A10" s="1230" t="s">
        <v>1241</v>
      </c>
      <c r="B10" s="1231" t="s">
        <v>1240</v>
      </c>
      <c r="C10" s="1231"/>
      <c r="D10" s="1232">
        <f>SUM('Acct Summary 7-8'!C7:K7)</f>
        <v>496074</v>
      </c>
    </row>
    <row r="11" spans="1:5" ht="18" customHeight="1" x14ac:dyDescent="0.2">
      <c r="A11" s="1230" t="s">
        <v>1239</v>
      </c>
      <c r="B11" s="1231"/>
      <c r="C11" s="1231"/>
    </row>
    <row r="12" spans="1:5" x14ac:dyDescent="0.2">
      <c r="A12" s="1230" t="s">
        <v>1238</v>
      </c>
      <c r="B12" s="1231" t="s">
        <v>1237</v>
      </c>
      <c r="C12" s="1231"/>
      <c r="D12" s="1233">
        <f>SUM('Revenues 9-14'!C112:D112,'Revenues 9-14'!F112:G112)</f>
        <v>0</v>
      </c>
    </row>
    <row r="13" spans="1:5" x14ac:dyDescent="0.2">
      <c r="A13" s="1230" t="s">
        <v>1236</v>
      </c>
      <c r="B13" s="1231"/>
      <c r="C13" s="1231"/>
    </row>
    <row r="14" spans="1:5" x14ac:dyDescent="0.2">
      <c r="A14" s="1230" t="s">
        <v>1726</v>
      </c>
      <c r="B14" s="1231"/>
      <c r="C14" s="1231"/>
      <c r="D14" s="1233">
        <f>'ICR Computation 30'!E11</f>
        <v>0</v>
      </c>
    </row>
    <row r="15" spans="1:5" x14ac:dyDescent="0.2">
      <c r="A15" s="1230"/>
      <c r="B15" s="1231"/>
      <c r="C15" s="1231"/>
    </row>
    <row r="16" spans="1:5" x14ac:dyDescent="0.2">
      <c r="A16" s="1230" t="s">
        <v>1843</v>
      </c>
      <c r="B16" s="1231"/>
      <c r="C16" s="1231"/>
    </row>
    <row r="17" spans="1:4" x14ac:dyDescent="0.2">
      <c r="A17" s="1230" t="s">
        <v>2060</v>
      </c>
      <c r="B17" s="1231" t="s">
        <v>1235</v>
      </c>
      <c r="C17" s="1231"/>
      <c r="D17" s="1233">
        <f>-SUM('Revenues 9-14'!C264:D264,'Revenues 9-14'!F264:G264)</f>
        <v>-41473</v>
      </c>
    </row>
    <row r="19" spans="1:4" ht="13.5" thickBot="1" x14ac:dyDescent="0.25">
      <c r="A19" s="1234" t="s">
        <v>1234</v>
      </c>
      <c r="D19" s="1235">
        <f>SUM(D10:D17)</f>
        <v>454601</v>
      </c>
    </row>
    <row r="20" spans="1:4" ht="21.75" customHeight="1" thickTop="1" x14ac:dyDescent="0.2"/>
    <row r="21" spans="1:4" x14ac:dyDescent="0.2">
      <c r="A21" s="1229" t="s">
        <v>1233</v>
      </c>
    </row>
    <row r="22" spans="1:4" ht="8.25" customHeight="1" x14ac:dyDescent="0.2"/>
    <row r="23" spans="1:4" x14ac:dyDescent="0.2">
      <c r="A23" s="1236" t="s">
        <v>1227</v>
      </c>
    </row>
    <row r="24" spans="1:4" x14ac:dyDescent="0.2">
      <c r="A24" s="2463"/>
      <c r="B24" s="2463"/>
      <c r="D24" s="1237"/>
    </row>
    <row r="25" spans="1:4" x14ac:dyDescent="0.2">
      <c r="A25" s="2460"/>
      <c r="B25" s="2460"/>
      <c r="D25" s="1237"/>
    </row>
    <row r="26" spans="1:4" x14ac:dyDescent="0.2">
      <c r="A26" s="2460"/>
      <c r="B26" s="2460"/>
      <c r="D26" s="1237"/>
    </row>
    <row r="27" spans="1:4" x14ac:dyDescent="0.2">
      <c r="A27" s="2460"/>
      <c r="B27" s="2460"/>
      <c r="D27" s="1237"/>
    </row>
    <row r="28" spans="1:4" x14ac:dyDescent="0.2">
      <c r="A28" s="2460"/>
      <c r="B28" s="2460"/>
      <c r="D28" s="1237"/>
    </row>
    <row r="29" spans="1:4" x14ac:dyDescent="0.2">
      <c r="A29" s="2460"/>
      <c r="B29" s="2460"/>
      <c r="D29" s="1237"/>
    </row>
    <row r="30" spans="1:4" x14ac:dyDescent="0.2">
      <c r="A30" s="2460"/>
      <c r="B30" s="2460"/>
      <c r="D30" s="1237"/>
    </row>
    <row r="32" spans="1:4" x14ac:dyDescent="0.2">
      <c r="A32" s="1229" t="s">
        <v>1232</v>
      </c>
      <c r="D32" s="1232">
        <f>SUM(D19:D30)</f>
        <v>454601</v>
      </c>
    </row>
    <row r="33" spans="1:4" x14ac:dyDescent="0.2">
      <c r="D33" s="1238"/>
    </row>
    <row r="34" spans="1:4" x14ac:dyDescent="0.2">
      <c r="A34" s="317" t="s">
        <v>1231</v>
      </c>
    </row>
    <row r="35" spans="1:4" x14ac:dyDescent="0.2">
      <c r="A35" s="317" t="s">
        <v>1230</v>
      </c>
      <c r="B35" s="1227" t="s">
        <v>1229</v>
      </c>
      <c r="D35" s="1239"/>
    </row>
    <row r="37" spans="1:4" x14ac:dyDescent="0.2">
      <c r="A37" s="1229" t="s">
        <v>1228</v>
      </c>
    </row>
    <row r="39" spans="1:4" ht="13.35" customHeight="1" x14ac:dyDescent="0.2">
      <c r="A39" s="1236" t="s">
        <v>1227</v>
      </c>
    </row>
    <row r="40" spans="1:4" x14ac:dyDescent="0.2">
      <c r="A40" s="2460"/>
      <c r="B40" s="2460"/>
      <c r="D40" s="1237"/>
    </row>
    <row r="41" spans="1:4" x14ac:dyDescent="0.2">
      <c r="A41" s="2460"/>
      <c r="B41" s="2460"/>
      <c r="D41" s="1240"/>
    </row>
    <row r="42" spans="1:4" x14ac:dyDescent="0.2">
      <c r="A42" s="2460"/>
      <c r="B42" s="2460"/>
      <c r="D42" s="1240"/>
    </row>
    <row r="43" spans="1:4" x14ac:dyDescent="0.2">
      <c r="A43" s="2460"/>
      <c r="B43" s="2460"/>
      <c r="D43" s="1240"/>
    </row>
    <row r="44" spans="1:4" x14ac:dyDescent="0.2">
      <c r="A44" s="2460"/>
      <c r="B44" s="2460"/>
      <c r="D44" s="1240"/>
    </row>
    <row r="45" spans="1:4" x14ac:dyDescent="0.2">
      <c r="A45" s="2460"/>
      <c r="B45" s="2460"/>
      <c r="D45" s="1240"/>
    </row>
    <row r="47" spans="1:4" x14ac:dyDescent="0.2">
      <c r="B47" s="1241" t="s">
        <v>1226</v>
      </c>
      <c r="C47" s="1241"/>
      <c r="D47" s="1242">
        <f>SUM(D35:D45)</f>
        <v>0</v>
      </c>
    </row>
    <row r="49" spans="2:4" x14ac:dyDescent="0.2">
      <c r="B49" s="1241" t="s">
        <v>1225</v>
      </c>
      <c r="C49" s="1241"/>
      <c r="D49" s="1242">
        <f>D32-D47</f>
        <v>454601</v>
      </c>
    </row>
  </sheetData>
  <sheetProtection sheet="1" objects="1" scenarios="1"/>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K127"/>
  <sheetViews>
    <sheetView showGridLines="0" topLeftCell="A97" zoomScale="125" zoomScaleNormal="125" workbookViewId="0">
      <selection sqref="A1:D1"/>
    </sheetView>
  </sheetViews>
  <sheetFormatPr defaultColWidth="10.7109375" defaultRowHeight="11.25" x14ac:dyDescent="0.2"/>
  <cols>
    <col min="1" max="1" width="1.7109375" style="1187" customWidth="1"/>
    <col min="2" max="2" width="2.7109375" style="1191" customWidth="1"/>
    <col min="3" max="3" width="3.28515625" style="1201" customWidth="1"/>
    <col min="4" max="4" width="97.7109375" style="1191" customWidth="1"/>
    <col min="5" max="5" width="4.140625" style="1191" customWidth="1"/>
    <col min="6" max="16384" width="10.7109375" style="1191"/>
  </cols>
  <sheetData>
    <row r="1" spans="1:11" s="1184" customFormat="1" ht="12.75" x14ac:dyDescent="0.2">
      <c r="A1" s="2465" t="str">
        <f>'Single Audit Cover'!A7</f>
        <v>Hillside SD 93</v>
      </c>
      <c r="B1" s="2437"/>
      <c r="C1" s="2437"/>
      <c r="D1" s="2437"/>
    </row>
    <row r="2" spans="1:11" s="1184" customFormat="1" ht="12.75" x14ac:dyDescent="0.2">
      <c r="A2" s="2466">
        <f>'Single Audit Cover'!E7</f>
        <v>601093002</v>
      </c>
      <c r="B2" s="2467"/>
      <c r="C2" s="2467"/>
      <c r="D2" s="2467"/>
    </row>
    <row r="3" spans="1:11" s="1184" customFormat="1" ht="12.75" x14ac:dyDescent="0.2">
      <c r="A3" s="2465" t="s">
        <v>1512</v>
      </c>
      <c r="B3" s="2437"/>
      <c r="C3" s="2437"/>
      <c r="D3" s="2437"/>
    </row>
    <row r="4" spans="1:11" s="1184" customFormat="1" ht="4.5" customHeight="1" x14ac:dyDescent="0.2">
      <c r="A4" s="1185"/>
      <c r="B4" s="1186"/>
      <c r="C4" s="1186"/>
      <c r="D4" s="1186"/>
    </row>
    <row r="5" spans="1:11" x14ac:dyDescent="0.2">
      <c r="B5" s="1188" t="s">
        <v>1513</v>
      </c>
      <c r="C5" s="1189"/>
      <c r="D5" s="1190"/>
    </row>
    <row r="6" spans="1:11" x14ac:dyDescent="0.2">
      <c r="B6" s="1188" t="s">
        <v>1224</v>
      </c>
      <c r="C6" s="1189"/>
      <c r="D6" s="1190"/>
    </row>
    <row r="7" spans="1:11" x14ac:dyDescent="0.2">
      <c r="B7" s="1188" t="s">
        <v>1514</v>
      </c>
      <c r="C7" s="1189"/>
      <c r="D7" s="1190"/>
    </row>
    <row r="8" spans="1:11" ht="4.5" customHeight="1" x14ac:dyDescent="0.2">
      <c r="B8" s="1188"/>
      <c r="C8" s="1189"/>
      <c r="D8" s="1190"/>
    </row>
    <row r="9" spans="1:11" x14ac:dyDescent="0.2">
      <c r="B9" s="1192" t="s">
        <v>1223</v>
      </c>
      <c r="C9" s="1193"/>
      <c r="D9" s="1190"/>
    </row>
    <row r="10" spans="1:11" ht="4.5" customHeight="1" x14ac:dyDescent="0.2">
      <c r="B10" s="1192"/>
      <c r="C10" s="1193"/>
      <c r="D10" s="1190"/>
    </row>
    <row r="11" spans="1:11" x14ac:dyDescent="0.2">
      <c r="B11" s="1194"/>
      <c r="C11" s="1195">
        <v>1</v>
      </c>
      <c r="D11" s="1196" t="s">
        <v>1701</v>
      </c>
      <c r="E11" s="1197"/>
      <c r="F11" s="1197"/>
      <c r="G11" s="1197"/>
      <c r="H11" s="1197"/>
      <c r="I11" s="1197"/>
      <c r="J11" s="1197"/>
      <c r="K11" s="1197"/>
    </row>
    <row r="12" spans="1:11" ht="3" customHeight="1" x14ac:dyDescent="0.2">
      <c r="B12" s="1198"/>
      <c r="C12" s="1195"/>
      <c r="D12" s="1196"/>
      <c r="E12" s="1197"/>
      <c r="F12" s="1197"/>
      <c r="G12" s="1197"/>
      <c r="H12" s="1197"/>
      <c r="I12" s="1197"/>
      <c r="J12" s="1197"/>
      <c r="K12" s="1197"/>
    </row>
    <row r="13" spans="1:11" x14ac:dyDescent="0.2">
      <c r="B13" s="1194"/>
      <c r="C13" s="1195">
        <f>C11+1</f>
        <v>2</v>
      </c>
      <c r="D13" s="1199" t="s">
        <v>1702</v>
      </c>
      <c r="E13" s="1197"/>
      <c r="F13" s="1197"/>
      <c r="G13" s="1197"/>
      <c r="H13" s="1197"/>
      <c r="I13" s="1197"/>
      <c r="J13" s="1197"/>
      <c r="K13" s="1197"/>
    </row>
    <row r="14" spans="1:11" ht="3" customHeight="1" x14ac:dyDescent="0.2">
      <c r="B14" s="1198"/>
      <c r="C14" s="1195"/>
      <c r="D14" s="1199"/>
      <c r="E14" s="1197"/>
      <c r="F14" s="1197"/>
      <c r="G14" s="1197"/>
      <c r="H14" s="1197"/>
      <c r="I14" s="1197"/>
      <c r="J14" s="1197"/>
      <c r="K14" s="1197"/>
    </row>
    <row r="15" spans="1:11" x14ac:dyDescent="0.2">
      <c r="B15" s="1194"/>
      <c r="C15" s="1195">
        <f>C13+1</f>
        <v>3</v>
      </c>
      <c r="D15" s="1196" t="s">
        <v>1703</v>
      </c>
      <c r="E15" s="1197"/>
      <c r="F15" s="1197"/>
      <c r="G15" s="1197"/>
      <c r="H15" s="1197"/>
      <c r="I15" s="1197"/>
      <c r="J15" s="1197"/>
      <c r="K15" s="1197"/>
    </row>
    <row r="16" spans="1:11" ht="10.5" customHeight="1" x14ac:dyDescent="0.2">
      <c r="B16" s="1200"/>
      <c r="D16" s="1199" t="s">
        <v>1222</v>
      </c>
      <c r="E16" s="1197"/>
      <c r="F16" s="1197"/>
      <c r="G16" s="1197"/>
      <c r="H16" s="1197"/>
      <c r="I16" s="1197"/>
      <c r="J16" s="1197"/>
      <c r="K16" s="1197"/>
    </row>
    <row r="17" spans="1:11" ht="3" customHeight="1" x14ac:dyDescent="0.2">
      <c r="B17" s="1200"/>
      <c r="D17" s="1199"/>
      <c r="E17" s="1197"/>
      <c r="F17" s="1197"/>
      <c r="G17" s="1197"/>
      <c r="H17" s="1197"/>
      <c r="I17" s="1197"/>
      <c r="J17" s="1197"/>
      <c r="K17" s="1197"/>
    </row>
    <row r="18" spans="1:11" x14ac:dyDescent="0.2">
      <c r="B18" s="1194"/>
      <c r="C18" s="1195">
        <f>C15+1</f>
        <v>4</v>
      </c>
      <c r="D18" s="1202" t="s">
        <v>1704</v>
      </c>
      <c r="E18" s="1197"/>
      <c r="F18" s="1197"/>
      <c r="G18" s="1197"/>
      <c r="H18" s="1197"/>
      <c r="I18" s="1197"/>
      <c r="J18" s="1197"/>
      <c r="K18" s="1197"/>
    </row>
    <row r="19" spans="1:11" ht="9.75" customHeight="1" x14ac:dyDescent="0.2">
      <c r="A19" s="1191"/>
      <c r="B19" s="1200"/>
      <c r="D19" s="1199" t="s">
        <v>1221</v>
      </c>
      <c r="E19" s="1197"/>
      <c r="F19" s="1197"/>
      <c r="G19" s="1197"/>
      <c r="H19" s="1197"/>
      <c r="I19" s="1197"/>
      <c r="J19" s="1197"/>
      <c r="K19" s="1197"/>
    </row>
    <row r="20" spans="1:11" ht="3" customHeight="1" x14ac:dyDescent="0.2">
      <c r="A20" s="1191"/>
      <c r="B20" s="1200"/>
      <c r="D20" s="1199"/>
      <c r="E20" s="1197"/>
      <c r="F20" s="1197"/>
      <c r="G20" s="1197"/>
      <c r="H20" s="1197"/>
      <c r="I20" s="1197"/>
      <c r="J20" s="1197"/>
      <c r="K20" s="1197"/>
    </row>
    <row r="21" spans="1:11" x14ac:dyDescent="0.2">
      <c r="A21" s="1191"/>
      <c r="B21" s="1194"/>
      <c r="C21" s="1195">
        <f>C18+1</f>
        <v>5</v>
      </c>
      <c r="D21" s="1199" t="s">
        <v>1220</v>
      </c>
      <c r="E21" s="1197"/>
      <c r="F21" s="1197"/>
      <c r="G21" s="1197"/>
      <c r="H21" s="1197"/>
      <c r="I21" s="1197"/>
      <c r="J21" s="1197"/>
      <c r="K21" s="1197"/>
    </row>
    <row r="22" spans="1:11" ht="10.5" customHeight="1" x14ac:dyDescent="0.2">
      <c r="A22" s="1191"/>
      <c r="B22" s="1200"/>
      <c r="D22" s="1199" t="s">
        <v>1219</v>
      </c>
      <c r="E22" s="1197"/>
      <c r="F22" s="1197"/>
      <c r="G22" s="1197"/>
      <c r="H22" s="1197"/>
      <c r="I22" s="1197"/>
      <c r="J22" s="1197"/>
      <c r="K22" s="1197"/>
    </row>
    <row r="23" spans="1:11" ht="3" customHeight="1" x14ac:dyDescent="0.2">
      <c r="A23" s="1191"/>
      <c r="B23" s="1200"/>
      <c r="D23" s="1199"/>
      <c r="E23" s="1197"/>
      <c r="F23" s="1197"/>
      <c r="G23" s="1197"/>
      <c r="H23" s="1197"/>
      <c r="I23" s="1197"/>
      <c r="J23" s="1197"/>
      <c r="K23" s="1197"/>
    </row>
    <row r="24" spans="1:11" x14ac:dyDescent="0.2">
      <c r="A24" s="1191"/>
      <c r="B24" s="1194"/>
      <c r="C24" s="1195">
        <f>C21+1</f>
        <v>6</v>
      </c>
      <c r="D24" s="1203" t="s">
        <v>1725</v>
      </c>
      <c r="E24" s="1197"/>
      <c r="F24" s="1197"/>
      <c r="G24" s="1197"/>
      <c r="H24" s="1197"/>
      <c r="I24" s="1197"/>
      <c r="J24" s="1197"/>
      <c r="K24" s="1197"/>
    </row>
    <row r="25" spans="1:11" x14ac:dyDescent="0.2">
      <c r="A25" s="1191"/>
      <c r="B25" s="1200"/>
      <c r="D25" s="1199" t="s">
        <v>1705</v>
      </c>
      <c r="E25" s="1197"/>
      <c r="F25" s="1197"/>
      <c r="G25" s="1197"/>
      <c r="H25" s="1197"/>
      <c r="I25" s="1197"/>
      <c r="J25" s="1197"/>
      <c r="K25" s="1197"/>
    </row>
    <row r="26" spans="1:11" x14ac:dyDescent="0.2">
      <c r="A26" s="1191"/>
      <c r="B26" s="1200"/>
      <c r="D26" s="1204" t="s">
        <v>1706</v>
      </c>
      <c r="E26" s="1197"/>
      <c r="F26" s="1197"/>
      <c r="G26" s="1197"/>
      <c r="H26" s="1197"/>
      <c r="I26" s="1197"/>
      <c r="J26" s="1197"/>
      <c r="K26" s="1197"/>
    </row>
    <row r="27" spans="1:11" ht="3" customHeight="1" x14ac:dyDescent="0.2">
      <c r="A27" s="1191"/>
      <c r="B27" s="1200"/>
      <c r="D27" s="1204"/>
      <c r="E27" s="1197"/>
      <c r="F27" s="1197"/>
      <c r="G27" s="1197"/>
      <c r="H27" s="1197"/>
      <c r="I27" s="1197"/>
      <c r="J27" s="1197"/>
      <c r="K27" s="1197"/>
    </row>
    <row r="28" spans="1:11" x14ac:dyDescent="0.2">
      <c r="A28" s="1191"/>
      <c r="B28" s="1194"/>
      <c r="C28" s="1201">
        <f>C24+1</f>
        <v>7</v>
      </c>
      <c r="D28" s="1204" t="s">
        <v>1569</v>
      </c>
      <c r="E28" s="1197"/>
      <c r="F28" s="1197"/>
      <c r="G28" s="1197"/>
      <c r="H28" s="1197"/>
      <c r="I28" s="1197"/>
      <c r="J28" s="1197"/>
      <c r="K28" s="1197"/>
    </row>
    <row r="29" spans="1:11" ht="10.5" customHeight="1" x14ac:dyDescent="0.2">
      <c r="A29" s="1191"/>
      <c r="D29" s="1205" t="s">
        <v>1570</v>
      </c>
    </row>
    <row r="30" spans="1:11" ht="6" customHeight="1" x14ac:dyDescent="0.2">
      <c r="A30" s="1191"/>
      <c r="D30" s="1190"/>
    </row>
    <row r="31" spans="1:11" x14ac:dyDescent="0.2">
      <c r="A31" s="1191"/>
      <c r="B31" s="1192" t="s">
        <v>1218</v>
      </c>
      <c r="C31" s="1193"/>
      <c r="D31" s="1190"/>
    </row>
    <row r="32" spans="1:11" ht="4.5" customHeight="1" x14ac:dyDescent="0.2">
      <c r="A32" s="1191"/>
      <c r="B32" s="1192"/>
      <c r="C32" s="1193"/>
      <c r="D32" s="1190"/>
    </row>
    <row r="33" spans="1:5" x14ac:dyDescent="0.2">
      <c r="A33" s="1191"/>
      <c r="B33" s="1194"/>
      <c r="C33" s="1195">
        <v>8</v>
      </c>
      <c r="D33" s="1206" t="s">
        <v>1217</v>
      </c>
    </row>
    <row r="34" spans="1:5" ht="10.5" customHeight="1" x14ac:dyDescent="0.2">
      <c r="A34" s="1191"/>
      <c r="B34" s="1207"/>
      <c r="C34" s="1195"/>
      <c r="D34" s="1206" t="s">
        <v>1571</v>
      </c>
    </row>
    <row r="35" spans="1:5" ht="3" customHeight="1" x14ac:dyDescent="0.2">
      <c r="A35" s="1191"/>
      <c r="B35" s="1200"/>
      <c r="D35" s="1190"/>
    </row>
    <row r="36" spans="1:5" x14ac:dyDescent="0.2">
      <c r="A36" s="1191"/>
      <c r="B36" s="1194"/>
      <c r="C36" s="1195">
        <f>C33+1</f>
        <v>9</v>
      </c>
      <c r="D36" s="1206" t="s">
        <v>1216</v>
      </c>
    </row>
    <row r="37" spans="1:5" ht="10.5" customHeight="1" x14ac:dyDescent="0.2">
      <c r="A37" s="1191"/>
      <c r="B37" s="1200"/>
      <c r="D37" s="1206" t="s">
        <v>1571</v>
      </c>
    </row>
    <row r="38" spans="1:5" ht="3" customHeight="1" x14ac:dyDescent="0.2">
      <c r="A38" s="1191"/>
      <c r="B38" s="1208"/>
      <c r="C38" s="1209"/>
      <c r="D38" s="1190"/>
    </row>
    <row r="39" spans="1:5" x14ac:dyDescent="0.2">
      <c r="A39" s="1191"/>
      <c r="B39" s="1210"/>
      <c r="C39" s="1201">
        <f>C36+1</f>
        <v>10</v>
      </c>
      <c r="D39" s="1190" t="s">
        <v>1215</v>
      </c>
    </row>
    <row r="40" spans="1:5" ht="10.5" customHeight="1" x14ac:dyDescent="0.2">
      <c r="A40" s="1191"/>
      <c r="B40" s="1211"/>
      <c r="C40" s="1209"/>
      <c r="D40" s="1190" t="s">
        <v>1572</v>
      </c>
    </row>
    <row r="41" spans="1:5" ht="3" customHeight="1" x14ac:dyDescent="0.2">
      <c r="A41" s="1191"/>
      <c r="B41" s="1208"/>
      <c r="C41" s="1209"/>
      <c r="D41" s="1190"/>
    </row>
    <row r="42" spans="1:5" ht="10.5" customHeight="1" x14ac:dyDescent="0.2">
      <c r="A42" s="1191"/>
      <c r="B42" s="1210"/>
      <c r="C42" s="1201">
        <v>11</v>
      </c>
      <c r="D42" s="1212" t="s">
        <v>1573</v>
      </c>
      <c r="E42" s="312"/>
    </row>
    <row r="43" spans="1:5" ht="3" customHeight="1" x14ac:dyDescent="0.2">
      <c r="A43" s="1191"/>
      <c r="B43" s="1208"/>
      <c r="C43" s="1209"/>
      <c r="D43" s="1190"/>
    </row>
    <row r="44" spans="1:5" x14ac:dyDescent="0.2">
      <c r="A44" s="1191"/>
      <c r="B44" s="1194"/>
      <c r="C44" s="1195">
        <f>C42+1</f>
        <v>12</v>
      </c>
      <c r="D44" s="1206" t="s">
        <v>1214</v>
      </c>
    </row>
    <row r="45" spans="1:5" ht="10.5" customHeight="1" x14ac:dyDescent="0.2">
      <c r="A45" s="1191"/>
      <c r="B45" s="1207"/>
      <c r="C45" s="1195"/>
      <c r="D45" s="1206" t="s">
        <v>1213</v>
      </c>
    </row>
    <row r="46" spans="1:5" ht="10.5" customHeight="1" x14ac:dyDescent="0.2">
      <c r="A46" s="1191"/>
      <c r="B46" s="1208"/>
      <c r="C46" s="1209"/>
      <c r="D46" s="1206" t="s">
        <v>1212</v>
      </c>
    </row>
    <row r="47" spans="1:5" ht="3" customHeight="1" x14ac:dyDescent="0.2">
      <c r="A47" s="1191"/>
      <c r="B47" s="1208"/>
      <c r="C47" s="1209"/>
      <c r="D47" s="1206"/>
    </row>
    <row r="48" spans="1:5" x14ac:dyDescent="0.2">
      <c r="A48" s="1191"/>
      <c r="B48" s="1194"/>
      <c r="C48" s="1195">
        <f>C44+1</f>
        <v>13</v>
      </c>
      <c r="D48" s="1206" t="s">
        <v>1574</v>
      </c>
    </row>
    <row r="49" spans="1:4" ht="3" customHeight="1" x14ac:dyDescent="0.2">
      <c r="A49" s="1191"/>
      <c r="B49" s="1198"/>
      <c r="C49" s="1195"/>
      <c r="D49" s="1206"/>
    </row>
    <row r="50" spans="1:4" x14ac:dyDescent="0.2">
      <c r="A50" s="1191"/>
      <c r="B50" s="1194"/>
      <c r="C50" s="1195">
        <f>C48+1</f>
        <v>14</v>
      </c>
      <c r="D50" s="1206" t="s">
        <v>1211</v>
      </c>
    </row>
    <row r="51" spans="1:4" ht="3" customHeight="1" x14ac:dyDescent="0.2">
      <c r="A51" s="1191"/>
      <c r="B51" s="1198"/>
      <c r="C51" s="1195"/>
      <c r="D51" s="1206"/>
    </row>
    <row r="52" spans="1:4" x14ac:dyDescent="0.2">
      <c r="A52" s="1191"/>
      <c r="B52" s="1194"/>
      <c r="C52" s="1195">
        <f>C50+1</f>
        <v>15</v>
      </c>
      <c r="D52" s="1206" t="s">
        <v>1210</v>
      </c>
    </row>
    <row r="53" spans="1:4" ht="3" customHeight="1" x14ac:dyDescent="0.2">
      <c r="A53" s="1191"/>
      <c r="B53" s="1198"/>
      <c r="C53" s="1195"/>
      <c r="D53" s="1206"/>
    </row>
    <row r="54" spans="1:4" x14ac:dyDescent="0.2">
      <c r="A54" s="1191"/>
      <c r="B54" s="1194"/>
      <c r="C54" s="1195">
        <f>C52+1</f>
        <v>16</v>
      </c>
      <c r="D54" s="1206" t="s">
        <v>1209</v>
      </c>
    </row>
    <row r="55" spans="1:4" ht="3" customHeight="1" x14ac:dyDescent="0.2">
      <c r="A55" s="1191"/>
      <c r="B55" s="1198"/>
      <c r="C55" s="1195"/>
      <c r="D55" s="1206"/>
    </row>
    <row r="56" spans="1:4" x14ac:dyDescent="0.2">
      <c r="A56" s="1191"/>
      <c r="B56" s="1194"/>
      <c r="C56" s="1195">
        <f>C54+1</f>
        <v>17</v>
      </c>
      <c r="D56" s="1190" t="s">
        <v>1707</v>
      </c>
    </row>
    <row r="57" spans="1:4" ht="10.5" customHeight="1" x14ac:dyDescent="0.2">
      <c r="A57" s="1191"/>
      <c r="D57" s="1206" t="s">
        <v>1708</v>
      </c>
    </row>
    <row r="58" spans="1:4" x14ac:dyDescent="0.2">
      <c r="A58" s="1191"/>
      <c r="C58" s="1213"/>
      <c r="D58" s="1206" t="s">
        <v>1709</v>
      </c>
    </row>
    <row r="59" spans="1:4" ht="10.5" customHeight="1" x14ac:dyDescent="0.2">
      <c r="A59" s="1191"/>
      <c r="D59" s="1190" t="s">
        <v>1208</v>
      </c>
    </row>
    <row r="60" spans="1:4" ht="10.5" customHeight="1" x14ac:dyDescent="0.2">
      <c r="A60" s="1191"/>
      <c r="D60" s="1214" t="s">
        <v>1598</v>
      </c>
    </row>
    <row r="61" spans="1:4" ht="10.5" customHeight="1" x14ac:dyDescent="0.2">
      <c r="A61" s="1191"/>
      <c r="C61" s="1213"/>
      <c r="D61" s="1206" t="s">
        <v>1710</v>
      </c>
    </row>
    <row r="62" spans="1:4" ht="10.5" customHeight="1" x14ac:dyDescent="0.2">
      <c r="A62" s="1191"/>
      <c r="D62" s="1215" t="s">
        <v>1207</v>
      </c>
    </row>
    <row r="63" spans="1:4" ht="10.5" customHeight="1" x14ac:dyDescent="0.2">
      <c r="A63" s="1191"/>
      <c r="D63" s="1190" t="s">
        <v>1575</v>
      </c>
    </row>
    <row r="64" spans="1:4" ht="10.5" customHeight="1" x14ac:dyDescent="0.2">
      <c r="A64" s="1191"/>
      <c r="D64" s="1214" t="s">
        <v>1597</v>
      </c>
    </row>
    <row r="65" spans="1:4" x14ac:dyDescent="0.2">
      <c r="A65" s="1191"/>
      <c r="C65" s="1213"/>
      <c r="D65" s="1206" t="s">
        <v>1711</v>
      </c>
    </row>
    <row r="66" spans="1:4" ht="10.5" customHeight="1" x14ac:dyDescent="0.2">
      <c r="A66" s="1191"/>
      <c r="D66" s="1216" t="s">
        <v>1206</v>
      </c>
    </row>
    <row r="67" spans="1:4" ht="10.5" customHeight="1" x14ac:dyDescent="0.2">
      <c r="A67" s="1191"/>
      <c r="D67" s="1190" t="s">
        <v>1576</v>
      </c>
    </row>
    <row r="68" spans="1:4" ht="10.5" customHeight="1" x14ac:dyDescent="0.2">
      <c r="A68" s="1191"/>
      <c r="D68" s="1214" t="s">
        <v>1597</v>
      </c>
    </row>
    <row r="69" spans="1:4" ht="10.5" customHeight="1" x14ac:dyDescent="0.2">
      <c r="A69" s="1191"/>
      <c r="C69" s="1213"/>
      <c r="D69" s="1206" t="s">
        <v>1712</v>
      </c>
    </row>
    <row r="70" spans="1:4" x14ac:dyDescent="0.2">
      <c r="A70" s="1191"/>
      <c r="D70" s="1215" t="s">
        <v>1205</v>
      </c>
    </row>
    <row r="71" spans="1:4" ht="3" customHeight="1" x14ac:dyDescent="0.2">
      <c r="A71" s="1191"/>
      <c r="D71" s="1190"/>
    </row>
    <row r="72" spans="1:4" x14ac:dyDescent="0.2">
      <c r="A72" s="1191"/>
      <c r="B72" s="1194"/>
      <c r="C72" s="1195">
        <f>C56+1</f>
        <v>18</v>
      </c>
      <c r="D72" s="1216" t="s">
        <v>1713</v>
      </c>
    </row>
    <row r="73" spans="1:4" ht="3" customHeight="1" x14ac:dyDescent="0.2">
      <c r="A73" s="1191"/>
      <c r="B73" s="1198"/>
      <c r="C73" s="1195"/>
      <c r="D73" s="1216"/>
    </row>
    <row r="74" spans="1:4" x14ac:dyDescent="0.2">
      <c r="A74" s="1191"/>
      <c r="B74" s="1194"/>
      <c r="C74" s="1195">
        <f>C72+1</f>
        <v>19</v>
      </c>
      <c r="D74" s="1206" t="s">
        <v>1204</v>
      </c>
    </row>
    <row r="75" spans="1:4" ht="3" customHeight="1" x14ac:dyDescent="0.2">
      <c r="A75" s="1191"/>
      <c r="B75" s="1198"/>
      <c r="C75" s="1195"/>
      <c r="D75" s="1206"/>
    </row>
    <row r="76" spans="1:4" x14ac:dyDescent="0.2">
      <c r="A76" s="1191"/>
      <c r="B76" s="1194"/>
      <c r="C76" s="1195">
        <f>C74+1</f>
        <v>20</v>
      </c>
      <c r="D76" s="1217" t="s">
        <v>1714</v>
      </c>
    </row>
    <row r="77" spans="1:4" ht="3" customHeight="1" x14ac:dyDescent="0.2">
      <c r="A77" s="1191"/>
      <c r="B77" s="1198"/>
      <c r="C77" s="1195"/>
      <c r="D77" s="1217"/>
    </row>
    <row r="78" spans="1:4" x14ac:dyDescent="0.2">
      <c r="A78" s="1191"/>
      <c r="B78" s="1194"/>
      <c r="C78" s="1195">
        <f>C76+1</f>
        <v>21</v>
      </c>
      <c r="D78" s="1190" t="s">
        <v>1715</v>
      </c>
    </row>
    <row r="79" spans="1:4" ht="3" customHeight="1" x14ac:dyDescent="0.2">
      <c r="A79" s="1191"/>
      <c r="B79" s="1198"/>
      <c r="C79" s="1195"/>
      <c r="D79" s="1190"/>
    </row>
    <row r="80" spans="1:4" x14ac:dyDescent="0.2">
      <c r="A80" s="1191"/>
      <c r="B80" s="1194"/>
      <c r="C80" s="1195">
        <f>C78+1</f>
        <v>22</v>
      </c>
      <c r="D80" s="1218" t="s">
        <v>1716</v>
      </c>
    </row>
    <row r="81" spans="1:4" ht="3" customHeight="1" x14ac:dyDescent="0.2">
      <c r="A81" s="1191"/>
      <c r="B81" s="1198"/>
      <c r="C81" s="1195"/>
      <c r="D81" s="1218"/>
    </row>
    <row r="82" spans="1:4" x14ac:dyDescent="0.2">
      <c r="A82" s="1191"/>
      <c r="B82" s="1194"/>
      <c r="C82" s="1195">
        <f>C80+1</f>
        <v>23</v>
      </c>
      <c r="D82" s="1217" t="s">
        <v>1717</v>
      </c>
    </row>
    <row r="83" spans="1:4" ht="10.5" customHeight="1" x14ac:dyDescent="0.2">
      <c r="A83" s="1191"/>
      <c r="B83" s="1200"/>
      <c r="D83" s="1206" t="s">
        <v>1203</v>
      </c>
    </row>
    <row r="84" spans="1:4" ht="3" customHeight="1" x14ac:dyDescent="0.2">
      <c r="A84" s="1191"/>
      <c r="B84" s="1200"/>
      <c r="D84" s="1206"/>
    </row>
    <row r="85" spans="1:4" x14ac:dyDescent="0.2">
      <c r="A85" s="1191"/>
      <c r="B85" s="1194"/>
      <c r="C85" s="1195">
        <f>C82+1</f>
        <v>24</v>
      </c>
      <c r="D85" s="1206" t="s">
        <v>1202</v>
      </c>
    </row>
    <row r="86" spans="1:4" ht="3" customHeight="1" x14ac:dyDescent="0.2">
      <c r="A86" s="1191"/>
      <c r="B86" s="1198"/>
      <c r="C86" s="1195"/>
      <c r="D86" s="1206"/>
    </row>
    <row r="87" spans="1:4" x14ac:dyDescent="0.2">
      <c r="A87" s="1191"/>
      <c r="B87" s="1194"/>
      <c r="C87" s="1195">
        <f>C85+1</f>
        <v>25</v>
      </c>
      <c r="D87" s="1206" t="s">
        <v>1201</v>
      </c>
    </row>
    <row r="88" spans="1:4" ht="3" customHeight="1" x14ac:dyDescent="0.2">
      <c r="A88" s="1191"/>
      <c r="B88" s="1198"/>
      <c r="C88" s="1195"/>
      <c r="D88" s="1206"/>
    </row>
    <row r="89" spans="1:4" x14ac:dyDescent="0.2">
      <c r="A89" s="1191"/>
      <c r="B89" s="1194"/>
      <c r="C89" s="1195">
        <f>C87+1</f>
        <v>26</v>
      </c>
      <c r="D89" s="1206" t="s">
        <v>1200</v>
      </c>
    </row>
    <row r="90" spans="1:4" ht="3" customHeight="1" x14ac:dyDescent="0.2">
      <c r="A90" s="1191"/>
      <c r="B90" s="1198"/>
      <c r="C90" s="1195"/>
      <c r="D90" s="1206"/>
    </row>
    <row r="91" spans="1:4" x14ac:dyDescent="0.2">
      <c r="A91" s="1191"/>
      <c r="B91" s="1194"/>
      <c r="C91" s="1195">
        <f>C89+1</f>
        <v>27</v>
      </c>
      <c r="D91" s="1206" t="s">
        <v>1718</v>
      </c>
    </row>
    <row r="92" spans="1:4" x14ac:dyDescent="0.2">
      <c r="A92" s="1191"/>
      <c r="B92" s="1219"/>
      <c r="C92" s="1213"/>
      <c r="D92" s="1206" t="s">
        <v>1199</v>
      </c>
    </row>
    <row r="93" spans="1:4" ht="4.5" customHeight="1" x14ac:dyDescent="0.2">
      <c r="A93" s="1191"/>
      <c r="D93" s="1190"/>
    </row>
    <row r="94" spans="1:4" x14ac:dyDescent="0.2">
      <c r="A94" s="1191"/>
      <c r="B94" s="1192" t="s">
        <v>1577</v>
      </c>
      <c r="C94" s="1193"/>
      <c r="D94" s="1190"/>
    </row>
    <row r="95" spans="1:4" ht="4.5" customHeight="1" x14ac:dyDescent="0.2">
      <c r="A95" s="1191"/>
      <c r="B95" s="1192"/>
      <c r="C95" s="1193"/>
      <c r="D95" s="1190"/>
    </row>
    <row r="96" spans="1:4" x14ac:dyDescent="0.2">
      <c r="A96" s="1191"/>
      <c r="B96" s="1194"/>
      <c r="C96" s="1195">
        <f>C91+1</f>
        <v>28</v>
      </c>
      <c r="D96" s="1206" t="s">
        <v>1719</v>
      </c>
    </row>
    <row r="97" spans="1:4" ht="3" customHeight="1" x14ac:dyDescent="0.2">
      <c r="A97" s="1191"/>
      <c r="B97" s="1198"/>
      <c r="C97" s="1195"/>
      <c r="D97" s="1206"/>
    </row>
    <row r="98" spans="1:4" x14ac:dyDescent="0.2">
      <c r="A98" s="1191"/>
      <c r="B98" s="1194"/>
      <c r="C98" s="1195">
        <f>C96+1</f>
        <v>29</v>
      </c>
      <c r="D98" s="1220" t="s">
        <v>1720</v>
      </c>
    </row>
    <row r="99" spans="1:4" ht="3" customHeight="1" x14ac:dyDescent="0.2">
      <c r="A99" s="1191"/>
      <c r="B99" s="1198"/>
      <c r="C99" s="1195"/>
      <c r="D99" s="1220"/>
    </row>
    <row r="100" spans="1:4" x14ac:dyDescent="0.2">
      <c r="A100" s="1191"/>
      <c r="B100" s="1194"/>
      <c r="C100" s="1195">
        <f>C98+1</f>
        <v>30</v>
      </c>
      <c r="D100" s="1206" t="s">
        <v>1721</v>
      </c>
    </row>
    <row r="101" spans="1:4" ht="3" customHeight="1" x14ac:dyDescent="0.2">
      <c r="A101" s="1191"/>
      <c r="B101" s="1198"/>
      <c r="C101" s="1195"/>
      <c r="D101" s="1221"/>
    </row>
    <row r="102" spans="1:4" x14ac:dyDescent="0.2">
      <c r="A102" s="1191"/>
      <c r="B102" s="1194"/>
      <c r="C102" s="1195">
        <f>C100+1</f>
        <v>31</v>
      </c>
      <c r="D102" s="1206" t="s">
        <v>1578</v>
      </c>
    </row>
    <row r="103" spans="1:4" ht="4.5" customHeight="1" x14ac:dyDescent="0.2">
      <c r="A103" s="1191"/>
      <c r="B103" s="312"/>
      <c r="C103" s="1195"/>
      <c r="D103" s="1206"/>
    </row>
    <row r="104" spans="1:4" ht="14.1" customHeight="1" x14ac:dyDescent="0.2">
      <c r="A104" s="1191"/>
      <c r="B104" s="1222" t="s">
        <v>1198</v>
      </c>
    </row>
    <row r="105" spans="1:4" ht="4.5" customHeight="1" x14ac:dyDescent="0.2">
      <c r="A105" s="1191"/>
      <c r="B105" s="1222"/>
    </row>
    <row r="106" spans="1:4" x14ac:dyDescent="0.2">
      <c r="A106" s="1191"/>
      <c r="B106" s="1194"/>
      <c r="C106" s="1195">
        <f>C102+1</f>
        <v>32</v>
      </c>
      <c r="D106" s="1190" t="s">
        <v>1579</v>
      </c>
    </row>
    <row r="107" spans="1:4" ht="3" customHeight="1" x14ac:dyDescent="0.2">
      <c r="A107" s="1191"/>
      <c r="B107" s="1198"/>
      <c r="C107" s="1195"/>
      <c r="D107" s="1190"/>
    </row>
    <row r="108" spans="1:4" x14ac:dyDescent="0.2">
      <c r="A108" s="1191"/>
      <c r="B108" s="1194"/>
      <c r="C108" s="1195">
        <v>33</v>
      </c>
      <c r="D108" s="1190" t="s">
        <v>1722</v>
      </c>
    </row>
    <row r="109" spans="1:4" ht="3" customHeight="1" x14ac:dyDescent="0.2">
      <c r="A109" s="1191"/>
      <c r="B109" s="1198"/>
      <c r="C109" s="1195"/>
      <c r="D109" s="1190"/>
    </row>
    <row r="110" spans="1:4" x14ac:dyDescent="0.2">
      <c r="A110" s="1191"/>
      <c r="B110" s="1194"/>
      <c r="C110" s="1195">
        <f>C108+1</f>
        <v>34</v>
      </c>
      <c r="D110" s="1190" t="s">
        <v>1197</v>
      </c>
    </row>
    <row r="111" spans="1:4" ht="3" customHeight="1" x14ac:dyDescent="0.2">
      <c r="A111" s="1191"/>
      <c r="B111" s="1198"/>
      <c r="C111" s="1195"/>
      <c r="D111" s="1190"/>
    </row>
    <row r="112" spans="1:4" x14ac:dyDescent="0.2">
      <c r="A112" s="1191"/>
      <c r="B112" s="1194"/>
      <c r="C112" s="1195">
        <f>C110+1</f>
        <v>35</v>
      </c>
      <c r="D112" s="1190" t="s">
        <v>1196</v>
      </c>
    </row>
    <row r="113" spans="1:4" ht="11.25" customHeight="1" x14ac:dyDescent="0.2">
      <c r="A113" s="1191"/>
      <c r="B113" s="1223"/>
      <c r="C113" s="1195"/>
      <c r="D113" s="1224" t="s">
        <v>1195</v>
      </c>
    </row>
    <row r="114" spans="1:4" ht="3" customHeight="1" x14ac:dyDescent="0.2">
      <c r="A114" s="1191"/>
      <c r="B114" s="1225"/>
      <c r="C114" s="1195"/>
      <c r="D114" s="1224"/>
    </row>
    <row r="115" spans="1:4" x14ac:dyDescent="0.2">
      <c r="A115" s="1191"/>
      <c r="B115" s="1194"/>
      <c r="C115" s="1195">
        <f>C112+1</f>
        <v>36</v>
      </c>
      <c r="D115" s="1206" t="s">
        <v>1194</v>
      </c>
    </row>
    <row r="116" spans="1:4" ht="3" customHeight="1" x14ac:dyDescent="0.2">
      <c r="A116" s="1191"/>
      <c r="B116" s="1198"/>
      <c r="C116" s="1195"/>
      <c r="D116" s="1206"/>
    </row>
    <row r="117" spans="1:4" x14ac:dyDescent="0.2">
      <c r="A117" s="1191"/>
      <c r="B117" s="1194"/>
      <c r="C117" s="1195">
        <f>C115+1</f>
        <v>37</v>
      </c>
      <c r="D117" s="1206" t="s">
        <v>1723</v>
      </c>
    </row>
    <row r="118" spans="1:4" ht="3" customHeight="1" x14ac:dyDescent="0.2">
      <c r="A118" s="1191"/>
      <c r="B118" s="1198"/>
      <c r="C118" s="1195"/>
      <c r="D118" s="1206"/>
    </row>
    <row r="119" spans="1:4" x14ac:dyDescent="0.2">
      <c r="A119" s="1191"/>
      <c r="B119" s="1194"/>
      <c r="C119" s="1195">
        <f>C117+1</f>
        <v>38</v>
      </c>
      <c r="D119" s="1206" t="s">
        <v>1724</v>
      </c>
    </row>
    <row r="120" spans="1:4" ht="10.5" customHeight="1" x14ac:dyDescent="0.2">
      <c r="A120" s="1191"/>
      <c r="B120" s="1219"/>
      <c r="C120" s="1195"/>
      <c r="D120" s="1206" t="s">
        <v>1193</v>
      </c>
    </row>
    <row r="121" spans="1:4" ht="10.5" customHeight="1" x14ac:dyDescent="0.2">
      <c r="A121" s="1191"/>
      <c r="B121" s="1219"/>
      <c r="C121" s="1195"/>
      <c r="D121" s="1206" t="s">
        <v>1192</v>
      </c>
    </row>
    <row r="122" spans="1:4" ht="3" customHeight="1" x14ac:dyDescent="0.2">
      <c r="A122" s="1191"/>
      <c r="B122" s="1219"/>
      <c r="C122" s="1195"/>
      <c r="D122" s="1206"/>
    </row>
    <row r="123" spans="1:4" x14ac:dyDescent="0.2">
      <c r="A123" s="1191"/>
      <c r="B123" s="1194"/>
      <c r="C123" s="1195">
        <f>C119+1</f>
        <v>39</v>
      </c>
      <c r="D123" s="1216" t="s">
        <v>1836</v>
      </c>
    </row>
    <row r="124" spans="1:4" x14ac:dyDescent="0.2">
      <c r="A124" s="1191"/>
      <c r="B124" s="312"/>
      <c r="C124" s="1195"/>
      <c r="D124" s="1206" t="s">
        <v>1191</v>
      </c>
    </row>
    <row r="125" spans="1:4" ht="4.5" customHeight="1" x14ac:dyDescent="0.2">
      <c r="A125" s="1191"/>
      <c r="D125" s="1190"/>
    </row>
    <row r="126" spans="1:4" x14ac:dyDescent="0.2">
      <c r="A126" s="1191"/>
      <c r="B126" s="1226"/>
      <c r="C126" s="1195"/>
      <c r="D126" s="1206"/>
    </row>
    <row r="127" spans="1:4" x14ac:dyDescent="0.2">
      <c r="A127" s="1191"/>
      <c r="D127" s="1206"/>
    </row>
  </sheetData>
  <sheetProtection sheet="1" objects="1" scenarios="1"/>
  <mergeCells count="3">
    <mergeCell ref="A1:D1"/>
    <mergeCell ref="A2:D2"/>
    <mergeCell ref="A3:D3"/>
  </mergeCells>
  <hyperlinks>
    <hyperlink ref="D29" r:id="rId1" xr:uid="{00000000-0004-0000-1B00-000000000000}"/>
    <hyperlink ref="D60" r:id="rId2" display="        Verify Non-Cash Commodities amount on ISBE web site: https://www.isbe.net/Pages/School-Nutrition-Programs-Food-Distribution.aspx" xr:uid="{00000000-0004-0000-1B00-000001000000}"/>
    <hyperlink ref="D64" r:id="rId3" xr:uid="{00000000-0004-0000-1B00-000002000000}"/>
    <hyperlink ref="D68" r:id="rId4" xr:uid="{00000000-0004-0000-1B00-000003000000}"/>
  </hyperlinks>
  <pageMargins left="0.25" right="0" top="0.75" bottom="0.75" header="0.3" footer="0.3"/>
  <pageSetup scale="99" firstPageNumber="36" fitToHeight="0" orientation="portrait" useFirstPageNumber="1" r:id="rId5"/>
  <headerFooter alignWithMargins="0">
    <oddHeader>&amp;L&amp;8Page 38&amp;R&amp;8Page 38</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N152"/>
  <sheetViews>
    <sheetView showGridLines="0" zoomScaleNormal="100" workbookViewId="0">
      <selection activeCell="B1" sqref="B1:M1"/>
    </sheetView>
  </sheetViews>
  <sheetFormatPr defaultColWidth="33.5703125" defaultRowHeight="12.75" x14ac:dyDescent="0.2"/>
  <cols>
    <col min="1" max="1" width="0.140625" style="317" customWidth="1"/>
    <col min="2" max="2" width="32.85546875" style="317" customWidth="1"/>
    <col min="3" max="3" width="8.7109375" style="1326" customWidth="1"/>
    <col min="4" max="4" width="12.7109375" style="1327" customWidth="1"/>
    <col min="5" max="6" width="11.7109375" style="317" customWidth="1"/>
    <col min="7" max="7" width="11.7109375" style="1227" customWidth="1"/>
    <col min="8" max="8" width="13.7109375" style="1227" bestFit="1" customWidth="1"/>
    <col min="9" max="9" width="11.7109375" style="1227" customWidth="1"/>
    <col min="10" max="10" width="13.7109375" style="1227" customWidth="1"/>
    <col min="11" max="12" width="11.7109375" style="1227" customWidth="1"/>
    <col min="13" max="13" width="11.7109375" style="317" customWidth="1"/>
    <col min="14" max="14" width="2.7109375" style="317" customWidth="1"/>
    <col min="15" max="16384" width="33.5703125" style="317"/>
  </cols>
  <sheetData>
    <row r="1" spans="2:14" ht="11.85" customHeight="1" x14ac:dyDescent="0.2">
      <c r="B1" s="2447" t="str">
        <f>'Single Audit Cover'!A7</f>
        <v>Hillside SD 93</v>
      </c>
      <c r="C1" s="2468"/>
      <c r="D1" s="2468"/>
      <c r="E1" s="2468"/>
      <c r="F1" s="2468"/>
      <c r="G1" s="2468"/>
      <c r="H1" s="2468"/>
      <c r="I1" s="2468"/>
      <c r="J1" s="2468"/>
      <c r="K1" s="2468"/>
      <c r="L1" s="2468"/>
      <c r="M1" s="2468"/>
    </row>
    <row r="2" spans="2:14" ht="15" x14ac:dyDescent="0.2">
      <c r="B2" s="2469">
        <f>'Single Audit Cover'!E7</f>
        <v>601093002</v>
      </c>
      <c r="C2" s="2469"/>
      <c r="D2" s="2469"/>
      <c r="E2" s="2469"/>
      <c r="F2" s="2469"/>
      <c r="G2" s="2469"/>
      <c r="H2" s="2469"/>
      <c r="I2" s="2469"/>
      <c r="J2" s="2469"/>
      <c r="K2" s="2469"/>
      <c r="L2" s="2469"/>
      <c r="M2" s="2469"/>
      <c r="N2" s="1271"/>
    </row>
    <row r="3" spans="2:14" ht="15" x14ac:dyDescent="0.2">
      <c r="B3" s="2470" t="s">
        <v>1218</v>
      </c>
      <c r="C3" s="2470"/>
      <c r="D3" s="2470"/>
      <c r="E3" s="2470"/>
      <c r="F3" s="2470"/>
      <c r="G3" s="2470"/>
      <c r="H3" s="2470"/>
      <c r="I3" s="2470"/>
      <c r="J3" s="2470"/>
      <c r="K3" s="2470"/>
      <c r="L3" s="2470"/>
      <c r="M3" s="2470"/>
      <c r="N3" s="1271"/>
    </row>
    <row r="4" spans="2:14" ht="15" x14ac:dyDescent="0.2">
      <c r="B4" s="2471" t="str">
        <f>'Single Audit Cover'!A4</f>
        <v>Year Ending June 30, 2019</v>
      </c>
      <c r="C4" s="2471"/>
      <c r="D4" s="2471"/>
      <c r="E4" s="2471"/>
      <c r="F4" s="2471"/>
      <c r="G4" s="2471"/>
      <c r="H4" s="2471"/>
      <c r="I4" s="2471"/>
      <c r="J4" s="2471"/>
      <c r="K4" s="2471"/>
      <c r="L4" s="2471"/>
      <c r="M4" s="2471"/>
      <c r="N4" s="1271"/>
    </row>
    <row r="6" spans="2:14" x14ac:dyDescent="0.2">
      <c r="B6" s="1272"/>
      <c r="C6" s="1273"/>
      <c r="D6" s="1274" t="s">
        <v>1264</v>
      </c>
      <c r="E6" s="1275" t="s">
        <v>526</v>
      </c>
      <c r="F6" s="1276"/>
      <c r="G6" s="1277" t="s">
        <v>1733</v>
      </c>
      <c r="H6" s="1275"/>
      <c r="I6" s="1275"/>
      <c r="J6" s="1275"/>
      <c r="K6" s="1278"/>
      <c r="L6" s="1279"/>
      <c r="M6" s="1280"/>
    </row>
    <row r="7" spans="2:14" x14ac:dyDescent="0.2">
      <c r="B7" s="1281" t="s">
        <v>1580</v>
      </c>
      <c r="C7" s="1282"/>
      <c r="D7" s="1283"/>
      <c r="E7" s="1284"/>
      <c r="F7" s="1285"/>
      <c r="G7" s="1284"/>
      <c r="H7" s="1286" t="s">
        <v>1261</v>
      </c>
      <c r="I7" s="1284"/>
      <c r="J7" s="1287" t="s">
        <v>1261</v>
      </c>
      <c r="K7" s="1288"/>
      <c r="L7" s="1289" t="s">
        <v>1259</v>
      </c>
      <c r="M7" s="1290"/>
    </row>
    <row r="8" spans="2:14" x14ac:dyDescent="0.2">
      <c r="B8" s="1637"/>
      <c r="C8" s="1282" t="s">
        <v>1263</v>
      </c>
      <c r="D8" s="1283" t="s">
        <v>1262</v>
      </c>
      <c r="E8" s="1291" t="s">
        <v>1261</v>
      </c>
      <c r="F8" s="1292" t="s">
        <v>1261</v>
      </c>
      <c r="G8" s="1293" t="s">
        <v>1261</v>
      </c>
      <c r="H8" s="1286" t="s">
        <v>1838</v>
      </c>
      <c r="I8" s="1288" t="s">
        <v>1261</v>
      </c>
      <c r="J8" s="1287" t="s">
        <v>1989</v>
      </c>
      <c r="K8" s="1288" t="s">
        <v>1260</v>
      </c>
      <c r="L8" s="1289" t="s">
        <v>1256</v>
      </c>
      <c r="M8" s="1290" t="s">
        <v>30</v>
      </c>
    </row>
    <row r="9" spans="2:14" ht="14.25" x14ac:dyDescent="0.2">
      <c r="B9" s="1294" t="s">
        <v>1258</v>
      </c>
      <c r="C9" s="1282" t="s">
        <v>1734</v>
      </c>
      <c r="D9" s="1283" t="s">
        <v>1735</v>
      </c>
      <c r="E9" s="1291" t="s">
        <v>1838</v>
      </c>
      <c r="F9" s="1292" t="s">
        <v>1989</v>
      </c>
      <c r="G9" s="1293" t="s">
        <v>1838</v>
      </c>
      <c r="H9" s="1286" t="s">
        <v>1581</v>
      </c>
      <c r="I9" s="1288" t="s">
        <v>1989</v>
      </c>
      <c r="J9" s="1287" t="s">
        <v>1581</v>
      </c>
      <c r="K9" s="1288" t="s">
        <v>1257</v>
      </c>
      <c r="L9" s="1295" t="s">
        <v>1582</v>
      </c>
      <c r="M9" s="1290"/>
    </row>
    <row r="10" spans="2:14" ht="11.85" customHeight="1" x14ac:dyDescent="0.2">
      <c r="B10" s="1294" t="s">
        <v>1255</v>
      </c>
      <c r="C10" s="1296" t="s">
        <v>1254</v>
      </c>
      <c r="D10" s="1297" t="s">
        <v>1253</v>
      </c>
      <c r="E10" s="1298" t="s">
        <v>1252</v>
      </c>
      <c r="F10" s="1299" t="s">
        <v>1251</v>
      </c>
      <c r="G10" s="1300" t="s">
        <v>1250</v>
      </c>
      <c r="H10" s="1301" t="s">
        <v>1265</v>
      </c>
      <c r="I10" s="1302" t="s">
        <v>1249</v>
      </c>
      <c r="J10" s="1303" t="s">
        <v>1265</v>
      </c>
      <c r="K10" s="1304" t="s">
        <v>1248</v>
      </c>
      <c r="L10" s="1304" t="s">
        <v>1247</v>
      </c>
      <c r="M10" s="1305" t="s">
        <v>1246</v>
      </c>
    </row>
    <row r="11" spans="2:14" ht="20.100000000000001" customHeight="1" x14ac:dyDescent="0.2">
      <c r="B11" s="1306"/>
      <c r="C11" s="1307"/>
      <c r="D11" s="1308"/>
      <c r="E11" s="1309"/>
      <c r="F11" s="1309"/>
      <c r="G11" s="1309"/>
      <c r="H11" s="1309"/>
      <c r="I11" s="1309"/>
      <c r="J11" s="1309"/>
      <c r="K11" s="1309"/>
      <c r="L11" s="1309">
        <f>+G11+I11+K11</f>
        <v>0</v>
      </c>
      <c r="M11" s="1309"/>
    </row>
    <row r="12" spans="2:14" ht="20.100000000000001" customHeight="1" x14ac:dyDescent="0.2">
      <c r="B12" s="1306"/>
      <c r="C12" s="1310"/>
      <c r="D12" s="1311"/>
      <c r="E12" s="1312"/>
      <c r="F12" s="1312"/>
      <c r="G12" s="1312"/>
      <c r="H12" s="1312"/>
      <c r="I12" s="1312"/>
      <c r="J12" s="1312"/>
      <c r="K12" s="1312"/>
      <c r="L12" s="1309">
        <f t="shared" ref="L12:L27" si="0">+G12+I12+K12</f>
        <v>0</v>
      </c>
      <c r="M12" s="1312"/>
    </row>
    <row r="13" spans="2:14" ht="20.100000000000001" customHeight="1" x14ac:dyDescent="0.2">
      <c r="B13" s="1306"/>
      <c r="C13" s="1310"/>
      <c r="D13" s="1311"/>
      <c r="E13" s="1312"/>
      <c r="F13" s="1312"/>
      <c r="G13" s="1312"/>
      <c r="H13" s="1312"/>
      <c r="I13" s="1312"/>
      <c r="J13" s="1312"/>
      <c r="K13" s="1312"/>
      <c r="L13" s="1309">
        <f t="shared" si="0"/>
        <v>0</v>
      </c>
      <c r="M13" s="1312"/>
    </row>
    <row r="14" spans="2:14" ht="20.100000000000001" customHeight="1" x14ac:dyDescent="0.2">
      <c r="B14" s="1306"/>
      <c r="C14" s="1310"/>
      <c r="D14" s="1311"/>
      <c r="E14" s="1312"/>
      <c r="F14" s="1312"/>
      <c r="G14" s="1312"/>
      <c r="H14" s="1312"/>
      <c r="I14" s="1312"/>
      <c r="J14" s="1312"/>
      <c r="K14" s="1312"/>
      <c r="L14" s="1309">
        <f t="shared" si="0"/>
        <v>0</v>
      </c>
      <c r="M14" s="1312"/>
    </row>
    <row r="15" spans="2:14" ht="20.100000000000001" customHeight="1" x14ac:dyDescent="0.2">
      <c r="B15" s="1306" t="s">
        <v>1168</v>
      </c>
      <c r="C15" s="1310"/>
      <c r="D15" s="1311"/>
      <c r="E15" s="1312"/>
      <c r="F15" s="1312"/>
      <c r="G15" s="1312"/>
      <c r="H15" s="1312"/>
      <c r="I15" s="1312"/>
      <c r="J15" s="1312"/>
      <c r="K15" s="1312"/>
      <c r="L15" s="1309">
        <f t="shared" si="0"/>
        <v>0</v>
      </c>
      <c r="M15" s="1312"/>
    </row>
    <row r="16" spans="2:14" ht="20.100000000000001" customHeight="1" x14ac:dyDescent="0.2">
      <c r="B16" s="1306"/>
      <c r="C16" s="1310"/>
      <c r="D16" s="1311"/>
      <c r="E16" s="1312"/>
      <c r="F16" s="1312"/>
      <c r="G16" s="1312"/>
      <c r="H16" s="1312"/>
      <c r="I16" s="1312"/>
      <c r="J16" s="1312"/>
      <c r="K16" s="1312"/>
      <c r="L16" s="1309">
        <f t="shared" si="0"/>
        <v>0</v>
      </c>
      <c r="M16" s="1312"/>
    </row>
    <row r="17" spans="2:14" ht="20.100000000000001" customHeight="1" x14ac:dyDescent="0.2">
      <c r="B17" s="1306"/>
      <c r="C17" s="1310"/>
      <c r="D17" s="1311"/>
      <c r="E17" s="1312"/>
      <c r="F17" s="1312"/>
      <c r="G17" s="1312"/>
      <c r="H17" s="1312"/>
      <c r="I17" s="1312"/>
      <c r="J17" s="1312"/>
      <c r="K17" s="1312"/>
      <c r="L17" s="1309">
        <f t="shared" si="0"/>
        <v>0</v>
      </c>
      <c r="M17" s="1312"/>
    </row>
    <row r="18" spans="2:14" ht="20.100000000000001" customHeight="1" x14ac:dyDescent="0.2">
      <c r="B18" s="1306"/>
      <c r="C18" s="1310"/>
      <c r="D18" s="1311"/>
      <c r="E18" s="1312"/>
      <c r="F18" s="1312"/>
      <c r="G18" s="1312"/>
      <c r="H18" s="1312"/>
      <c r="I18" s="1312"/>
      <c r="J18" s="1312"/>
      <c r="K18" s="1312"/>
      <c r="L18" s="1309">
        <f t="shared" si="0"/>
        <v>0</v>
      </c>
      <c r="M18" s="1312"/>
    </row>
    <row r="19" spans="2:14" ht="20.100000000000001" customHeight="1" x14ac:dyDescent="0.2">
      <c r="B19" s="1306"/>
      <c r="C19" s="1310"/>
      <c r="D19" s="1311"/>
      <c r="E19" s="1312"/>
      <c r="F19" s="1312"/>
      <c r="G19" s="1312"/>
      <c r="H19" s="1312"/>
      <c r="I19" s="1312"/>
      <c r="J19" s="1312"/>
      <c r="K19" s="1312"/>
      <c r="L19" s="1309">
        <f t="shared" si="0"/>
        <v>0</v>
      </c>
      <c r="M19" s="1312"/>
    </row>
    <row r="20" spans="2:14" ht="20.100000000000001" customHeight="1" x14ac:dyDescent="0.2">
      <c r="B20" s="1306"/>
      <c r="C20" s="1310"/>
      <c r="D20" s="1311"/>
      <c r="E20" s="1312"/>
      <c r="F20" s="1312"/>
      <c r="G20" s="1312"/>
      <c r="H20" s="1312"/>
      <c r="I20" s="1312"/>
      <c r="J20" s="1312"/>
      <c r="K20" s="1312"/>
      <c r="L20" s="1309">
        <f t="shared" si="0"/>
        <v>0</v>
      </c>
      <c r="M20" s="1312"/>
    </row>
    <row r="21" spans="2:14" ht="20.100000000000001" customHeight="1" x14ac:dyDescent="0.2">
      <c r="B21" s="1306"/>
      <c r="C21" s="1310"/>
      <c r="D21" s="1311"/>
      <c r="E21" s="1312"/>
      <c r="F21" s="1312"/>
      <c r="G21" s="1312"/>
      <c r="H21" s="1312"/>
      <c r="I21" s="1312"/>
      <c r="J21" s="1312"/>
      <c r="K21" s="1312"/>
      <c r="L21" s="1309">
        <f t="shared" si="0"/>
        <v>0</v>
      </c>
      <c r="M21" s="1312"/>
    </row>
    <row r="22" spans="2:14" ht="20.100000000000001" customHeight="1" x14ac:dyDescent="0.2">
      <c r="B22" s="1306"/>
      <c r="C22" s="1310"/>
      <c r="D22" s="1311"/>
      <c r="E22" s="1312"/>
      <c r="F22" s="1312"/>
      <c r="G22" s="1312"/>
      <c r="H22" s="1312"/>
      <c r="I22" s="1312"/>
      <c r="J22" s="1312"/>
      <c r="K22" s="1312"/>
      <c r="L22" s="1309">
        <f t="shared" si="0"/>
        <v>0</v>
      </c>
      <c r="M22" s="1312"/>
    </row>
    <row r="23" spans="2:14" ht="20.100000000000001" customHeight="1" x14ac:dyDescent="0.2">
      <c r="B23" s="1306"/>
      <c r="C23" s="1310"/>
      <c r="D23" s="1311"/>
      <c r="E23" s="1312"/>
      <c r="F23" s="1312"/>
      <c r="G23" s="1312"/>
      <c r="H23" s="1312"/>
      <c r="I23" s="1312"/>
      <c r="J23" s="1312"/>
      <c r="K23" s="1312"/>
      <c r="L23" s="1309">
        <f t="shared" si="0"/>
        <v>0</v>
      </c>
      <c r="M23" s="1312"/>
    </row>
    <row r="24" spans="2:14" ht="20.100000000000001" customHeight="1" x14ac:dyDescent="0.2">
      <c r="B24" s="1306"/>
      <c r="C24" s="1310"/>
      <c r="D24" s="1311"/>
      <c r="E24" s="1312"/>
      <c r="F24" s="1312"/>
      <c r="G24" s="1312"/>
      <c r="H24" s="1312"/>
      <c r="I24" s="1312"/>
      <c r="J24" s="1312"/>
      <c r="K24" s="1312"/>
      <c r="L24" s="1309">
        <f t="shared" si="0"/>
        <v>0</v>
      </c>
      <c r="M24" s="1312"/>
    </row>
    <row r="25" spans="2:14" ht="20.100000000000001" customHeight="1" x14ac:dyDescent="0.2">
      <c r="B25" s="1306"/>
      <c r="C25" s="1310"/>
      <c r="D25" s="1311"/>
      <c r="E25" s="1312"/>
      <c r="F25" s="1312"/>
      <c r="G25" s="1312"/>
      <c r="H25" s="1312"/>
      <c r="I25" s="1312"/>
      <c r="J25" s="1312"/>
      <c r="K25" s="1312"/>
      <c r="L25" s="1309">
        <f t="shared" si="0"/>
        <v>0</v>
      </c>
      <c r="M25" s="1312"/>
    </row>
    <row r="26" spans="2:14" ht="20.100000000000001" customHeight="1" x14ac:dyDescent="0.2">
      <c r="B26" s="1306"/>
      <c r="C26" s="1310"/>
      <c r="D26" s="1311"/>
      <c r="E26" s="1312"/>
      <c r="F26" s="1312"/>
      <c r="G26" s="1312"/>
      <c r="H26" s="1312"/>
      <c r="I26" s="1312"/>
      <c r="J26" s="1312"/>
      <c r="K26" s="1312"/>
      <c r="L26" s="1309">
        <f t="shared" si="0"/>
        <v>0</v>
      </c>
      <c r="M26" s="1312"/>
    </row>
    <row r="27" spans="2:14" ht="20.100000000000001" customHeight="1" x14ac:dyDescent="0.2">
      <c r="B27" s="1306"/>
      <c r="C27" s="1310"/>
      <c r="D27" s="1311"/>
      <c r="E27" s="1312"/>
      <c r="F27" s="1312"/>
      <c r="G27" s="1312"/>
      <c r="H27" s="1312"/>
      <c r="I27" s="1312"/>
      <c r="J27" s="1312"/>
      <c r="K27" s="1312"/>
      <c r="L27" s="1309">
        <f t="shared" si="0"/>
        <v>0</v>
      </c>
      <c r="M27" s="1312"/>
      <c r="N27" s="1313"/>
    </row>
    <row r="28" spans="2:14" ht="12.75" customHeight="1" x14ac:dyDescent="0.2">
      <c r="B28" s="1314"/>
      <c r="C28" s="1315"/>
      <c r="D28" s="1316"/>
      <c r="E28" s="1317"/>
      <c r="F28" s="1317"/>
      <c r="G28" s="1317"/>
      <c r="H28" s="1317"/>
      <c r="I28" s="1317"/>
      <c r="J28" s="1317"/>
      <c r="K28" s="1317"/>
      <c r="L28" s="1317"/>
      <c r="M28" s="1317"/>
      <c r="N28" s="1313"/>
    </row>
    <row r="29" spans="2:14" x14ac:dyDescent="0.2">
      <c r="B29" s="1226"/>
      <c r="C29" s="1318"/>
      <c r="D29" s="1319"/>
      <c r="E29" s="1226"/>
      <c r="F29" s="1226"/>
      <c r="G29" s="1219"/>
      <c r="H29" s="1219"/>
      <c r="I29" s="1219"/>
      <c r="J29" s="1219"/>
      <c r="K29" s="1219"/>
      <c r="L29" s="1219"/>
      <c r="M29" s="1226"/>
      <c r="N29" s="1313"/>
    </row>
    <row r="30" spans="2:14" ht="13.5" customHeight="1" x14ac:dyDescent="0.2">
      <c r="B30" s="1251" t="s">
        <v>1736</v>
      </c>
      <c r="C30" s="1318"/>
      <c r="D30" s="1319"/>
      <c r="E30" s="1226"/>
      <c r="F30" s="1226"/>
      <c r="G30" s="1219"/>
      <c r="H30" s="1219"/>
      <c r="I30" s="1219"/>
      <c r="J30" s="1219"/>
      <c r="K30" s="1219"/>
      <c r="L30" s="1219"/>
      <c r="M30" s="1226"/>
      <c r="N30" s="1313"/>
    </row>
    <row r="31" spans="2:14" ht="8.25" customHeight="1" x14ac:dyDescent="0.2">
      <c r="B31" s="1251"/>
      <c r="C31" s="1318"/>
      <c r="D31" s="1319"/>
      <c r="E31" s="1226"/>
      <c r="F31" s="1226"/>
      <c r="G31" s="1219"/>
      <c r="H31" s="1219"/>
      <c r="I31" s="1219"/>
      <c r="J31" s="1219"/>
      <c r="K31" s="1219"/>
      <c r="L31" s="1219"/>
      <c r="M31" s="1226"/>
      <c r="N31" s="1313"/>
    </row>
    <row r="32" spans="2:14" x14ac:dyDescent="0.2">
      <c r="B32" s="1320" t="s">
        <v>1839</v>
      </c>
      <c r="C32" s="1321"/>
      <c r="D32" s="1322"/>
      <c r="E32" s="1323"/>
      <c r="F32" s="1323"/>
      <c r="G32" s="1323"/>
      <c r="H32" s="1323"/>
      <c r="I32" s="317"/>
      <c r="J32" s="317"/>
    </row>
    <row r="33" spans="2:13" x14ac:dyDescent="0.2">
      <c r="B33" s="1246"/>
      <c r="C33" s="1324"/>
      <c r="D33" s="1325"/>
      <c r="E33" s="1247"/>
      <c r="F33" s="1247"/>
      <c r="G33" s="317"/>
      <c r="H33" s="317"/>
      <c r="I33" s="317"/>
      <c r="J33" s="317"/>
    </row>
    <row r="34" spans="2:13" ht="13.5" customHeight="1" x14ac:dyDescent="0.2">
      <c r="B34" s="1245" t="s">
        <v>1245</v>
      </c>
      <c r="G34" s="317"/>
      <c r="H34" s="317"/>
      <c r="I34" s="317"/>
      <c r="J34" s="317"/>
    </row>
    <row r="35" spans="2:13" ht="13.5" customHeight="1" x14ac:dyDescent="0.2">
      <c r="B35" s="1328"/>
      <c r="C35" s="1329"/>
      <c r="D35" s="1330"/>
      <c r="E35" s="1266"/>
      <c r="F35" s="1266"/>
      <c r="G35" s="1266"/>
      <c r="H35" s="1266"/>
      <c r="I35" s="1266"/>
      <c r="J35" s="1266"/>
      <c r="K35" s="1331"/>
      <c r="L35" s="1331"/>
      <c r="M35" s="1266"/>
    </row>
    <row r="36" spans="2:13" ht="9.6" customHeight="1" x14ac:dyDescent="0.2">
      <c r="B36" s="1332"/>
      <c r="G36" s="317"/>
      <c r="H36" s="317"/>
      <c r="I36" s="317"/>
      <c r="J36" s="317"/>
    </row>
    <row r="37" spans="2:13" ht="11.25" customHeight="1" x14ac:dyDescent="0.2">
      <c r="B37" s="1333" t="s">
        <v>1737</v>
      </c>
      <c r="C37" s="1334"/>
      <c r="D37" s="1334"/>
      <c r="E37" s="1334"/>
      <c r="F37" s="1334"/>
      <c r="G37" s="1334"/>
      <c r="H37" s="1334"/>
      <c r="I37" s="1335"/>
      <c r="J37" s="1335"/>
      <c r="K37" s="1335"/>
      <c r="L37" s="1335"/>
      <c r="M37" s="1335"/>
    </row>
    <row r="38" spans="2:13" ht="11.25" customHeight="1" x14ac:dyDescent="0.2">
      <c r="B38" s="1336" t="s">
        <v>1583</v>
      </c>
      <c r="C38" s="1335"/>
      <c r="D38" s="1335"/>
      <c r="E38" s="1335"/>
      <c r="F38" s="1335"/>
      <c r="G38" s="1335"/>
      <c r="H38" s="1335"/>
      <c r="I38" s="1335"/>
      <c r="J38" s="1335"/>
      <c r="K38" s="1335"/>
      <c r="L38" s="1335"/>
      <c r="M38" s="1335"/>
    </row>
    <row r="39" spans="2:13" ht="3.95" customHeight="1" x14ac:dyDescent="0.2">
      <c r="B39" s="1336"/>
      <c r="C39" s="1335"/>
      <c r="D39" s="1335"/>
      <c r="E39" s="1335"/>
      <c r="F39" s="1335"/>
      <c r="G39" s="1335"/>
      <c r="H39" s="1335"/>
      <c r="I39" s="1335"/>
      <c r="J39" s="1335"/>
      <c r="K39" s="1335"/>
      <c r="L39" s="1335"/>
      <c r="M39" s="1335"/>
    </row>
    <row r="40" spans="2:13" ht="11.25" customHeight="1" x14ac:dyDescent="0.2">
      <c r="B40" s="1333" t="s">
        <v>1738</v>
      </c>
      <c r="C40" s="1335"/>
      <c r="D40" s="1335"/>
      <c r="E40" s="1335"/>
      <c r="F40" s="1335"/>
      <c r="G40" s="1335"/>
      <c r="H40" s="1335"/>
      <c r="I40" s="1335"/>
      <c r="J40" s="1335"/>
      <c r="K40" s="1335"/>
      <c r="L40" s="1335"/>
      <c r="M40" s="1335"/>
    </row>
    <row r="41" spans="2:13" ht="11.25" customHeight="1" x14ac:dyDescent="0.2">
      <c r="B41" s="1269" t="s">
        <v>1584</v>
      </c>
      <c r="C41" s="1337"/>
      <c r="D41" s="1338"/>
      <c r="E41" s="1269"/>
      <c r="F41" s="1269"/>
      <c r="G41" s="1269"/>
      <c r="H41" s="1269"/>
      <c r="I41" s="1269"/>
      <c r="J41" s="1269"/>
      <c r="K41" s="1339"/>
      <c r="L41" s="1339"/>
      <c r="M41" s="1269"/>
    </row>
    <row r="42" spans="2:13" ht="3.95" customHeight="1" x14ac:dyDescent="0.2">
      <c r="B42" s="1269"/>
      <c r="C42" s="1337"/>
      <c r="D42" s="1338"/>
      <c r="E42" s="1269"/>
      <c r="F42" s="1269"/>
      <c r="G42" s="1269"/>
      <c r="H42" s="1269"/>
      <c r="I42" s="1269"/>
      <c r="J42" s="1269"/>
      <c r="K42" s="1339"/>
      <c r="L42" s="1339"/>
      <c r="M42" s="1269"/>
    </row>
    <row r="43" spans="2:13" ht="11.25" customHeight="1" x14ac:dyDescent="0.2">
      <c r="B43" s="1340" t="s">
        <v>1739</v>
      </c>
      <c r="C43" s="1337"/>
      <c r="D43" s="1338"/>
      <c r="E43" s="1269"/>
      <c r="F43" s="1269"/>
      <c r="G43" s="1269"/>
      <c r="H43" s="1269"/>
      <c r="I43" s="1269"/>
      <c r="J43" s="1269"/>
      <c r="K43" s="1339"/>
      <c r="L43" s="1339"/>
      <c r="M43" s="1269"/>
    </row>
    <row r="44" spans="2:13" ht="3.95" customHeight="1" x14ac:dyDescent="0.2">
      <c r="B44" s="1340"/>
      <c r="C44" s="1337"/>
      <c r="D44" s="1338"/>
      <c r="E44" s="1269"/>
      <c r="F44" s="1269"/>
      <c r="G44" s="1269"/>
      <c r="H44" s="1269"/>
      <c r="I44" s="1269"/>
      <c r="J44" s="1269"/>
      <c r="K44" s="1339"/>
      <c r="L44" s="1339"/>
      <c r="M44" s="1269"/>
    </row>
    <row r="45" spans="2:13" ht="11.25" customHeight="1" x14ac:dyDescent="0.2">
      <c r="B45" s="1341" t="s">
        <v>1740</v>
      </c>
      <c r="C45" s="1337"/>
      <c r="D45" s="1338"/>
      <c r="E45" s="1269"/>
      <c r="F45" s="1269"/>
      <c r="G45" s="1269"/>
      <c r="H45" s="1269"/>
      <c r="I45" s="1269"/>
      <c r="J45" s="1269"/>
      <c r="K45" s="1339"/>
      <c r="L45" s="1339"/>
      <c r="M45" s="1269"/>
    </row>
    <row r="46" spans="2:13" ht="11.25" customHeight="1" x14ac:dyDescent="0.2">
      <c r="B46" s="1269" t="s">
        <v>1585</v>
      </c>
      <c r="G46" s="317"/>
      <c r="H46" s="317"/>
      <c r="I46" s="317"/>
      <c r="J46" s="317"/>
    </row>
    <row r="47" spans="2:13" ht="11.1" customHeight="1" x14ac:dyDescent="0.2">
      <c r="B47" s="1269"/>
      <c r="G47" s="317"/>
      <c r="H47" s="317"/>
      <c r="I47" s="317"/>
      <c r="J47" s="317"/>
    </row>
    <row r="48" spans="2:13" ht="11.1" customHeight="1" x14ac:dyDescent="0.2">
      <c r="B48" s="1269"/>
      <c r="G48" s="317"/>
      <c r="H48" s="317"/>
      <c r="I48" s="317"/>
      <c r="J48" s="317"/>
    </row>
    <row r="49" spans="7:13" ht="13.5" customHeight="1" x14ac:dyDescent="0.2">
      <c r="M49" s="1342"/>
    </row>
    <row r="50" spans="7:13" ht="13.5" customHeight="1" x14ac:dyDescent="0.2">
      <c r="M50" s="1342"/>
    </row>
    <row r="51" spans="7:13" ht="13.5" customHeight="1" x14ac:dyDescent="0.2">
      <c r="M51" s="1342"/>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84"/>
  <sheetViews>
    <sheetView showGridLines="0" zoomScale="110" zoomScaleNormal="110" workbookViewId="0">
      <selection activeCell="D196" sqref="D196"/>
    </sheetView>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1065</v>
      </c>
      <c r="C1" s="163" t="s">
        <v>1168</v>
      </c>
      <c r="D1" s="163"/>
      <c r="E1" s="163"/>
    </row>
    <row r="2" spans="1:5" ht="12.75" thickTop="1" x14ac:dyDescent="0.2">
      <c r="A2" s="164"/>
      <c r="B2" s="164"/>
      <c r="C2" s="164" t="s">
        <v>1168</v>
      </c>
      <c r="D2" s="165" t="s">
        <v>681</v>
      </c>
      <c r="E2" s="166" t="s">
        <v>1097</v>
      </c>
    </row>
    <row r="3" spans="1:5" x14ac:dyDescent="0.2">
      <c r="C3" s="162" t="s">
        <v>1168</v>
      </c>
      <c r="D3" s="167"/>
    </row>
    <row r="4" spans="1:5" x14ac:dyDescent="0.2">
      <c r="A4" s="168" t="s">
        <v>1858</v>
      </c>
      <c r="C4" s="162" t="s">
        <v>1168</v>
      </c>
      <c r="D4" s="169" t="s">
        <v>10</v>
      </c>
      <c r="E4" s="170" t="s">
        <v>22</v>
      </c>
    </row>
    <row r="5" spans="1:5" x14ac:dyDescent="0.2">
      <c r="A5" s="168" t="s">
        <v>1860</v>
      </c>
      <c r="C5" s="162" t="s">
        <v>1168</v>
      </c>
      <c r="D5" s="169" t="s">
        <v>10</v>
      </c>
      <c r="E5" s="170" t="s">
        <v>22</v>
      </c>
    </row>
    <row r="6" spans="1:5" x14ac:dyDescent="0.2">
      <c r="A6" s="168" t="s">
        <v>1859</v>
      </c>
      <c r="C6" s="162" t="s">
        <v>1168</v>
      </c>
      <c r="D6" s="167" t="s">
        <v>11</v>
      </c>
      <c r="E6" s="170" t="s">
        <v>940</v>
      </c>
    </row>
    <row r="7" spans="1:5" x14ac:dyDescent="0.2">
      <c r="A7" s="168" t="s">
        <v>1861</v>
      </c>
      <c r="C7" s="162" t="s">
        <v>1168</v>
      </c>
      <c r="D7" s="169" t="s">
        <v>12</v>
      </c>
      <c r="E7" s="170" t="s">
        <v>941</v>
      </c>
    </row>
    <row r="8" spans="1:5" x14ac:dyDescent="0.2">
      <c r="A8" s="168" t="s">
        <v>381</v>
      </c>
      <c r="C8" s="162" t="s">
        <v>1168</v>
      </c>
      <c r="D8" s="169"/>
      <c r="E8" s="171"/>
    </row>
    <row r="9" spans="1:5" x14ac:dyDescent="0.2">
      <c r="B9" s="167" t="s">
        <v>670</v>
      </c>
      <c r="C9" s="167" t="s">
        <v>1168</v>
      </c>
      <c r="D9" s="169" t="s">
        <v>13</v>
      </c>
      <c r="E9" s="170" t="s">
        <v>23</v>
      </c>
    </row>
    <row r="10" spans="1:5" x14ac:dyDescent="0.2">
      <c r="B10" s="167" t="s">
        <v>973</v>
      </c>
      <c r="C10" s="162" t="s">
        <v>1168</v>
      </c>
      <c r="D10" s="169"/>
      <c r="E10" s="171"/>
    </row>
    <row r="11" spans="1:5" x14ac:dyDescent="0.2">
      <c r="B11" s="167" t="s">
        <v>1862</v>
      </c>
      <c r="C11" s="162" t="s">
        <v>1168</v>
      </c>
      <c r="D11" s="169" t="s">
        <v>14</v>
      </c>
      <c r="E11" s="170" t="s">
        <v>1155</v>
      </c>
    </row>
    <row r="12" spans="1:5" x14ac:dyDescent="0.2">
      <c r="B12" s="169" t="s">
        <v>1863</v>
      </c>
      <c r="C12" s="162" t="s">
        <v>1168</v>
      </c>
      <c r="D12" s="169" t="s">
        <v>15</v>
      </c>
      <c r="E12" s="170" t="s">
        <v>1038</v>
      </c>
    </row>
    <row r="13" spans="1:5" x14ac:dyDescent="0.2">
      <c r="B13" s="167" t="s">
        <v>1148</v>
      </c>
      <c r="C13" s="162" t="s">
        <v>1168</v>
      </c>
      <c r="D13" s="169" t="s">
        <v>16</v>
      </c>
      <c r="E13" s="170" t="s">
        <v>634</v>
      </c>
    </row>
    <row r="14" spans="1:5" x14ac:dyDescent="0.2">
      <c r="A14" s="168" t="s">
        <v>506</v>
      </c>
      <c r="B14" s="167"/>
      <c r="D14" s="169"/>
      <c r="E14" s="171"/>
    </row>
    <row r="15" spans="1:5" x14ac:dyDescent="0.2">
      <c r="A15" s="172"/>
      <c r="B15" s="162" t="s">
        <v>1864</v>
      </c>
      <c r="C15" s="162" t="s">
        <v>1168</v>
      </c>
      <c r="D15" s="169" t="s">
        <v>17</v>
      </c>
      <c r="E15" s="170" t="s">
        <v>635</v>
      </c>
    </row>
    <row r="16" spans="1:5" x14ac:dyDescent="0.2">
      <c r="A16" s="172"/>
      <c r="B16" s="162" t="s">
        <v>1865</v>
      </c>
      <c r="C16" s="162" t="s">
        <v>1168</v>
      </c>
      <c r="D16" s="169" t="s">
        <v>680</v>
      </c>
      <c r="E16" s="170" t="s">
        <v>1039</v>
      </c>
    </row>
    <row r="17" spans="1:5" x14ac:dyDescent="0.2">
      <c r="B17" s="167" t="s">
        <v>987</v>
      </c>
      <c r="C17" s="162" t="s">
        <v>1168</v>
      </c>
    </row>
    <row r="18" spans="1:5" x14ac:dyDescent="0.2">
      <c r="B18" s="167" t="s">
        <v>1871</v>
      </c>
      <c r="D18" s="169" t="s">
        <v>18</v>
      </c>
      <c r="E18" s="170" t="s">
        <v>1040</v>
      </c>
    </row>
    <row r="19" spans="1:5" x14ac:dyDescent="0.2">
      <c r="A19" s="168" t="s">
        <v>1098</v>
      </c>
      <c r="C19" s="162" t="s">
        <v>1168</v>
      </c>
      <c r="D19" s="169"/>
      <c r="E19" s="171"/>
    </row>
    <row r="20" spans="1:5" x14ac:dyDescent="0.2">
      <c r="B20" s="167" t="s">
        <v>1866</v>
      </c>
      <c r="C20" s="162" t="s">
        <v>1168</v>
      </c>
      <c r="D20" s="169" t="s">
        <v>19</v>
      </c>
      <c r="E20" s="170" t="s">
        <v>51</v>
      </c>
    </row>
    <row r="21" spans="1:5" x14ac:dyDescent="0.2">
      <c r="B21" s="167" t="s">
        <v>1867</v>
      </c>
      <c r="C21" s="162" t="s">
        <v>1168</v>
      </c>
      <c r="D21" s="169" t="s">
        <v>20</v>
      </c>
      <c r="E21" s="170" t="s">
        <v>1609</v>
      </c>
    </row>
    <row r="22" spans="1:5" x14ac:dyDescent="0.2">
      <c r="A22" s="168"/>
      <c r="B22" s="162" t="s">
        <v>1855</v>
      </c>
      <c r="C22" s="162" t="s">
        <v>1168</v>
      </c>
      <c r="D22" s="167" t="s">
        <v>1857</v>
      </c>
      <c r="E22" s="1808" t="s">
        <v>1610</v>
      </c>
    </row>
    <row r="23" spans="1:5" x14ac:dyDescent="0.2">
      <c r="A23" s="168"/>
      <c r="B23" s="162" t="s">
        <v>1856</v>
      </c>
      <c r="D23" s="167" t="s">
        <v>636</v>
      </c>
      <c r="E23" s="1808" t="s">
        <v>958</v>
      </c>
    </row>
    <row r="24" spans="1:5" x14ac:dyDescent="0.2">
      <c r="A24" s="168" t="s">
        <v>1608</v>
      </c>
      <c r="C24" s="162" t="s">
        <v>1168</v>
      </c>
      <c r="D24" s="167" t="s">
        <v>1392</v>
      </c>
      <c r="E24" s="170" t="s">
        <v>959</v>
      </c>
    </row>
    <row r="25" spans="1:5" x14ac:dyDescent="0.2">
      <c r="A25" s="168" t="s">
        <v>1868</v>
      </c>
      <c r="C25" s="162" t="s">
        <v>1168</v>
      </c>
      <c r="D25" s="169" t="s">
        <v>21</v>
      </c>
      <c r="E25" s="170" t="s">
        <v>1041</v>
      </c>
    </row>
    <row r="26" spans="1:5" x14ac:dyDescent="0.2">
      <c r="A26" s="168" t="s">
        <v>1869</v>
      </c>
      <c r="C26" s="162" t="s">
        <v>1168</v>
      </c>
      <c r="D26" s="169" t="s">
        <v>562</v>
      </c>
      <c r="E26" s="170" t="s">
        <v>1042</v>
      </c>
    </row>
    <row r="27" spans="1:5" x14ac:dyDescent="0.2">
      <c r="A27" s="168" t="s">
        <v>1870</v>
      </c>
      <c r="C27" s="162" t="s">
        <v>1168</v>
      </c>
      <c r="D27" s="169" t="s">
        <v>556</v>
      </c>
      <c r="E27" s="170" t="s">
        <v>682</v>
      </c>
    </row>
    <row r="28" spans="1:5" x14ac:dyDescent="0.2">
      <c r="A28" s="168" t="s">
        <v>1872</v>
      </c>
      <c r="D28" s="169" t="s">
        <v>683</v>
      </c>
      <c r="E28" s="170" t="s">
        <v>1365</v>
      </c>
    </row>
    <row r="29" spans="1:5" x14ac:dyDescent="0.2">
      <c r="A29" s="168" t="s">
        <v>1873</v>
      </c>
      <c r="D29" s="169" t="s">
        <v>1393</v>
      </c>
      <c r="E29" s="170" t="s">
        <v>1374</v>
      </c>
    </row>
    <row r="30" spans="1:5" x14ac:dyDescent="0.2">
      <c r="A30" s="173" t="s">
        <v>1874</v>
      </c>
      <c r="C30" s="162" t="s">
        <v>1168</v>
      </c>
      <c r="D30" s="169" t="s">
        <v>40</v>
      </c>
      <c r="E30" s="170" t="s">
        <v>981</v>
      </c>
    </row>
    <row r="31" spans="1:5" x14ac:dyDescent="0.2">
      <c r="A31" s="168" t="s">
        <v>1520</v>
      </c>
      <c r="C31" s="162" t="s">
        <v>1168</v>
      </c>
      <c r="D31" s="167"/>
      <c r="E31" s="171"/>
    </row>
    <row r="32" spans="1:5" x14ac:dyDescent="0.2">
      <c r="B32" s="167" t="s">
        <v>1875</v>
      </c>
      <c r="C32" s="162" t="s">
        <v>1168</v>
      </c>
      <c r="D32" s="169" t="s">
        <v>1521</v>
      </c>
      <c r="E32" s="170" t="s">
        <v>1394</v>
      </c>
    </row>
    <row r="33" spans="1:5" x14ac:dyDescent="0.2">
      <c r="A33" s="172"/>
      <c r="D33" s="169"/>
      <c r="E33" s="171"/>
    </row>
    <row r="34" spans="1:5" x14ac:dyDescent="0.2">
      <c r="A34" s="172"/>
      <c r="D34" s="169"/>
      <c r="E34" s="171"/>
    </row>
    <row r="35" spans="1:5" ht="15.75" customHeight="1" thickBot="1" x14ac:dyDescent="0.25">
      <c r="A35" s="2088" t="s">
        <v>1064</v>
      </c>
      <c r="B35" s="2088"/>
      <c r="C35" s="2088"/>
      <c r="D35" s="2088"/>
      <c r="E35" s="2088"/>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85" t="s">
        <v>690</v>
      </c>
      <c r="B40" s="2085"/>
      <c r="C40" s="2085"/>
      <c r="D40" s="2085"/>
      <c r="E40" s="2085"/>
    </row>
    <row r="41" spans="1:5" x14ac:dyDescent="0.2">
      <c r="A41" s="2086" t="s">
        <v>1607</v>
      </c>
      <c r="B41" s="2086"/>
      <c r="C41" s="2086"/>
      <c r="D41" s="2086"/>
      <c r="E41" s="2086"/>
    </row>
    <row r="42" spans="1:5" ht="12.75" customHeight="1" x14ac:dyDescent="0.2">
      <c r="A42" s="2087" t="s">
        <v>1021</v>
      </c>
      <c r="B42" s="2087"/>
      <c r="C42" s="2087"/>
      <c r="D42" s="2087"/>
      <c r="E42" s="2087"/>
    </row>
    <row r="43" spans="1:5" ht="6.75" customHeight="1" x14ac:dyDescent="0.2">
      <c r="A43" s="167"/>
      <c r="B43" s="176"/>
    </row>
    <row r="44" spans="1:5" x14ac:dyDescent="0.2">
      <c r="A44" s="185" t="s">
        <v>982</v>
      </c>
      <c r="B44" s="186" t="s">
        <v>1901</v>
      </c>
    </row>
    <row r="45" spans="1:5" ht="6.75" customHeight="1" x14ac:dyDescent="0.2">
      <c r="A45" s="187"/>
      <c r="B45" s="186"/>
    </row>
    <row r="46" spans="1:5" x14ac:dyDescent="0.2">
      <c r="A46" s="185" t="s">
        <v>983</v>
      </c>
      <c r="B46" s="169" t="s">
        <v>1612</v>
      </c>
    </row>
    <row r="47" spans="1:5" ht="9.75" customHeight="1" x14ac:dyDescent="0.2">
      <c r="A47" s="189"/>
      <c r="B47" s="188"/>
    </row>
    <row r="48" spans="1:5" x14ac:dyDescent="0.2">
      <c r="A48" s="169" t="s">
        <v>1611</v>
      </c>
      <c r="B48" s="169" t="s">
        <v>1616</v>
      </c>
      <c r="C48" s="177"/>
    </row>
    <row r="49" spans="1:3" ht="9.75" customHeight="1" x14ac:dyDescent="0.2">
      <c r="A49" s="188"/>
      <c r="B49" s="188"/>
      <c r="C49" s="177"/>
    </row>
    <row r="50" spans="1:3" x14ac:dyDescent="0.2">
      <c r="A50" s="200" t="s">
        <v>1613</v>
      </c>
      <c r="B50" s="198" t="s">
        <v>1617</v>
      </c>
    </row>
    <row r="51" spans="1:3" x14ac:dyDescent="0.2">
      <c r="B51" s="169" t="s">
        <v>1770</v>
      </c>
    </row>
    <row r="52" spans="1:3" x14ac:dyDescent="0.2">
      <c r="A52" s="190"/>
      <c r="B52" s="188" t="s">
        <v>1790</v>
      </c>
    </row>
    <row r="53" spans="1:3" ht="4.5" customHeight="1" x14ac:dyDescent="0.2">
      <c r="A53" s="190"/>
      <c r="B53" s="190"/>
    </row>
    <row r="54" spans="1:3" x14ac:dyDescent="0.2">
      <c r="A54" s="190"/>
      <c r="B54" s="201" t="s">
        <v>1614</v>
      </c>
    </row>
    <row r="55" spans="1:3" ht="8.25" customHeight="1" x14ac:dyDescent="0.2">
      <c r="A55" s="190"/>
      <c r="B55" s="191"/>
    </row>
    <row r="56" spans="1:3" x14ac:dyDescent="0.2">
      <c r="A56" s="192"/>
      <c r="B56" s="169" t="s">
        <v>1771</v>
      </c>
    </row>
    <row r="57" spans="1:3" x14ac:dyDescent="0.2">
      <c r="A57" s="193"/>
      <c r="B57" s="190" t="s">
        <v>1773</v>
      </c>
    </row>
    <row r="58" spans="1:3" x14ac:dyDescent="0.2">
      <c r="A58" s="194"/>
      <c r="B58" s="190" t="s">
        <v>1774</v>
      </c>
    </row>
    <row r="59" spans="1:3" x14ac:dyDescent="0.2">
      <c r="A59" s="195"/>
      <c r="B59" s="1457" t="s">
        <v>1775</v>
      </c>
    </row>
    <row r="60" spans="1:3" x14ac:dyDescent="0.2">
      <c r="A60" s="196"/>
      <c r="B60" s="1457" t="s">
        <v>1776</v>
      </c>
    </row>
    <row r="61" spans="1:3" ht="6" customHeight="1" x14ac:dyDescent="0.2">
      <c r="A61" s="197"/>
      <c r="B61" s="189"/>
    </row>
    <row r="62" spans="1:3" x14ac:dyDescent="0.2">
      <c r="A62" s="169" t="s">
        <v>1615</v>
      </c>
      <c r="B62" s="198" t="s">
        <v>1772</v>
      </c>
    </row>
    <row r="63" spans="1:3" x14ac:dyDescent="0.2">
      <c r="A63" s="188"/>
      <c r="B63" s="169" t="s">
        <v>1787</v>
      </c>
    </row>
    <row r="64" spans="1:3" x14ac:dyDescent="0.2">
      <c r="A64" s="195"/>
      <c r="B64" s="1459" t="s">
        <v>1777</v>
      </c>
    </row>
    <row r="65" spans="1:9" x14ac:dyDescent="0.2">
      <c r="A65" s="188"/>
      <c r="B65" s="169" t="s">
        <v>1788</v>
      </c>
    </row>
    <row r="66" spans="1:9" x14ac:dyDescent="0.2">
      <c r="A66" s="190"/>
      <c r="B66" s="190" t="s">
        <v>1778</v>
      </c>
    </row>
    <row r="67" spans="1:9" ht="12" customHeight="1" x14ac:dyDescent="0.2">
      <c r="A67" s="188"/>
      <c r="B67" s="169" t="s">
        <v>1789</v>
      </c>
    </row>
    <row r="68" spans="1:9" x14ac:dyDescent="0.2">
      <c r="A68" s="189"/>
      <c r="B68" s="190" t="s">
        <v>1779</v>
      </c>
    </row>
    <row r="69" spans="1:9" x14ac:dyDescent="0.2">
      <c r="A69" s="190"/>
      <c r="B69" s="188" t="s">
        <v>1780</v>
      </c>
    </row>
    <row r="70" spans="1:9" ht="13.5" customHeight="1" x14ac:dyDescent="0.2">
      <c r="A70" s="190"/>
      <c r="B70" s="188" t="s">
        <v>1781</v>
      </c>
    </row>
    <row r="71" spans="1:9" ht="12" customHeight="1" x14ac:dyDescent="0.2">
      <c r="A71" s="192"/>
      <c r="B71" s="1458" t="s">
        <v>1618</v>
      </c>
    </row>
    <row r="72" spans="1:9" ht="9" customHeight="1" x14ac:dyDescent="0.2">
      <c r="A72" s="192"/>
      <c r="B72" s="199"/>
    </row>
    <row r="73" spans="1:9" x14ac:dyDescent="0.2">
      <c r="A73" s="189" t="s">
        <v>1619</v>
      </c>
      <c r="B73" s="169" t="s">
        <v>1783</v>
      </c>
    </row>
    <row r="74" spans="1:9" x14ac:dyDescent="0.2">
      <c r="A74" s="189"/>
      <c r="B74" s="169" t="s">
        <v>1782</v>
      </c>
    </row>
    <row r="75" spans="1:9" ht="8.25" customHeight="1" x14ac:dyDescent="0.2">
      <c r="A75" s="189"/>
      <c r="B75" s="189"/>
    </row>
    <row r="76" spans="1:9" ht="12.2" customHeight="1" x14ac:dyDescent="0.2">
      <c r="A76" s="189" t="s">
        <v>1620</v>
      </c>
      <c r="B76" s="198" t="s">
        <v>1784</v>
      </c>
    </row>
    <row r="77" spans="1:9" ht="12.2" customHeight="1" x14ac:dyDescent="0.2">
      <c r="A77" s="190"/>
      <c r="B77" s="169" t="s">
        <v>1621</v>
      </c>
      <c r="C77" s="179"/>
      <c r="D77" s="180"/>
      <c r="E77" s="181"/>
      <c r="F77" s="181"/>
      <c r="G77" s="181"/>
      <c r="H77" s="181"/>
      <c r="I77" s="181"/>
    </row>
    <row r="78" spans="1:9" ht="11.25" customHeight="1" x14ac:dyDescent="0.2">
      <c r="A78" s="190"/>
      <c r="B78" s="190" t="s">
        <v>1786</v>
      </c>
      <c r="C78" s="179"/>
      <c r="D78" s="182"/>
      <c r="E78" s="182"/>
      <c r="F78" s="182"/>
      <c r="G78" s="182"/>
      <c r="H78" s="182"/>
      <c r="I78" s="181"/>
    </row>
    <row r="79" spans="1:9" ht="12.2" customHeight="1" x14ac:dyDescent="0.2">
      <c r="A79" s="190"/>
      <c r="B79" s="169" t="s">
        <v>1622</v>
      </c>
      <c r="C79" s="179"/>
      <c r="D79" s="182"/>
      <c r="E79" s="182"/>
      <c r="F79" s="182"/>
      <c r="G79" s="182"/>
      <c r="H79" s="182"/>
      <c r="I79" s="181"/>
    </row>
    <row r="80" spans="1:9" ht="11.25" customHeight="1" x14ac:dyDescent="0.2">
      <c r="A80" s="189"/>
      <c r="B80" s="190" t="s">
        <v>1785</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password="F60E" sheet="1" objects="1" scenarios="1"/>
  <mergeCells count="4">
    <mergeCell ref="A40:E40"/>
    <mergeCell ref="A41:E41"/>
    <mergeCell ref="A42:E42"/>
    <mergeCell ref="A35:E35"/>
  </mergeCells>
  <hyperlinks>
    <hyperlink ref="B71" r:id="rId1" display="Federal Single Audit 2 CFR 200.500" xr:uid="{00000000-0004-0000-0200-000000000000}"/>
    <hyperlink ref="A42" r:id="rId2" xr:uid="{00000000-0004-0000-0200-000001000000}"/>
    <hyperlink ref="B54" r:id="rId3" display="Attachment Manager Link" xr:uid="{00000000-0004-0000-0200-000002000000}"/>
    <hyperlink ref="E4" location="'Aud Quest 2'!A1" display="2" xr:uid="{00000000-0004-0000-0200-000003000000}"/>
    <hyperlink ref="E5" location="'Aud Quest 2'!A1" display="2" xr:uid="{00000000-0004-0000-0200-000004000000}"/>
    <hyperlink ref="E6" location="'FP Info 3'!A1" display="3" xr:uid="{00000000-0004-0000-0200-000005000000}"/>
    <hyperlink ref="E7" location="'Fin Profile 4'!A1" display="4" xr:uid="{00000000-0004-0000-0200-000006000000}"/>
    <hyperlink ref="E9" location="'Assets-Liab 5-6'!A1" display="5 - 6 " xr:uid="{00000000-0004-0000-0200-000007000000}"/>
    <hyperlink ref="E11" location="'Acct Summary 7-8'!A1" display="7 - 8" xr:uid="{00000000-0004-0000-0200-000008000000}"/>
    <hyperlink ref="E12" location="'Revenues 9-14'!A1" display="9 - 14" xr:uid="{00000000-0004-0000-0200-000009000000}"/>
    <hyperlink ref="E13" location="'Expenditures 15-22'!A1" display="15 - 22" xr:uid="{00000000-0004-0000-0200-00000A000000}"/>
    <hyperlink ref="E15" location="'Tax Sched 24'!A1" display="24" xr:uid="{00000000-0004-0000-0200-00000B000000}"/>
    <hyperlink ref="E16" location="'Short-Term Long-Term Debt 25'!A1" display="25" xr:uid="{00000000-0004-0000-0200-00000C000000}"/>
    <hyperlink ref="E18" location="'Rest Tax Levies-Tort Im 26'!A1" display="26" xr:uid="{00000000-0004-0000-0200-00000D000000}"/>
    <hyperlink ref="E20" location="'Cap Outlay Deprec 27'!A1" display="27" xr:uid="{00000000-0004-0000-0200-00000E000000}"/>
    <hyperlink ref="E21" location="'PCTC-OEPP 28-29'!A1" display="28 - 29" xr:uid="{00000000-0004-0000-0200-00000F000000}"/>
    <hyperlink ref="E22" location="'Contracts Paid in CY 29'!A1" display="29" xr:uid="{00000000-0004-0000-0200-000010000000}"/>
    <hyperlink ref="E24" location="'Shared Outsourced Services 31'!A1" display="31" xr:uid="{00000000-0004-0000-0200-000011000000}"/>
    <hyperlink ref="E25" location="'AC32'!A1" display="32" xr:uid="{00000000-0004-0000-0200-000012000000}"/>
    <hyperlink ref="E26" location="'Itemization 33'!A1" display="33" xr:uid="{00000000-0004-0000-0200-000013000000}"/>
    <hyperlink ref="E27" location="'REF 34'!A1" display="34" xr:uid="{00000000-0004-0000-0200-000014000000}"/>
    <hyperlink ref="E28" location="'Opinion-Notes 35'!A1" display="35" xr:uid="{00000000-0004-0000-0200-000015000000}"/>
    <hyperlink ref="E29" location="'DeficitAFRSum Calc 36'!A1" display="36" xr:uid="{00000000-0004-0000-0200-000016000000}"/>
    <hyperlink ref="E30" location="AUDITCHECK!A1" display="-" xr:uid="{00000000-0004-0000-0200-000017000000}"/>
    <hyperlink ref="E32" location="'Single Audit Cover'!A1" display="37 - 46" xr:uid="{00000000-0004-0000-0200-000018000000}"/>
    <hyperlink ref="E23" location="'ICR Computation 30'!A1" display="30" xr:uid="{00000000-0004-0000-0200-000019000000}"/>
  </hyperlinks>
  <pageMargins left="0.7" right="0.7" top="0.75" bottom="0.75" header="0.3" footer="0.3"/>
  <pageSetup scale="73" fitToHeight="0" orientation="portrait" r:id="rId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G52"/>
  <sheetViews>
    <sheetView showGridLines="0" zoomScale="120" zoomScaleNormal="120" workbookViewId="0">
      <selection sqref="A1:F1"/>
    </sheetView>
  </sheetViews>
  <sheetFormatPr defaultColWidth="8" defaultRowHeight="12.75" x14ac:dyDescent="0.2"/>
  <cols>
    <col min="1" max="1" width="1.42578125" style="317" customWidth="1"/>
    <col min="2" max="2" width="53.28515625" style="317" customWidth="1"/>
    <col min="3" max="3" width="14" style="1227" customWidth="1"/>
    <col min="4" max="4" width="16.7109375" style="1227" customWidth="1"/>
    <col min="5" max="5" width="7.5703125" style="317" customWidth="1"/>
    <col min="6" max="6" width="2.7109375" style="317" customWidth="1"/>
    <col min="7" max="7" width="3.28515625" style="317" customWidth="1"/>
    <col min="8" max="16384" width="8" style="317"/>
  </cols>
  <sheetData>
    <row r="1" spans="1:7" ht="13.5" customHeight="1" x14ac:dyDescent="0.2">
      <c r="A1" s="2481" t="str">
        <f>'Single Audit Cover'!A7</f>
        <v>Hillside SD 93</v>
      </c>
      <c r="B1" s="2481"/>
      <c r="C1" s="2481"/>
      <c r="D1" s="2481"/>
      <c r="E1" s="2481"/>
      <c r="F1" s="2481"/>
    </row>
    <row r="2" spans="1:7" ht="13.5" customHeight="1" x14ac:dyDescent="0.2">
      <c r="A2" s="2469">
        <f>'Single Audit Cover'!E7</f>
        <v>601093002</v>
      </c>
      <c r="B2" s="2469"/>
      <c r="C2" s="2469"/>
      <c r="D2" s="2469"/>
      <c r="E2" s="2469"/>
      <c r="F2" s="2469"/>
      <c r="G2" s="1244"/>
    </row>
    <row r="3" spans="1:7" ht="15.75" customHeight="1" x14ac:dyDescent="0.2">
      <c r="A3" s="2482" t="s">
        <v>1270</v>
      </c>
      <c r="B3" s="2482"/>
      <c r="C3" s="2482"/>
      <c r="D3" s="2482"/>
      <c r="E3" s="2482"/>
      <c r="F3" s="2482"/>
    </row>
    <row r="4" spans="1:7" ht="13.5" customHeight="1" x14ac:dyDescent="0.2">
      <c r="A4" s="2483" t="str">
        <f>'Single Audit Cover'!A4</f>
        <v>Year Ending June 30, 2019</v>
      </c>
      <c r="B4" s="2483"/>
      <c r="C4" s="2483"/>
      <c r="D4" s="2483"/>
      <c r="E4" s="2483"/>
      <c r="F4" s="2483"/>
    </row>
    <row r="5" spans="1:7" ht="8.25" customHeight="1" x14ac:dyDescent="0.2">
      <c r="C5" s="317"/>
      <c r="D5" s="317"/>
    </row>
    <row r="6" spans="1:7" ht="13.5" customHeight="1" x14ac:dyDescent="0.2">
      <c r="A6" s="1245" t="s">
        <v>1727</v>
      </c>
      <c r="C6" s="317"/>
      <c r="D6" s="317"/>
    </row>
    <row r="7" spans="1:7" ht="60.95" customHeight="1" x14ac:dyDescent="0.2">
      <c r="A7" s="2480" t="s">
        <v>1728</v>
      </c>
      <c r="B7" s="2480"/>
      <c r="C7" s="2480"/>
      <c r="D7" s="2480"/>
      <c r="E7" s="2480"/>
      <c r="F7" s="2480"/>
    </row>
    <row r="8" spans="1:7" ht="12" customHeight="1" x14ac:dyDescent="0.2">
      <c r="A8" s="1245"/>
      <c r="B8" s="1251"/>
      <c r="C8" s="1251"/>
      <c r="D8" s="1251"/>
    </row>
    <row r="9" spans="1:7" ht="15" customHeight="1" x14ac:dyDescent="0.2">
      <c r="A9" s="1246" t="s">
        <v>1729</v>
      </c>
      <c r="B9" s="1249"/>
      <c r="C9" s="1249"/>
      <c r="D9" s="1249"/>
      <c r="E9" s="1247"/>
      <c r="F9" s="1247"/>
      <c r="G9" s="1247"/>
    </row>
    <row r="10" spans="1:7" ht="15" customHeight="1" x14ac:dyDescent="0.2">
      <c r="A10" s="1248" t="s">
        <v>1546</v>
      </c>
      <c r="B10" s="1249"/>
      <c r="C10" s="1250"/>
      <c r="D10" s="1249" t="s">
        <v>1547</v>
      </c>
      <c r="E10" s="1250"/>
      <c r="F10" s="1249" t="s">
        <v>99</v>
      </c>
      <c r="G10" s="1247"/>
    </row>
    <row r="11" spans="1:7" ht="12" customHeight="1" x14ac:dyDescent="0.2">
      <c r="A11" s="1248"/>
      <c r="B11" s="1249"/>
      <c r="C11" s="1873"/>
      <c r="D11" s="1249"/>
      <c r="E11" s="1873"/>
      <c r="F11" s="1249"/>
      <c r="G11" s="1247"/>
    </row>
    <row r="12" spans="1:7" x14ac:dyDescent="0.2">
      <c r="A12" s="1245" t="s">
        <v>1586</v>
      </c>
      <c r="C12" s="1229"/>
      <c r="D12" s="1229"/>
    </row>
    <row r="13" spans="1:7" ht="15" customHeight="1" x14ac:dyDescent="0.2">
      <c r="A13" s="2480" t="s">
        <v>1730</v>
      </c>
      <c r="B13" s="2480"/>
      <c r="C13" s="2480"/>
      <c r="D13" s="2480"/>
      <c r="E13" s="2480"/>
      <c r="F13" s="2480"/>
    </row>
    <row r="14" spans="1:7" ht="9.75" customHeight="1" x14ac:dyDescent="0.2">
      <c r="C14" s="1229"/>
      <c r="D14" s="1229"/>
    </row>
    <row r="15" spans="1:7" ht="13.5" customHeight="1" x14ac:dyDescent="0.2">
      <c r="C15" s="1818" t="s">
        <v>1269</v>
      </c>
      <c r="D15" s="2478" t="s">
        <v>1268</v>
      </c>
      <c r="E15" s="2478"/>
      <c r="F15" s="2478"/>
    </row>
    <row r="16" spans="1:7" ht="13.5" customHeight="1" x14ac:dyDescent="0.2">
      <c r="A16" s="1251"/>
      <c r="B16" s="1245" t="s">
        <v>1267</v>
      </c>
      <c r="C16" s="1818" t="s">
        <v>1266</v>
      </c>
      <c r="D16" s="2479" t="s">
        <v>1587</v>
      </c>
      <c r="E16" s="2479"/>
      <c r="F16" s="2479"/>
    </row>
    <row r="17" spans="1:6" ht="20.45" customHeight="1" x14ac:dyDescent="0.2">
      <c r="A17" s="1252"/>
      <c r="B17" s="1253"/>
      <c r="C17" s="1254"/>
      <c r="D17" s="2473"/>
      <c r="E17" s="2473"/>
      <c r="F17" s="2473"/>
    </row>
    <row r="18" spans="1:6" ht="20.65" customHeight="1" x14ac:dyDescent="0.2">
      <c r="A18" s="1252"/>
      <c r="B18" s="1253"/>
      <c r="C18" s="1254"/>
      <c r="D18" s="2473"/>
      <c r="E18" s="2473"/>
      <c r="F18" s="2473"/>
    </row>
    <row r="19" spans="1:6" ht="20.65" customHeight="1" x14ac:dyDescent="0.2">
      <c r="A19" s="1252"/>
      <c r="B19" s="1253"/>
      <c r="C19" s="1254"/>
      <c r="D19" s="2473"/>
      <c r="E19" s="2473"/>
      <c r="F19" s="2473"/>
    </row>
    <row r="20" spans="1:6" ht="20.65" customHeight="1" x14ac:dyDescent="0.2">
      <c r="A20" s="1252"/>
      <c r="B20" s="1253"/>
      <c r="C20" s="1254"/>
      <c r="D20" s="2473"/>
      <c r="E20" s="2473"/>
      <c r="F20" s="2473"/>
    </row>
    <row r="21" spans="1:6" ht="20.65" customHeight="1" x14ac:dyDescent="0.2">
      <c r="A21" s="1252"/>
      <c r="B21" s="1253"/>
      <c r="C21" s="1254"/>
      <c r="D21" s="2473"/>
      <c r="E21" s="2473"/>
      <c r="F21" s="2473"/>
    </row>
    <row r="22" spans="1:6" ht="20.65" customHeight="1" x14ac:dyDescent="0.2">
      <c r="A22" s="1252"/>
      <c r="B22" s="1253"/>
      <c r="C22" s="1254"/>
      <c r="D22" s="2473"/>
      <c r="E22" s="2473"/>
      <c r="F22" s="2473"/>
    </row>
    <row r="23" spans="1:6" ht="20.65" customHeight="1" x14ac:dyDescent="0.2">
      <c r="A23" s="1252"/>
      <c r="B23" s="1253"/>
      <c r="C23" s="1254"/>
      <c r="D23" s="2473"/>
      <c r="E23" s="2473"/>
      <c r="F23" s="2473"/>
    </row>
    <row r="24" spans="1:6" ht="20.65" customHeight="1" x14ac:dyDescent="0.2">
      <c r="A24" s="1252"/>
      <c r="B24" s="1253"/>
      <c r="C24" s="1254"/>
      <c r="D24" s="2473"/>
      <c r="E24" s="2473"/>
      <c r="F24" s="2473"/>
    </row>
    <row r="25" spans="1:6" ht="20.65" customHeight="1" x14ac:dyDescent="0.2">
      <c r="A25" s="1252"/>
      <c r="B25" s="1253"/>
      <c r="C25" s="1254"/>
      <c r="D25" s="2473"/>
      <c r="E25" s="2473"/>
      <c r="F25" s="2473"/>
    </row>
    <row r="26" spans="1:6" ht="20.65" customHeight="1" x14ac:dyDescent="0.2">
      <c r="A26" s="1252"/>
      <c r="B26" s="1253"/>
      <c r="C26" s="1254"/>
      <c r="D26" s="2473"/>
      <c r="E26" s="2473"/>
      <c r="F26" s="2473"/>
    </row>
    <row r="27" spans="1:6" ht="20.65" customHeight="1" x14ac:dyDescent="0.2">
      <c r="A27" s="1252"/>
      <c r="B27" s="1253"/>
      <c r="C27" s="1254"/>
      <c r="D27" s="2473"/>
      <c r="E27" s="2473"/>
      <c r="F27" s="2473"/>
    </row>
    <row r="28" spans="1:6" ht="20.65" customHeight="1" x14ac:dyDescent="0.2">
      <c r="A28" s="1252"/>
      <c r="B28" s="1253"/>
      <c r="C28" s="1254"/>
      <c r="D28" s="2473"/>
      <c r="E28" s="2473"/>
      <c r="F28" s="2473"/>
    </row>
    <row r="29" spans="1:6" ht="20.65" customHeight="1" x14ac:dyDescent="0.2">
      <c r="A29" s="1252"/>
      <c r="B29" s="1253"/>
      <c r="C29" s="1254"/>
      <c r="D29" s="2473"/>
      <c r="E29" s="2473"/>
      <c r="F29" s="2473"/>
    </row>
    <row r="30" spans="1:6" ht="12" customHeight="1" x14ac:dyDescent="0.2">
      <c r="A30" s="328"/>
      <c r="B30" s="328"/>
      <c r="C30" s="1434"/>
      <c r="D30" s="1874"/>
      <c r="E30" s="1255"/>
    </row>
    <row r="31" spans="1:6" ht="12" customHeight="1" x14ac:dyDescent="0.2">
      <c r="A31" s="1256" t="s">
        <v>1548</v>
      </c>
      <c r="B31" s="328"/>
      <c r="C31" s="1434"/>
      <c r="D31" s="1874"/>
      <c r="E31" s="1255"/>
    </row>
    <row r="32" spans="1:6" ht="30" customHeight="1" x14ac:dyDescent="0.2">
      <c r="A32" s="2474" t="s">
        <v>1731</v>
      </c>
      <c r="B32" s="2474"/>
      <c r="C32" s="2474"/>
      <c r="D32" s="2474"/>
      <c r="E32" s="2474"/>
      <c r="F32" s="2474"/>
    </row>
    <row r="33" spans="1:6" ht="13.5" customHeight="1" x14ac:dyDescent="0.2">
      <c r="A33" s="328" t="s">
        <v>1433</v>
      </c>
      <c r="B33" s="328"/>
      <c r="C33" s="1257">
        <v>0</v>
      </c>
      <c r="D33" s="1874"/>
      <c r="E33" s="1255"/>
    </row>
    <row r="34" spans="1:6" ht="13.5" customHeight="1" x14ac:dyDescent="0.2">
      <c r="A34" s="328" t="s">
        <v>1837</v>
      </c>
      <c r="B34" s="328"/>
      <c r="C34" s="1258">
        <v>0</v>
      </c>
      <c r="D34" s="1874" t="s">
        <v>1588</v>
      </c>
      <c r="E34" s="2475">
        <f>+C33+C34</f>
        <v>0</v>
      </c>
      <c r="F34" s="2476"/>
    </row>
    <row r="35" spans="1:6" ht="12" customHeight="1" x14ac:dyDescent="0.2">
      <c r="A35" s="328"/>
      <c r="B35" s="328"/>
      <c r="C35" s="1875"/>
      <c r="D35" s="1874"/>
      <c r="E35" s="1259"/>
      <c r="F35" s="1260"/>
    </row>
    <row r="36" spans="1:6" ht="13.5" customHeight="1" x14ac:dyDescent="0.2">
      <c r="A36" s="1256" t="s">
        <v>1549</v>
      </c>
      <c r="B36" s="328"/>
      <c r="C36" s="1434"/>
      <c r="D36" s="1874"/>
      <c r="E36" s="1255"/>
    </row>
    <row r="37" spans="1:6" ht="14.25" customHeight="1" x14ac:dyDescent="0.2">
      <c r="A37" s="328" t="s">
        <v>1483</v>
      </c>
      <c r="B37" s="328"/>
      <c r="C37" s="1876"/>
      <c r="D37" s="1874"/>
      <c r="E37" s="1255"/>
    </row>
    <row r="38" spans="1:6" ht="14.25" customHeight="1" x14ac:dyDescent="0.2">
      <c r="A38" s="328"/>
      <c r="B38" s="328" t="s">
        <v>1434</v>
      </c>
      <c r="C38" s="1261"/>
      <c r="D38" s="1874"/>
      <c r="E38" s="1255"/>
    </row>
    <row r="39" spans="1:6" ht="14.25" customHeight="1" x14ac:dyDescent="0.2">
      <c r="A39" s="328"/>
      <c r="B39" s="328" t="s">
        <v>1435</v>
      </c>
      <c r="C39" s="1261"/>
      <c r="D39" s="1874"/>
      <c r="E39" s="1255"/>
    </row>
    <row r="40" spans="1:6" ht="14.25" customHeight="1" x14ac:dyDescent="0.2">
      <c r="A40" s="328"/>
      <c r="B40" s="328" t="s">
        <v>1436</v>
      </c>
      <c r="C40" s="1261"/>
      <c r="D40" s="1874"/>
      <c r="E40" s="1255"/>
    </row>
    <row r="41" spans="1:6" ht="14.25" customHeight="1" x14ac:dyDescent="0.2">
      <c r="A41" s="328"/>
      <c r="B41" s="328" t="s">
        <v>1437</v>
      </c>
      <c r="C41" s="1261"/>
      <c r="D41" s="1874"/>
      <c r="E41" s="1255"/>
    </row>
    <row r="42" spans="1:6" ht="14.25" customHeight="1" x14ac:dyDescent="0.2">
      <c r="A42" s="328" t="s">
        <v>1438</v>
      </c>
      <c r="B42" s="328"/>
      <c r="C42" s="1872"/>
      <c r="D42" s="1874"/>
      <c r="E42" s="1255"/>
    </row>
    <row r="43" spans="1:6" ht="14.25" customHeight="1" x14ac:dyDescent="0.2">
      <c r="A43" s="328" t="s">
        <v>1439</v>
      </c>
      <c r="B43" s="328"/>
      <c r="C43" s="1262"/>
      <c r="D43" s="1874"/>
      <c r="E43" s="1255"/>
    </row>
    <row r="44" spans="1:6" ht="14.25" customHeight="1" x14ac:dyDescent="0.2">
      <c r="A44" s="328"/>
      <c r="B44" s="328"/>
      <c r="C44" s="1876" t="s">
        <v>1440</v>
      </c>
      <c r="D44" s="1874"/>
      <c r="E44" s="1255"/>
    </row>
    <row r="45" spans="1:6" ht="13.5" customHeight="1" x14ac:dyDescent="0.2">
      <c r="B45" s="322"/>
      <c r="C45" s="1263"/>
      <c r="D45" s="1263"/>
    </row>
    <row r="46" spans="1:6" x14ac:dyDescent="0.2">
      <c r="A46" s="1264" t="s">
        <v>1732</v>
      </c>
      <c r="C46" s="317"/>
      <c r="D46" s="317"/>
    </row>
    <row r="47" spans="1:6" s="322" customFormat="1" ht="11.25" customHeight="1" x14ac:dyDescent="0.2">
      <c r="A47" s="1265"/>
      <c r="B47" s="1266"/>
      <c r="C47" s="1266"/>
      <c r="D47" s="1266"/>
      <c r="E47" s="1266"/>
      <c r="F47" s="1266"/>
    </row>
    <row r="48" spans="1:6" s="322" customFormat="1" ht="6" customHeight="1" x14ac:dyDescent="0.2">
      <c r="A48" s="1267"/>
    </row>
    <row r="49" spans="1:5" s="1269" customFormat="1" ht="23.25" customHeight="1" x14ac:dyDescent="0.2">
      <c r="A49" s="1268">
        <v>5</v>
      </c>
      <c r="B49" s="2477" t="s">
        <v>1589</v>
      </c>
      <c r="C49" s="2477"/>
      <c r="D49" s="2477"/>
      <c r="E49" s="1368"/>
    </row>
    <row r="50" spans="1:5" s="1269" customFormat="1" ht="3.75" customHeight="1" x14ac:dyDescent="0.2">
      <c r="A50" s="1268"/>
      <c r="B50" s="1817"/>
      <c r="C50" s="1817"/>
      <c r="D50" s="1817"/>
      <c r="E50" s="1368"/>
    </row>
    <row r="51" spans="1:5" s="1269" customFormat="1" ht="20.25" customHeight="1" x14ac:dyDescent="0.2">
      <c r="A51" s="1270">
        <v>6</v>
      </c>
      <c r="B51" s="2472" t="s">
        <v>1550</v>
      </c>
      <c r="C51" s="2472"/>
      <c r="D51" s="2472"/>
    </row>
    <row r="52" spans="1:5" ht="14.25" customHeight="1" x14ac:dyDescent="0.2">
      <c r="A52" s="1270"/>
      <c r="B52" s="2472"/>
      <c r="C52" s="2472"/>
      <c r="D52" s="2472"/>
    </row>
  </sheetData>
  <sheetProtection sheet="1" objects="1" scenarios="1"/>
  <mergeCells count="26">
    <mergeCell ref="A13:F13"/>
    <mergeCell ref="A7:F7"/>
    <mergeCell ref="A1:F1"/>
    <mergeCell ref="A2:F2"/>
    <mergeCell ref="A3:F3"/>
    <mergeCell ref="A4:F4"/>
    <mergeCell ref="D26:F26"/>
    <mergeCell ref="D15:F15"/>
    <mergeCell ref="D16:F16"/>
    <mergeCell ref="D17:F17"/>
    <mergeCell ref="D18:F18"/>
    <mergeCell ref="D19:F19"/>
    <mergeCell ref="D20:F20"/>
    <mergeCell ref="D21:F21"/>
    <mergeCell ref="D22:F22"/>
    <mergeCell ref="D23:F23"/>
    <mergeCell ref="D24:F24"/>
    <mergeCell ref="D25:F25"/>
    <mergeCell ref="B51:D51"/>
    <mergeCell ref="B52:D52"/>
    <mergeCell ref="D27:F27"/>
    <mergeCell ref="D28:F28"/>
    <mergeCell ref="D29:F29"/>
    <mergeCell ref="A32:F32"/>
    <mergeCell ref="E34:F34"/>
    <mergeCell ref="B49:D49"/>
  </mergeCells>
  <pageMargins left="0.9" right="0.27" top="0.43" bottom="0" header="0.26" footer="0.5"/>
  <pageSetup scale="93" firstPageNumber="39" orientation="portrait" useFirstPageNumber="1" r:id="rId1"/>
  <headerFooter alignWithMargins="0">
    <oddHeader>&amp;L&amp;8Page 41&amp;R&amp;8Page 41</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63"/>
  <sheetViews>
    <sheetView showGridLines="0" zoomScale="110" zoomScaleNormal="110" workbookViewId="0">
      <selection activeCell="B1" sqref="B1:I1"/>
    </sheetView>
  </sheetViews>
  <sheetFormatPr defaultColWidth="9.140625" defaultRowHeight="12.75" x14ac:dyDescent="0.2"/>
  <cols>
    <col min="1" max="1" width="1.42578125" style="1269" customWidth="1"/>
    <col min="2" max="2" width="24.42578125" style="1326" customWidth="1"/>
    <col min="3" max="3" width="29.5703125" style="317" customWidth="1"/>
    <col min="4" max="4" width="9.28515625" style="317" customWidth="1"/>
    <col min="5" max="5" width="5.28515625" style="1227"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95" t="str">
        <f>'Single Audit Cover'!A7</f>
        <v>Hillside SD 93</v>
      </c>
      <c r="C1" s="2496"/>
      <c r="D1" s="2496"/>
      <c r="E1" s="2496"/>
      <c r="F1" s="2496"/>
      <c r="G1" s="2496"/>
      <c r="H1" s="2496"/>
      <c r="I1" s="2496"/>
      <c r="J1" s="1378"/>
    </row>
    <row r="2" spans="2:10" s="317" customFormat="1" ht="12.75" customHeight="1" x14ac:dyDescent="0.2">
      <c r="B2" s="2497">
        <f>'Single Audit Cover'!E7</f>
        <v>601093002</v>
      </c>
      <c r="C2" s="2498"/>
      <c r="D2" s="2498"/>
      <c r="E2" s="2498"/>
      <c r="F2" s="2498"/>
      <c r="G2" s="2498"/>
      <c r="H2" s="2498"/>
      <c r="I2" s="2498"/>
      <c r="J2" s="1378"/>
    </row>
    <row r="3" spans="2:10" s="317" customFormat="1" ht="12.75" customHeight="1" x14ac:dyDescent="0.2">
      <c r="B3" s="2499" t="s">
        <v>1284</v>
      </c>
      <c r="C3" s="2500"/>
      <c r="D3" s="2500"/>
      <c r="E3" s="2500"/>
      <c r="F3" s="2500"/>
      <c r="G3" s="2500"/>
      <c r="H3" s="2500"/>
      <c r="I3" s="2500"/>
      <c r="J3" s="1379"/>
    </row>
    <row r="4" spans="2:10" s="317" customFormat="1" ht="12.75" customHeight="1" x14ac:dyDescent="0.2">
      <c r="B4" s="2499" t="str">
        <f>'Single Audit Cover'!A4</f>
        <v>Year Ending June 30, 2019</v>
      </c>
      <c r="C4" s="2500"/>
      <c r="D4" s="2500"/>
      <c r="E4" s="2500"/>
      <c r="F4" s="2500"/>
      <c r="G4" s="2500"/>
      <c r="H4" s="2500"/>
      <c r="I4" s="2500"/>
    </row>
    <row r="5" spans="2:10" s="317" customFormat="1" ht="6.2" customHeight="1" x14ac:dyDescent="0.2">
      <c r="B5" s="1380" t="s">
        <v>1168</v>
      </c>
      <c r="C5" s="1263"/>
      <c r="D5" s="1263"/>
      <c r="E5" s="1352"/>
      <c r="F5" s="322"/>
      <c r="G5" s="322"/>
      <c r="H5" s="322"/>
      <c r="I5" s="322"/>
    </row>
    <row r="6" spans="2:10" s="317" customFormat="1" ht="6.2" customHeight="1" x14ac:dyDescent="0.2">
      <c r="B6" s="1381"/>
      <c r="C6" s="1348"/>
      <c r="D6" s="1348"/>
      <c r="E6" s="1349"/>
      <c r="F6" s="1348"/>
      <c r="G6" s="1348"/>
      <c r="H6" s="1348"/>
      <c r="I6" s="1348"/>
    </row>
    <row r="7" spans="2:10" s="317" customFormat="1" ht="13.5" customHeight="1" x14ac:dyDescent="0.2">
      <c r="B7" s="2499" t="s">
        <v>1283</v>
      </c>
      <c r="C7" s="2500"/>
      <c r="D7" s="2500"/>
      <c r="E7" s="2500"/>
      <c r="F7" s="2500"/>
      <c r="G7" s="2500"/>
      <c r="H7" s="2500"/>
      <c r="I7" s="2500"/>
    </row>
    <row r="8" spans="2:10" s="317" customFormat="1" ht="6.2" customHeight="1" x14ac:dyDescent="0.2">
      <c r="B8" s="1382" t="s">
        <v>1168</v>
      </c>
      <c r="C8" s="1383"/>
      <c r="D8" s="1383"/>
      <c r="E8" s="1384"/>
      <c r="F8" s="1383"/>
      <c r="G8" s="1383"/>
      <c r="H8" s="1383"/>
      <c r="I8" s="1383"/>
    </row>
    <row r="9" spans="2:10" s="317" customFormat="1" ht="9" customHeight="1" x14ac:dyDescent="0.2">
      <c r="B9" s="1385"/>
      <c r="C9" s="322"/>
      <c r="D9" s="322"/>
      <c r="E9" s="1352"/>
      <c r="F9" s="322"/>
      <c r="G9" s="322"/>
      <c r="H9" s="322"/>
      <c r="I9" s="322"/>
    </row>
    <row r="10" spans="2:10" s="317" customFormat="1" ht="12.75" customHeight="1" x14ac:dyDescent="0.2">
      <c r="B10" s="1386" t="s">
        <v>1282</v>
      </c>
      <c r="C10" s="1387"/>
      <c r="D10" s="1387"/>
      <c r="E10" s="1227"/>
    </row>
    <row r="11" spans="2:10" s="317" customFormat="1" ht="13.5" customHeight="1" x14ac:dyDescent="0.2">
      <c r="B11" s="1318" t="s">
        <v>1281</v>
      </c>
      <c r="C11" s="2501"/>
      <c r="D11" s="2501"/>
      <c r="E11" s="1388"/>
      <c r="F11" s="1388"/>
      <c r="G11" s="1388"/>
    </row>
    <row r="12" spans="2:10" s="317" customFormat="1" ht="11.45" customHeight="1" x14ac:dyDescent="0.2">
      <c r="B12" s="1326"/>
      <c r="C12" s="1389" t="s">
        <v>1441</v>
      </c>
      <c r="D12" s="1390"/>
      <c r="E12" s="1227"/>
    </row>
    <row r="13" spans="2:10" s="317" customFormat="1" ht="12.75" customHeight="1" x14ac:dyDescent="0.2">
      <c r="B13" s="1391"/>
      <c r="C13" s="1356"/>
      <c r="D13" s="1356"/>
      <c r="E13" s="1227"/>
    </row>
    <row r="14" spans="2:10" s="317" customFormat="1" ht="12.75" customHeight="1" x14ac:dyDescent="0.2">
      <c r="B14" s="1337" t="s">
        <v>1280</v>
      </c>
      <c r="C14" s="1251"/>
      <c r="E14" s="1227"/>
    </row>
    <row r="15" spans="2:10" s="317" customFormat="1" ht="13.5" customHeight="1" x14ac:dyDescent="0.2">
      <c r="B15" s="1392" t="s">
        <v>1277</v>
      </c>
      <c r="C15" s="1393"/>
      <c r="D15" s="1367"/>
      <c r="E15" s="1394"/>
      <c r="F15" s="1269" t="s">
        <v>884</v>
      </c>
      <c r="G15" s="1394"/>
      <c r="H15" s="1269" t="s">
        <v>1275</v>
      </c>
      <c r="I15" s="1269"/>
    </row>
    <row r="16" spans="2:10" s="317" customFormat="1" ht="8.4499999999999993" customHeight="1" x14ac:dyDescent="0.2">
      <c r="B16" s="1337"/>
      <c r="C16" s="1251"/>
      <c r="E16" s="1352"/>
      <c r="F16" s="1269"/>
      <c r="G16" s="322"/>
      <c r="H16" s="1269"/>
      <c r="I16" s="1269"/>
    </row>
    <row r="17" spans="2:9" s="317" customFormat="1" ht="13.5" customHeight="1" x14ac:dyDescent="0.2">
      <c r="B17" s="1392" t="s">
        <v>1276</v>
      </c>
      <c r="C17" s="1393"/>
      <c r="D17" s="1367"/>
      <c r="E17" s="1395"/>
      <c r="F17" s="1226"/>
      <c r="G17" s="1395"/>
      <c r="H17" s="1269"/>
      <c r="I17" s="1269"/>
    </row>
    <row r="18" spans="2:9" s="317" customFormat="1" ht="12.75" customHeight="1" x14ac:dyDescent="0.2">
      <c r="B18" s="1392" t="s">
        <v>1442</v>
      </c>
      <c r="C18" s="1393"/>
      <c r="D18" s="1367"/>
      <c r="E18" s="1394"/>
      <c r="F18" s="1269" t="s">
        <v>884</v>
      </c>
      <c r="G18" s="1394"/>
      <c r="H18" s="1269" t="s">
        <v>1275</v>
      </c>
      <c r="I18" s="1269"/>
    </row>
    <row r="19" spans="2:9" s="317" customFormat="1" ht="8.4499999999999993" customHeight="1" x14ac:dyDescent="0.2">
      <c r="B19" s="1337"/>
      <c r="C19" s="1251"/>
      <c r="E19" s="1352"/>
      <c r="F19" s="1269"/>
      <c r="G19" s="322"/>
      <c r="H19" s="1269"/>
      <c r="I19" s="1269"/>
    </row>
    <row r="20" spans="2:9" s="317" customFormat="1" ht="13.5" customHeight="1" x14ac:dyDescent="0.2">
      <c r="B20" s="1392" t="s">
        <v>1590</v>
      </c>
      <c r="C20" s="1393"/>
      <c r="D20" s="1367"/>
      <c r="E20" s="1394"/>
      <c r="F20" s="1269" t="s">
        <v>884</v>
      </c>
      <c r="G20" s="1394"/>
      <c r="H20" s="1269" t="s">
        <v>99</v>
      </c>
      <c r="I20" s="1269"/>
    </row>
    <row r="21" spans="2:9" s="317" customFormat="1" ht="12.75" customHeight="1" x14ac:dyDescent="0.2">
      <c r="B21" s="1337"/>
      <c r="C21" s="1251"/>
      <c r="E21" s="1352"/>
      <c r="F21" s="1269"/>
      <c r="G21" s="322"/>
      <c r="H21" s="1269"/>
      <c r="I21" s="1269"/>
    </row>
    <row r="22" spans="2:9" s="317" customFormat="1" ht="12.75" customHeight="1" x14ac:dyDescent="0.2">
      <c r="B22" s="1386" t="s">
        <v>1279</v>
      </c>
      <c r="C22" s="1396"/>
      <c r="D22" s="1387"/>
      <c r="E22" s="1352"/>
      <c r="F22" s="1269"/>
      <c r="G22" s="322"/>
      <c r="H22" s="1269"/>
      <c r="I22" s="1269"/>
    </row>
    <row r="23" spans="2:9" s="317" customFormat="1" ht="12.75" customHeight="1" x14ac:dyDescent="0.2">
      <c r="B23" s="1337" t="s">
        <v>1278</v>
      </c>
      <c r="C23" s="1251"/>
      <c r="E23" s="1352"/>
      <c r="F23" s="1269"/>
      <c r="G23" s="322"/>
      <c r="H23" s="1269"/>
      <c r="I23" s="1269"/>
    </row>
    <row r="24" spans="2:9" s="317" customFormat="1" ht="13.5" customHeight="1" x14ac:dyDescent="0.2">
      <c r="B24" s="1392" t="s">
        <v>1277</v>
      </c>
      <c r="C24" s="1393"/>
      <c r="D24" s="1367"/>
      <c r="E24" s="1394"/>
      <c r="F24" s="1269" t="s">
        <v>884</v>
      </c>
      <c r="G24" s="1394"/>
      <c r="H24" s="1269" t="s">
        <v>1275</v>
      </c>
      <c r="I24" s="1269"/>
    </row>
    <row r="25" spans="2:9" s="317" customFormat="1" ht="8.4499999999999993" customHeight="1" x14ac:dyDescent="0.2">
      <c r="B25" s="1337"/>
      <c r="C25" s="1251"/>
      <c r="E25" s="1352"/>
      <c r="F25" s="1269"/>
      <c r="G25" s="322"/>
      <c r="H25" s="1269"/>
      <c r="I25" s="1269"/>
    </row>
    <row r="26" spans="2:9" s="317" customFormat="1" ht="13.5" customHeight="1" x14ac:dyDescent="0.2">
      <c r="B26" s="1392" t="s">
        <v>1276</v>
      </c>
      <c r="C26" s="1393"/>
      <c r="D26" s="1367"/>
      <c r="E26" s="1395"/>
      <c r="F26" s="1226"/>
      <c r="G26" s="1395"/>
      <c r="H26" s="1269"/>
      <c r="I26" s="1269"/>
    </row>
    <row r="27" spans="2:9" s="317" customFormat="1" ht="12.75" customHeight="1" x14ac:dyDescent="0.2">
      <c r="B27" s="1392" t="s">
        <v>1442</v>
      </c>
      <c r="C27" s="1393"/>
      <c r="D27" s="1367"/>
      <c r="E27" s="1394"/>
      <c r="F27" s="1269" t="s">
        <v>884</v>
      </c>
      <c r="G27" s="1394"/>
      <c r="H27" s="1269" t="s">
        <v>1275</v>
      </c>
      <c r="I27" s="1269"/>
    </row>
    <row r="28" spans="2:9" s="317" customFormat="1" ht="12.75" customHeight="1" x14ac:dyDescent="0.2">
      <c r="B28" s="1337"/>
      <c r="C28" s="1251"/>
      <c r="E28" s="1227"/>
    </row>
    <row r="29" spans="2:9" s="317" customFormat="1" ht="12.75" customHeight="1" x14ac:dyDescent="0.2">
      <c r="B29" s="1337" t="s">
        <v>1274</v>
      </c>
      <c r="C29" s="1251"/>
      <c r="D29" s="2502"/>
      <c r="E29" s="2502"/>
      <c r="F29" s="2502"/>
      <c r="G29" s="2502"/>
      <c r="H29" s="2502"/>
      <c r="I29" s="2502"/>
    </row>
    <row r="30" spans="2:9" s="317" customFormat="1" x14ac:dyDescent="0.2">
      <c r="B30" s="1337"/>
      <c r="C30" s="322"/>
      <c r="D30" s="1389" t="s">
        <v>1747</v>
      </c>
      <c r="E30" s="1390"/>
      <c r="F30" s="1390"/>
      <c r="G30" s="1390"/>
      <c r="H30" s="1390"/>
      <c r="I30" s="1390"/>
    </row>
    <row r="31" spans="2:9" s="317" customFormat="1" ht="9.9499999999999993" customHeight="1" x14ac:dyDescent="0.2">
      <c r="B31" s="1337"/>
      <c r="E31" s="1227"/>
    </row>
    <row r="32" spans="2:9" s="317" customFormat="1" x14ac:dyDescent="0.2">
      <c r="B32" s="1337" t="s">
        <v>1273</v>
      </c>
      <c r="C32" s="1251"/>
      <c r="E32" s="1227"/>
    </row>
    <row r="33" spans="2:9" ht="13.5" customHeight="1" x14ac:dyDescent="0.2">
      <c r="B33" s="1337" t="s">
        <v>1551</v>
      </c>
      <c r="C33" s="1251"/>
      <c r="E33" s="1394"/>
      <c r="F33" s="1269" t="s">
        <v>884</v>
      </c>
      <c r="G33" s="1394"/>
      <c r="H33" s="1269" t="s">
        <v>99</v>
      </c>
    </row>
    <row r="35" spans="2:9" x14ac:dyDescent="0.2">
      <c r="B35" s="1397" t="s">
        <v>1748</v>
      </c>
      <c r="C35" s="1398"/>
      <c r="D35" s="1236"/>
    </row>
    <row r="36" spans="2:9" ht="6" customHeight="1" x14ac:dyDescent="0.2">
      <c r="B36" s="1397"/>
      <c r="C36" s="1398"/>
      <c r="D36" s="1236"/>
    </row>
    <row r="37" spans="2:9" ht="17.25" customHeight="1" x14ac:dyDescent="0.2">
      <c r="B37" s="1399" t="s">
        <v>1749</v>
      </c>
      <c r="C37" s="2503" t="s">
        <v>1750</v>
      </c>
      <c r="D37" s="2504"/>
      <c r="E37" s="2504"/>
      <c r="F37" s="2505"/>
      <c r="G37" s="2503" t="s">
        <v>1591</v>
      </c>
      <c r="H37" s="2504"/>
      <c r="I37" s="2505"/>
    </row>
    <row r="38" spans="2:9" ht="16.5" customHeight="1" x14ac:dyDescent="0.2">
      <c r="B38" s="1400"/>
      <c r="C38" s="2491"/>
      <c r="D38" s="2492"/>
      <c r="E38" s="2492"/>
      <c r="F38" s="2493"/>
      <c r="G38" s="2506"/>
      <c r="H38" s="2507"/>
      <c r="I38" s="2508"/>
    </row>
    <row r="39" spans="2:9" ht="16.5" customHeight="1" x14ac:dyDescent="0.2">
      <c r="B39" s="1400"/>
      <c r="C39" s="2491"/>
      <c r="D39" s="2492"/>
      <c r="E39" s="2492"/>
      <c r="F39" s="2493"/>
      <c r="G39" s="2494"/>
      <c r="H39" s="2494"/>
      <c r="I39" s="2494"/>
    </row>
    <row r="40" spans="2:9" ht="16.5" customHeight="1" x14ac:dyDescent="0.2">
      <c r="B40" s="1400"/>
      <c r="C40" s="2491"/>
      <c r="D40" s="2492"/>
      <c r="E40" s="2492"/>
      <c r="F40" s="2493"/>
      <c r="G40" s="2494"/>
      <c r="H40" s="2494"/>
      <c r="I40" s="2494"/>
    </row>
    <row r="41" spans="2:9" ht="16.5" customHeight="1" x14ac:dyDescent="0.2">
      <c r="B41" s="1400"/>
      <c r="C41" s="2491"/>
      <c r="D41" s="2492"/>
      <c r="E41" s="2492"/>
      <c r="F41" s="2493"/>
      <c r="G41" s="2494"/>
      <c r="H41" s="2494"/>
      <c r="I41" s="2494"/>
    </row>
    <row r="42" spans="2:9" ht="16.5" customHeight="1" x14ac:dyDescent="0.2">
      <c r="B42" s="1400"/>
      <c r="C42" s="2491"/>
      <c r="D42" s="2492"/>
      <c r="E42" s="2492"/>
      <c r="F42" s="2493"/>
      <c r="G42" s="2494"/>
      <c r="H42" s="2494"/>
      <c r="I42" s="2494"/>
    </row>
    <row r="43" spans="2:9" ht="16.5" customHeight="1" x14ac:dyDescent="0.2">
      <c r="B43" s="1400"/>
      <c r="C43" s="2484" t="s">
        <v>1592</v>
      </c>
      <c r="D43" s="2485"/>
      <c r="E43" s="2485"/>
      <c r="F43" s="2486"/>
      <c r="G43" s="2487">
        <f>SUM(G38:I42)</f>
        <v>0</v>
      </c>
      <c r="H43" s="2487"/>
      <c r="I43" s="2487"/>
    </row>
    <row r="44" spans="2:9" ht="12.75" customHeight="1" x14ac:dyDescent="0.2"/>
    <row r="45" spans="2:9" ht="12.75" customHeight="1" x14ac:dyDescent="0.2">
      <c r="B45" s="1391" t="s">
        <v>1840</v>
      </c>
      <c r="D45" s="2488">
        <v>0</v>
      </c>
      <c r="E45" s="2489"/>
    </row>
    <row r="46" spans="2:9" ht="5.25" customHeight="1" x14ac:dyDescent="0.2">
      <c r="B46" s="1401"/>
      <c r="D46" s="1402"/>
      <c r="E46" s="1403"/>
    </row>
    <row r="47" spans="2:9" ht="12.75" customHeight="1" x14ac:dyDescent="0.2">
      <c r="B47" s="1269" t="s">
        <v>1593</v>
      </c>
      <c r="C47" s="1269"/>
      <c r="D47" s="1404" t="e">
        <f>+G43/D45</f>
        <v>#DIV/0!</v>
      </c>
      <c r="E47" s="1405"/>
      <c r="F47" s="1406"/>
      <c r="I47" s="1407"/>
    </row>
    <row r="48" spans="2:9" ht="9.9499999999999993" customHeight="1" x14ac:dyDescent="0.2"/>
    <row r="49" spans="1:9" x14ac:dyDescent="0.2">
      <c r="B49" s="1337" t="s">
        <v>1272</v>
      </c>
      <c r="C49" s="1251"/>
      <c r="D49" s="1251"/>
      <c r="E49" s="2490"/>
      <c r="F49" s="2490"/>
      <c r="G49" s="2490"/>
      <c r="H49" s="322"/>
    </row>
    <row r="51" spans="1:9" ht="13.5" customHeight="1" x14ac:dyDescent="0.2">
      <c r="B51" s="1337" t="s">
        <v>1271</v>
      </c>
      <c r="C51" s="1251"/>
      <c r="E51" s="1394"/>
      <c r="F51" s="1269" t="s">
        <v>884</v>
      </c>
      <c r="G51" s="1394"/>
      <c r="H51" s="1269" t="s">
        <v>99</v>
      </c>
    </row>
    <row r="52" spans="1:9" x14ac:dyDescent="0.2">
      <c r="B52" s="1329"/>
      <c r="C52" s="1266"/>
      <c r="D52" s="1408"/>
      <c r="E52" s="1409"/>
      <c r="F52" s="1410"/>
      <c r="G52" s="1410"/>
      <c r="H52" s="1410"/>
      <c r="I52" s="1410"/>
    </row>
    <row r="53" spans="1:9" ht="6" customHeight="1" x14ac:dyDescent="0.2">
      <c r="B53" s="1385"/>
      <c r="C53" s="322"/>
      <c r="D53" s="1411"/>
      <c r="E53" s="1412"/>
      <c r="F53" s="1413"/>
      <c r="G53" s="1413"/>
      <c r="H53" s="1413"/>
      <c r="I53" s="1413"/>
    </row>
    <row r="54" spans="1:9" s="1417" customFormat="1" ht="14.25" x14ac:dyDescent="0.2">
      <c r="A54" s="1414"/>
      <c r="B54" s="1415" t="s">
        <v>1751</v>
      </c>
      <c r="C54" s="1416"/>
      <c r="D54" s="1416"/>
    </row>
    <row r="55" spans="1:9" s="1417" customFormat="1" ht="12.75" customHeight="1" x14ac:dyDescent="0.2">
      <c r="A55" s="1414"/>
      <c r="B55" s="1418" t="s">
        <v>1594</v>
      </c>
      <c r="C55" s="1414"/>
      <c r="D55" s="1414"/>
    </row>
    <row r="56" spans="1:9" s="1417" customFormat="1" ht="12.75" customHeight="1" x14ac:dyDescent="0.2">
      <c r="A56" s="1414"/>
      <c r="B56" s="1418" t="s">
        <v>1595</v>
      </c>
      <c r="C56" s="1414"/>
      <c r="D56" s="1414"/>
    </row>
    <row r="57" spans="1:9" s="1417" customFormat="1" ht="3.95" customHeight="1" x14ac:dyDescent="0.2">
      <c r="A57" s="1414"/>
      <c r="B57" s="1418"/>
      <c r="C57" s="1414"/>
      <c r="D57" s="1414"/>
    </row>
    <row r="58" spans="1:9" s="1417" customFormat="1" ht="13.5" customHeight="1" x14ac:dyDescent="0.2">
      <c r="A58" s="1414"/>
      <c r="B58" s="1419" t="s">
        <v>1752</v>
      </c>
      <c r="C58" s="1420"/>
      <c r="D58" s="1420"/>
    </row>
    <row r="59" spans="1:9" s="1417" customFormat="1" ht="3.95" customHeight="1" x14ac:dyDescent="0.2">
      <c r="A59" s="1414"/>
      <c r="B59" s="1419"/>
      <c r="C59" s="1420"/>
      <c r="D59" s="1420"/>
    </row>
    <row r="60" spans="1:9" s="1417" customFormat="1" ht="13.5" customHeight="1" x14ac:dyDescent="0.2">
      <c r="A60" s="1414"/>
      <c r="B60" s="1419" t="s">
        <v>1753</v>
      </c>
      <c r="C60" s="1420"/>
      <c r="D60" s="1420"/>
    </row>
    <row r="61" spans="1:9" s="1417" customFormat="1" ht="3.95" customHeight="1" x14ac:dyDescent="0.2">
      <c r="A61" s="1414"/>
      <c r="B61" s="1419"/>
      <c r="C61" s="1420"/>
      <c r="D61" s="1420"/>
    </row>
    <row r="62" spans="1:9" s="1417" customFormat="1" ht="12.75" customHeight="1" x14ac:dyDescent="0.2">
      <c r="A62" s="1414"/>
      <c r="B62" s="1419" t="s">
        <v>1754</v>
      </c>
      <c r="C62" s="1420"/>
      <c r="D62" s="1420"/>
    </row>
    <row r="63" spans="1:9" s="1417" customFormat="1" ht="13.5" customHeight="1" x14ac:dyDescent="0.2">
      <c r="A63" s="1414"/>
      <c r="B63" s="1418" t="s">
        <v>1596</v>
      </c>
      <c r="C63" s="1414"/>
      <c r="D63" s="1414"/>
    </row>
  </sheetData>
  <sheetProtection sheet="1" objects="1" scenarios="1"/>
  <mergeCells count="23">
    <mergeCell ref="C39:F39"/>
    <mergeCell ref="G39:I39"/>
    <mergeCell ref="B1:I1"/>
    <mergeCell ref="B2:I2"/>
    <mergeCell ref="B3:I3"/>
    <mergeCell ref="B4:I4"/>
    <mergeCell ref="B7:I7"/>
    <mergeCell ref="C11:D11"/>
    <mergeCell ref="D29:I29"/>
    <mergeCell ref="C37:F37"/>
    <mergeCell ref="G37:I37"/>
    <mergeCell ref="C38:F38"/>
    <mergeCell ref="G38:I38"/>
    <mergeCell ref="C43:F43"/>
    <mergeCell ref="G43:I43"/>
    <mergeCell ref="D45:E45"/>
    <mergeCell ref="E49:G49"/>
    <mergeCell ref="C40:F40"/>
    <mergeCell ref="G40:I40"/>
    <mergeCell ref="C41:F41"/>
    <mergeCell ref="G41:I41"/>
    <mergeCell ref="C42:F42"/>
    <mergeCell ref="G42:I42"/>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M41"/>
  <sheetViews>
    <sheetView showGridLines="0" zoomScale="110" zoomScaleNormal="110" workbookViewId="0">
      <selection activeCell="B1" sqref="B1:K1"/>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27" customWidth="1"/>
    <col min="8" max="8" width="10.5703125" style="317" customWidth="1"/>
    <col min="9" max="9" width="3.42578125" style="1227"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95" t="str">
        <f>'Single Audit Cover'!A7</f>
        <v>Hillside SD 93</v>
      </c>
      <c r="C1" s="2495"/>
      <c r="D1" s="2495"/>
      <c r="E1" s="2495"/>
      <c r="F1" s="2495"/>
      <c r="G1" s="2495"/>
      <c r="H1" s="2495"/>
      <c r="I1" s="2495"/>
      <c r="J1" s="2495"/>
      <c r="K1" s="2495"/>
      <c r="L1" s="1343"/>
      <c r="M1" s="1343"/>
    </row>
    <row r="2" spans="1:13" ht="12" customHeight="1" x14ac:dyDescent="0.2">
      <c r="B2" s="2497">
        <f>'Single Audit Cover'!E7</f>
        <v>601093002</v>
      </c>
      <c r="C2" s="2497"/>
      <c r="D2" s="2497"/>
      <c r="E2" s="2497"/>
      <c r="F2" s="2497"/>
      <c r="G2" s="2497"/>
      <c r="H2" s="2497"/>
      <c r="I2" s="2497"/>
      <c r="J2" s="2497"/>
      <c r="K2" s="2497"/>
      <c r="L2" s="1344"/>
      <c r="M2" s="1345"/>
    </row>
    <row r="3" spans="1:13" ht="10.35" customHeight="1" x14ac:dyDescent="0.2">
      <c r="B3" s="2511" t="s">
        <v>1284</v>
      </c>
      <c r="C3" s="2511"/>
      <c r="D3" s="2511"/>
      <c r="E3" s="2511"/>
      <c r="F3" s="2511"/>
      <c r="G3" s="2511"/>
      <c r="H3" s="2511"/>
      <c r="I3" s="2511"/>
      <c r="J3" s="2511"/>
      <c r="K3" s="2511"/>
      <c r="L3" s="1346"/>
      <c r="M3" s="1346"/>
    </row>
    <row r="4" spans="1:13" ht="14.25" customHeight="1" x14ac:dyDescent="0.2">
      <c r="B4" s="2512" t="str">
        <f>'Single Audit Cover'!A4</f>
        <v>Year Ending June 30, 2019</v>
      </c>
      <c r="C4" s="2512"/>
      <c r="D4" s="2512"/>
      <c r="E4" s="2512"/>
      <c r="F4" s="2512"/>
      <c r="G4" s="2512"/>
      <c r="H4" s="2512"/>
      <c r="I4" s="2512"/>
      <c r="J4" s="2512"/>
      <c r="K4" s="2512"/>
      <c r="L4" s="313"/>
      <c r="M4" s="313"/>
    </row>
    <row r="5" spans="1:13" ht="7.5" customHeight="1" x14ac:dyDescent="0.2">
      <c r="B5" s="1229" t="s">
        <v>1168</v>
      </c>
      <c r="C5" s="1229"/>
    </row>
    <row r="6" spans="1:13" ht="7.5" customHeight="1" x14ac:dyDescent="0.2">
      <c r="B6" s="1347"/>
      <c r="C6" s="1347"/>
      <c r="D6" s="1348"/>
      <c r="E6" s="1348"/>
      <c r="F6" s="1348"/>
      <c r="G6" s="1349"/>
      <c r="H6" s="1348"/>
      <c r="I6" s="1349"/>
      <c r="J6" s="1348"/>
      <c r="K6" s="1348"/>
      <c r="L6" s="1350"/>
    </row>
    <row r="7" spans="1:13" ht="12.75" customHeight="1" x14ac:dyDescent="0.2">
      <c r="A7" s="1251"/>
      <c r="B7" s="2512" t="s">
        <v>1295</v>
      </c>
      <c r="C7" s="2512"/>
      <c r="D7" s="2513"/>
      <c r="E7" s="2513"/>
      <c r="F7" s="2513"/>
      <c r="G7" s="2513"/>
      <c r="H7" s="2513"/>
      <c r="I7" s="2513"/>
      <c r="J7" s="2513"/>
      <c r="K7" s="2513"/>
      <c r="L7" s="1351"/>
    </row>
    <row r="8" spans="1:13" ht="7.5" customHeight="1" x14ac:dyDescent="0.2">
      <c r="B8" s="322"/>
      <c r="C8" s="322"/>
      <c r="D8" s="322"/>
      <c r="E8" s="322"/>
      <c r="F8" s="322"/>
      <c r="G8" s="1352"/>
      <c r="H8" s="322"/>
      <c r="I8" s="1352"/>
      <c r="J8" s="322"/>
      <c r="K8" s="322"/>
      <c r="L8" s="1350"/>
    </row>
    <row r="9" spans="1:13" ht="9.6" customHeight="1" x14ac:dyDescent="0.2">
      <c r="B9" s="1348"/>
      <c r="C9" s="1348"/>
      <c r="D9" s="1348"/>
      <c r="E9" s="1348"/>
      <c r="F9" s="1348"/>
      <c r="G9" s="1349"/>
      <c r="H9" s="1348"/>
      <c r="I9" s="1349"/>
      <c r="J9" s="1348"/>
      <c r="K9" s="1348"/>
      <c r="L9" s="1350"/>
    </row>
    <row r="10" spans="1:13" ht="16.5" customHeight="1" x14ac:dyDescent="0.2">
      <c r="B10" s="1353" t="s">
        <v>1741</v>
      </c>
      <c r="C10" s="1354" t="s">
        <v>1990</v>
      </c>
      <c r="D10" s="1355"/>
      <c r="E10" s="322"/>
      <c r="F10" s="1356" t="s">
        <v>1294</v>
      </c>
      <c r="G10" s="1357"/>
      <c r="H10" s="1358" t="s">
        <v>1293</v>
      </c>
      <c r="I10" s="1357"/>
      <c r="J10" s="1359" t="s">
        <v>1292</v>
      </c>
      <c r="K10" s="322"/>
      <c r="L10" s="1350"/>
    </row>
    <row r="11" spans="1:13" ht="13.5" customHeight="1" x14ac:dyDescent="0.2">
      <c r="B11" s="322"/>
      <c r="C11" s="322"/>
      <c r="D11" s="322"/>
      <c r="E11" s="322"/>
      <c r="F11" s="322"/>
      <c r="G11" s="1352"/>
      <c r="H11" s="322"/>
      <c r="I11" s="1360" t="s">
        <v>1291</v>
      </c>
      <c r="J11" s="322"/>
      <c r="K11" s="1361"/>
      <c r="L11" s="1350"/>
    </row>
    <row r="12" spans="1:13" ht="13.5" customHeight="1" x14ac:dyDescent="0.2">
      <c r="B12" s="1263"/>
      <c r="C12" s="1263"/>
      <c r="D12" s="322"/>
      <c r="E12" s="322"/>
      <c r="F12" s="322"/>
      <c r="G12" s="1352"/>
      <c r="H12" s="322"/>
      <c r="I12" s="1352"/>
      <c r="J12" s="322"/>
      <c r="L12" s="1350"/>
    </row>
    <row r="13" spans="1:13" s="1251" customFormat="1" ht="13.5" customHeight="1" x14ac:dyDescent="0.2">
      <c r="B13" s="1362" t="s">
        <v>1290</v>
      </c>
      <c r="C13" s="1362"/>
      <c r="D13" s="1363"/>
      <c r="E13" s="1363"/>
      <c r="F13" s="1363"/>
      <c r="G13" s="1364"/>
      <c r="H13" s="1363"/>
      <c r="I13" s="1364"/>
      <c r="J13" s="1363"/>
      <c r="K13" s="1363"/>
      <c r="L13" s="1365"/>
    </row>
    <row r="14" spans="1:13" ht="45.75" customHeight="1" x14ac:dyDescent="0.2">
      <c r="B14" s="2510"/>
      <c r="C14" s="2510"/>
      <c r="D14" s="2510"/>
      <c r="E14" s="2510"/>
      <c r="F14" s="2510"/>
      <c r="G14" s="2510"/>
      <c r="H14" s="2510"/>
      <c r="I14" s="2510"/>
      <c r="J14" s="2510"/>
      <c r="K14" s="2510"/>
      <c r="L14" s="1366"/>
    </row>
    <row r="15" spans="1:13" ht="4.5" customHeight="1" x14ac:dyDescent="0.2">
      <c r="B15" s="1367"/>
      <c r="C15" s="1367"/>
      <c r="D15" s="1368"/>
      <c r="E15" s="1368"/>
      <c r="F15" s="1368"/>
      <c r="H15" s="1368"/>
      <c r="J15" s="1368"/>
      <c r="K15" s="1368"/>
      <c r="L15" s="1366"/>
    </row>
    <row r="16" spans="1:13" s="1251" customFormat="1" ht="13.5" customHeight="1" x14ac:dyDescent="0.2">
      <c r="B16" s="1362" t="s">
        <v>1289</v>
      </c>
      <c r="C16" s="1362"/>
      <c r="D16" s="1363"/>
      <c r="E16" s="1363"/>
      <c r="F16" s="1363"/>
      <c r="G16" s="1364"/>
      <c r="H16" s="1363"/>
      <c r="I16" s="1364"/>
      <c r="J16" s="1363"/>
      <c r="K16" s="1363"/>
      <c r="L16" s="1365"/>
    </row>
    <row r="17" spans="2:12" ht="45.75" customHeight="1" x14ac:dyDescent="0.2">
      <c r="B17" s="2510"/>
      <c r="C17" s="2510"/>
      <c r="D17" s="2510"/>
      <c r="E17" s="2510"/>
      <c r="F17" s="2510"/>
      <c r="G17" s="2510"/>
      <c r="H17" s="2510"/>
      <c r="I17" s="2510"/>
      <c r="J17" s="2510"/>
      <c r="K17" s="2510"/>
      <c r="L17" s="1350"/>
    </row>
    <row r="18" spans="2:12" ht="4.5" customHeight="1" x14ac:dyDescent="0.2">
      <c r="B18" s="1367"/>
      <c r="C18" s="1367"/>
      <c r="L18" s="1350"/>
    </row>
    <row r="19" spans="2:12" s="1251" customFormat="1" ht="13.5" customHeight="1" x14ac:dyDescent="0.2">
      <c r="B19" s="1362" t="s">
        <v>1742</v>
      </c>
      <c r="C19" s="1362"/>
      <c r="D19" s="1363"/>
      <c r="E19" s="1363"/>
      <c r="F19" s="1363"/>
      <c r="G19" s="1364"/>
      <c r="H19" s="1363"/>
      <c r="I19" s="1364"/>
      <c r="J19" s="1363"/>
      <c r="K19" s="1363"/>
      <c r="L19" s="1365"/>
    </row>
    <row r="20" spans="2:12" ht="45.75" customHeight="1" x14ac:dyDescent="0.2">
      <c r="B20" s="2514"/>
      <c r="C20" s="2514"/>
      <c r="D20" s="2510"/>
      <c r="E20" s="2510"/>
      <c r="F20" s="2510"/>
      <c r="G20" s="2510"/>
      <c r="H20" s="2510"/>
      <c r="I20" s="2510"/>
      <c r="J20" s="2510"/>
      <c r="K20" s="2510"/>
      <c r="L20" s="1350"/>
    </row>
    <row r="21" spans="2:12" ht="4.5" customHeight="1" x14ac:dyDescent="0.2">
      <c r="B21" s="1369"/>
      <c r="C21" s="1369"/>
      <c r="L21" s="1350"/>
    </row>
    <row r="22" spans="2:12" ht="13.5" customHeight="1" x14ac:dyDescent="0.2">
      <c r="B22" s="1362" t="s">
        <v>1288</v>
      </c>
      <c r="C22" s="1362"/>
      <c r="D22" s="1348"/>
      <c r="E22" s="1348"/>
      <c r="F22" s="1348"/>
      <c r="G22" s="1349"/>
      <c r="H22" s="1348"/>
      <c r="I22" s="1349"/>
      <c r="J22" s="1348"/>
      <c r="K22" s="1348"/>
      <c r="L22" s="1350"/>
    </row>
    <row r="23" spans="2:12" ht="45" customHeight="1" x14ac:dyDescent="0.2">
      <c r="B23" s="2510"/>
      <c r="C23" s="2510"/>
      <c r="D23" s="2510"/>
      <c r="E23" s="2510"/>
      <c r="F23" s="2510"/>
      <c r="G23" s="2510"/>
      <c r="H23" s="2510"/>
      <c r="I23" s="2510"/>
      <c r="J23" s="2510"/>
      <c r="K23" s="2510"/>
      <c r="L23" s="1350"/>
    </row>
    <row r="24" spans="2:12" ht="4.5" customHeight="1" x14ac:dyDescent="0.2">
      <c r="B24" s="1367"/>
      <c r="C24" s="1367"/>
      <c r="L24" s="1350"/>
    </row>
    <row r="25" spans="2:12" ht="13.5" customHeight="1" x14ac:dyDescent="0.2">
      <c r="B25" s="1362" t="s">
        <v>1287</v>
      </c>
      <c r="C25" s="1362"/>
      <c r="D25" s="1348"/>
      <c r="E25" s="1348"/>
      <c r="F25" s="1348"/>
      <c r="G25" s="1349"/>
      <c r="H25" s="1348"/>
      <c r="I25" s="1349"/>
      <c r="J25" s="1348"/>
      <c r="K25" s="1348"/>
      <c r="L25" s="1350"/>
    </row>
    <row r="26" spans="2:12" ht="45.75" customHeight="1" x14ac:dyDescent="0.2">
      <c r="B26" s="2510"/>
      <c r="C26" s="2510"/>
      <c r="D26" s="2510"/>
      <c r="E26" s="2510"/>
      <c r="F26" s="2510"/>
      <c r="G26" s="2510"/>
      <c r="H26" s="2510"/>
      <c r="I26" s="2510"/>
      <c r="J26" s="2510"/>
      <c r="K26" s="2510"/>
      <c r="L26" s="1350"/>
    </row>
    <row r="27" spans="2:12" ht="4.5" customHeight="1" x14ac:dyDescent="0.2">
      <c r="B27" s="1367"/>
      <c r="C27" s="1367"/>
      <c r="L27" s="1350"/>
    </row>
    <row r="28" spans="2:12" ht="13.5" customHeight="1" x14ac:dyDescent="0.2">
      <c r="B28" s="1370" t="s">
        <v>1286</v>
      </c>
      <c r="C28" s="1370"/>
      <c r="D28" s="1348"/>
      <c r="E28" s="1348"/>
      <c r="F28" s="1348"/>
      <c r="G28" s="1349"/>
      <c r="H28" s="1348"/>
      <c r="I28" s="1349"/>
      <c r="J28" s="1348"/>
      <c r="K28" s="1348"/>
      <c r="L28" s="1350"/>
    </row>
    <row r="29" spans="2:12" ht="45.75" customHeight="1" x14ac:dyDescent="0.2">
      <c r="B29" s="2509"/>
      <c r="C29" s="2509"/>
      <c r="D29" s="2510"/>
      <c r="E29" s="2510"/>
      <c r="F29" s="2510"/>
      <c r="G29" s="2510"/>
      <c r="H29" s="2510"/>
      <c r="I29" s="2510"/>
      <c r="J29" s="2510"/>
      <c r="K29" s="2510"/>
      <c r="L29" s="1350"/>
    </row>
    <row r="30" spans="2:12" ht="4.5" customHeight="1" x14ac:dyDescent="0.2">
      <c r="B30" s="1371"/>
      <c r="C30" s="1371"/>
      <c r="D30" s="322"/>
      <c r="E30" s="322"/>
      <c r="F30" s="322"/>
      <c r="G30" s="1352"/>
      <c r="H30" s="322"/>
      <c r="I30" s="1352"/>
      <c r="J30" s="322"/>
      <c r="K30" s="322"/>
      <c r="L30" s="1350"/>
    </row>
    <row r="31" spans="2:12" s="322" customFormat="1" ht="13.5" customHeight="1" x14ac:dyDescent="0.2">
      <c r="B31" s="1372" t="s">
        <v>1743</v>
      </c>
      <c r="C31" s="1372"/>
      <c r="D31" s="1347"/>
      <c r="E31" s="1348"/>
      <c r="F31" s="1348"/>
      <c r="G31" s="1349"/>
      <c r="H31" s="1348"/>
      <c r="I31" s="1349"/>
      <c r="J31" s="1348"/>
      <c r="K31" s="1348"/>
      <c r="L31" s="1350"/>
    </row>
    <row r="32" spans="2:12" s="322" customFormat="1" ht="44.25" customHeight="1" x14ac:dyDescent="0.2">
      <c r="B32" s="2509"/>
      <c r="C32" s="2509"/>
      <c r="D32" s="2510"/>
      <c r="E32" s="2510"/>
      <c r="F32" s="2510"/>
      <c r="G32" s="2510"/>
      <c r="H32" s="2510"/>
      <c r="I32" s="2510"/>
      <c r="J32" s="2510"/>
      <c r="K32" s="2510"/>
      <c r="L32" s="1350"/>
    </row>
    <row r="33" spans="1:13" s="322" customFormat="1" ht="4.5" customHeight="1" x14ac:dyDescent="0.2">
      <c r="B33" s="1371"/>
      <c r="C33" s="1371"/>
      <c r="G33" s="1352"/>
      <c r="I33" s="1352"/>
      <c r="L33" s="1350"/>
    </row>
    <row r="34" spans="1:13" s="322" customFormat="1" x14ac:dyDescent="0.2">
      <c r="A34" s="1266"/>
      <c r="B34" s="1373"/>
      <c r="C34" s="1373"/>
      <c r="D34" s="1373"/>
      <c r="E34" s="1373"/>
      <c r="F34" s="1373"/>
      <c r="G34" s="1374"/>
      <c r="H34" s="1373"/>
      <c r="I34" s="1374"/>
      <c r="J34" s="1373"/>
      <c r="K34" s="1373"/>
      <c r="L34" s="1350"/>
    </row>
    <row r="35" spans="1:13" ht="11.85" customHeight="1" x14ac:dyDescent="0.2">
      <c r="B35" s="1375" t="s">
        <v>1744</v>
      </c>
      <c r="C35" s="1375"/>
      <c r="D35" s="322"/>
      <c r="E35" s="322"/>
      <c r="F35" s="322"/>
      <c r="L35" s="1350"/>
    </row>
    <row r="36" spans="1:13" ht="9.6" customHeight="1" x14ac:dyDescent="0.2">
      <c r="B36" s="1269" t="s">
        <v>1841</v>
      </c>
      <c r="C36" s="1269"/>
      <c r="L36" s="1350"/>
    </row>
    <row r="37" spans="1:13" ht="9.6" customHeight="1" x14ac:dyDescent="0.2">
      <c r="B37" s="1269" t="s">
        <v>1842</v>
      </c>
      <c r="C37" s="1269"/>
    </row>
    <row r="38" spans="1:13" ht="11.85" customHeight="1" x14ac:dyDescent="0.2">
      <c r="B38" s="1376" t="s">
        <v>1745</v>
      </c>
      <c r="C38" s="1376"/>
    </row>
    <row r="39" spans="1:13" ht="9.6" customHeight="1" x14ac:dyDescent="0.2">
      <c r="B39" s="1269" t="s">
        <v>1285</v>
      </c>
      <c r="C39" s="1269"/>
      <c r="M39" s="1377"/>
    </row>
    <row r="40" spans="1:13" ht="12.6" customHeight="1" x14ac:dyDescent="0.2">
      <c r="B40" s="1376" t="s">
        <v>1746</v>
      </c>
      <c r="C40" s="1376"/>
      <c r="M40" s="1377"/>
    </row>
    <row r="41" spans="1:13" ht="9.6" customHeight="1" x14ac:dyDescent="0.2">
      <c r="B41" s="1269"/>
      <c r="C41" s="1269"/>
      <c r="M41" s="1377"/>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48"/>
  <sheetViews>
    <sheetView showGridLines="0" zoomScale="110" zoomScaleNormal="110" workbookViewId="0">
      <selection activeCell="B1" sqref="B1:K1"/>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27" customWidth="1"/>
    <col min="8" max="8" width="10.5703125" style="317" customWidth="1"/>
    <col min="9" max="9" width="3.42578125" style="1227"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518" t="str">
        <f>'Single Audit Cover'!A7</f>
        <v>Hillside SD 93</v>
      </c>
      <c r="C1" s="2518"/>
      <c r="D1" s="2518"/>
      <c r="E1" s="2518"/>
      <c r="F1" s="2518"/>
      <c r="G1" s="2518"/>
      <c r="H1" s="2518"/>
      <c r="I1" s="2518"/>
      <c r="J1" s="2518"/>
      <c r="K1" s="2518"/>
      <c r="L1" s="1421"/>
    </row>
    <row r="2" spans="1:12" ht="12.75" customHeight="1" x14ac:dyDescent="0.2">
      <c r="B2" s="2519">
        <f>'Single Audit Cover'!E7</f>
        <v>601093002</v>
      </c>
      <c r="C2" s="2519"/>
      <c r="D2" s="2519"/>
      <c r="E2" s="2519"/>
      <c r="F2" s="2519"/>
      <c r="G2" s="2519"/>
      <c r="H2" s="2519"/>
      <c r="I2" s="2519"/>
      <c r="J2" s="2519"/>
      <c r="K2" s="2519"/>
      <c r="L2" s="1422"/>
    </row>
    <row r="3" spans="1:12" ht="12.75" customHeight="1" x14ac:dyDescent="0.2">
      <c r="B3" s="2511" t="s">
        <v>1284</v>
      </c>
      <c r="C3" s="2511"/>
      <c r="D3" s="2511"/>
      <c r="E3" s="2511"/>
      <c r="F3" s="2511"/>
      <c r="G3" s="2511"/>
      <c r="H3" s="2511"/>
      <c r="I3" s="2511"/>
      <c r="J3" s="2511"/>
      <c r="K3" s="2511"/>
      <c r="L3" s="1346"/>
    </row>
    <row r="4" spans="1:12" ht="12.75" customHeight="1" x14ac:dyDescent="0.2">
      <c r="B4" s="2511" t="str">
        <f>'Single Audit Cover'!A4</f>
        <v>Year Ending June 30, 2019</v>
      </c>
      <c r="C4" s="2511"/>
      <c r="D4" s="2511"/>
      <c r="E4" s="2511"/>
      <c r="F4" s="2511"/>
      <c r="G4" s="2511"/>
      <c r="H4" s="2511"/>
      <c r="I4" s="2511"/>
      <c r="J4" s="2511"/>
      <c r="K4" s="2511"/>
      <c r="L4" s="1346"/>
    </row>
    <row r="5" spans="1:12" ht="5.25" customHeight="1" x14ac:dyDescent="0.2">
      <c r="B5" s="1229" t="s">
        <v>1168</v>
      </c>
      <c r="C5" s="1229"/>
      <c r="L5" s="322"/>
    </row>
    <row r="6" spans="1:12" ht="30.75" customHeight="1" x14ac:dyDescent="0.2">
      <c r="A6" s="322"/>
      <c r="B6" s="2520" t="s">
        <v>1307</v>
      </c>
      <c r="C6" s="2520"/>
      <c r="D6" s="2520"/>
      <c r="E6" s="2520"/>
      <c r="F6" s="2520"/>
      <c r="G6" s="2520"/>
      <c r="H6" s="2520"/>
      <c r="I6" s="2520"/>
      <c r="J6" s="2520"/>
      <c r="K6" s="2520"/>
      <c r="L6" s="322"/>
    </row>
    <row r="7" spans="1:12" ht="4.5" customHeight="1" x14ac:dyDescent="0.2">
      <c r="B7" s="1348"/>
      <c r="C7" s="1348"/>
      <c r="D7" s="1348"/>
      <c r="E7" s="1348"/>
      <c r="F7" s="1348"/>
      <c r="G7" s="1349"/>
      <c r="H7" s="1348"/>
      <c r="I7" s="1349"/>
      <c r="J7" s="1348"/>
      <c r="K7" s="1348"/>
      <c r="L7" s="322"/>
    </row>
    <row r="8" spans="1:12" ht="13.5" customHeight="1" x14ac:dyDescent="0.2">
      <c r="B8" s="1356" t="s">
        <v>1755</v>
      </c>
      <c r="C8" s="1423" t="s">
        <v>1990</v>
      </c>
      <c r="D8" s="1424"/>
      <c r="E8" s="322"/>
      <c r="F8" s="1353" t="s">
        <v>1294</v>
      </c>
      <c r="G8" s="1425"/>
      <c r="H8" s="1426" t="s">
        <v>1306</v>
      </c>
      <c r="I8" s="1425"/>
      <c r="J8" s="1427" t="s">
        <v>1305</v>
      </c>
      <c r="L8" s="322"/>
    </row>
    <row r="9" spans="1:12" ht="13.5" customHeight="1" x14ac:dyDescent="0.2">
      <c r="D9" s="322"/>
      <c r="E9" s="322"/>
      <c r="F9" s="322"/>
      <c r="G9" s="1352"/>
      <c r="H9" s="322"/>
      <c r="I9" s="1428" t="s">
        <v>1291</v>
      </c>
      <c r="J9" s="322"/>
      <c r="K9" s="1429"/>
      <c r="L9" s="322"/>
    </row>
    <row r="10" spans="1:12" ht="4.5" customHeight="1" x14ac:dyDescent="0.2">
      <c r="B10" s="1430"/>
      <c r="C10" s="1430"/>
      <c r="D10" s="1383"/>
      <c r="E10" s="1383"/>
      <c r="F10" s="1383"/>
      <c r="G10" s="1384"/>
      <c r="H10" s="1383"/>
      <c r="I10" s="1384"/>
      <c r="J10" s="1383"/>
      <c r="K10" s="1383"/>
      <c r="L10" s="322"/>
    </row>
    <row r="11" spans="1:12" ht="5.25" customHeight="1" x14ac:dyDescent="0.2">
      <c r="B11" s="322"/>
      <c r="C11" s="322"/>
      <c r="D11" s="304"/>
      <c r="E11" s="322"/>
      <c r="F11" s="322"/>
      <c r="G11" s="1352"/>
      <c r="H11" s="322"/>
      <c r="I11" s="1352"/>
      <c r="J11" s="322"/>
      <c r="K11" s="1388"/>
      <c r="L11" s="322"/>
    </row>
    <row r="12" spans="1:12" ht="13.5" customHeight="1" x14ac:dyDescent="0.2">
      <c r="B12" s="1353" t="s">
        <v>1304</v>
      </c>
      <c r="C12" s="1353"/>
      <c r="D12" s="304"/>
      <c r="E12" s="322"/>
      <c r="F12" s="2502"/>
      <c r="G12" s="2502"/>
      <c r="H12" s="2502"/>
      <c r="I12" s="2502"/>
      <c r="J12" s="2502"/>
      <c r="K12" s="2502"/>
      <c r="L12" s="322"/>
    </row>
    <row r="13" spans="1:12" ht="9.6" customHeight="1" x14ac:dyDescent="0.2">
      <c r="B13" s="1226"/>
      <c r="C13" s="1226"/>
      <c r="D13" s="304"/>
      <c r="E13" s="322"/>
      <c r="F13" s="322"/>
      <c r="G13" s="1352"/>
      <c r="H13" s="322"/>
      <c r="I13" s="1352"/>
      <c r="J13" s="322"/>
      <c r="K13" s="1388"/>
      <c r="L13" s="322"/>
    </row>
    <row r="14" spans="1:12" ht="13.5" customHeight="1" x14ac:dyDescent="0.2">
      <c r="B14" s="1356" t="s">
        <v>1303</v>
      </c>
      <c r="C14" s="1356"/>
      <c r="D14" s="2515"/>
      <c r="E14" s="2515"/>
      <c r="F14" s="2515"/>
      <c r="H14" s="1431" t="s">
        <v>1302</v>
      </c>
      <c r="I14" s="2516"/>
      <c r="J14" s="2516"/>
      <c r="K14" s="2516"/>
      <c r="L14" s="322"/>
    </row>
    <row r="15" spans="1:12" ht="9.4" customHeight="1" x14ac:dyDescent="0.2">
      <c r="B15" s="1356"/>
      <c r="C15" s="1356"/>
      <c r="D15" s="1342"/>
      <c r="E15" s="1229"/>
      <c r="F15" s="1229"/>
      <c r="G15" s="1255"/>
      <c r="H15" s="1229"/>
      <c r="I15" s="1432"/>
      <c r="J15" s="1263"/>
      <c r="K15" s="1260"/>
      <c r="L15" s="322"/>
    </row>
    <row r="16" spans="1:12" ht="13.5" customHeight="1" x14ac:dyDescent="0.2">
      <c r="B16" s="1356" t="s">
        <v>1301</v>
      </c>
      <c r="C16" s="1356"/>
      <c r="D16" s="2516"/>
      <c r="E16" s="2516"/>
      <c r="F16" s="2516"/>
      <c r="G16" s="2516"/>
      <c r="H16" s="2516"/>
      <c r="I16" s="2516"/>
      <c r="J16" s="2516"/>
      <c r="K16" s="2516"/>
      <c r="L16" s="322"/>
    </row>
    <row r="17" spans="2:12" ht="13.5" customHeight="1" x14ac:dyDescent="0.2">
      <c r="B17" s="1356" t="s">
        <v>1300</v>
      </c>
      <c r="C17" s="1356"/>
      <c r="D17" s="2517"/>
      <c r="E17" s="2517"/>
      <c r="F17" s="2517"/>
      <c r="G17" s="2517"/>
      <c r="H17" s="2517"/>
      <c r="I17" s="2517"/>
      <c r="J17" s="2517"/>
      <c r="K17" s="2517"/>
      <c r="L17" s="322"/>
    </row>
    <row r="18" spans="2:12" ht="9.4" customHeight="1" x14ac:dyDescent="0.2">
      <c r="B18" s="1383"/>
      <c r="C18" s="1383"/>
      <c r="D18" s="1383"/>
      <c r="E18" s="1383"/>
      <c r="F18" s="1383"/>
      <c r="G18" s="1384"/>
      <c r="H18" s="1383"/>
      <c r="I18" s="1384"/>
      <c r="J18" s="1383"/>
      <c r="K18" s="1383"/>
      <c r="L18" s="322"/>
    </row>
    <row r="19" spans="2:12" ht="13.5" customHeight="1" x14ac:dyDescent="0.2">
      <c r="B19" s="1433" t="s">
        <v>1299</v>
      </c>
      <c r="C19" s="1433"/>
      <c r="D19" s="328"/>
      <c r="E19" s="328"/>
      <c r="F19" s="328"/>
      <c r="G19" s="1434"/>
      <c r="H19" s="328"/>
      <c r="I19" s="1434"/>
      <c r="J19" s="322"/>
      <c r="K19" s="322"/>
      <c r="L19" s="322"/>
    </row>
    <row r="20" spans="2:12" ht="35.25" customHeight="1" x14ac:dyDescent="0.2">
      <c r="B20" s="2510"/>
      <c r="C20" s="2510"/>
      <c r="D20" s="2510"/>
      <c r="E20" s="2510"/>
      <c r="F20" s="2510"/>
      <c r="G20" s="2510"/>
      <c r="H20" s="2510"/>
      <c r="I20" s="2510"/>
      <c r="J20" s="2510"/>
      <c r="K20" s="2510"/>
      <c r="L20" s="1388"/>
    </row>
    <row r="21" spans="2:12" ht="4.5" customHeight="1" x14ac:dyDescent="0.2">
      <c r="B21" s="1435"/>
      <c r="C21" s="1435"/>
      <c r="D21" s="1436"/>
      <c r="E21" s="1436"/>
      <c r="F21" s="1436"/>
      <c r="G21" s="1384"/>
      <c r="H21" s="1436"/>
      <c r="I21" s="1384"/>
      <c r="J21" s="1436"/>
      <c r="K21" s="1436"/>
      <c r="L21" s="1388"/>
    </row>
    <row r="22" spans="2:12" ht="13.35" customHeight="1" x14ac:dyDescent="0.2">
      <c r="B22" s="1433" t="s">
        <v>1756</v>
      </c>
      <c r="C22" s="1433"/>
      <c r="D22" s="322"/>
      <c r="E22" s="322"/>
      <c r="F22" s="322"/>
      <c r="G22" s="1352"/>
      <c r="H22" s="322"/>
      <c r="I22" s="1352"/>
      <c r="J22" s="322"/>
      <c r="K22" s="322"/>
      <c r="L22" s="322"/>
    </row>
    <row r="23" spans="2:12" ht="37.5" customHeight="1" x14ac:dyDescent="0.2">
      <c r="B23" s="2510"/>
      <c r="C23" s="2510"/>
      <c r="D23" s="2510"/>
      <c r="E23" s="2510"/>
      <c r="F23" s="2510"/>
      <c r="G23" s="2510"/>
      <c r="H23" s="2510"/>
      <c r="I23" s="2510"/>
      <c r="J23" s="2510"/>
      <c r="K23" s="2510"/>
      <c r="L23" s="322"/>
    </row>
    <row r="24" spans="2:12" ht="4.5" customHeight="1" x14ac:dyDescent="0.2">
      <c r="B24" s="1435"/>
      <c r="C24" s="1435"/>
      <c r="D24" s="1383"/>
      <c r="E24" s="1383"/>
      <c r="F24" s="1383"/>
      <c r="G24" s="1384"/>
      <c r="H24" s="1383"/>
      <c r="I24" s="1384"/>
      <c r="J24" s="1383"/>
      <c r="K24" s="1383"/>
      <c r="L24" s="322"/>
    </row>
    <row r="25" spans="2:12" ht="13.5" customHeight="1" x14ac:dyDescent="0.2">
      <c r="B25" s="1433" t="s">
        <v>1757</v>
      </c>
      <c r="C25" s="1433"/>
      <c r="D25" s="322"/>
      <c r="E25" s="322"/>
      <c r="F25" s="322"/>
      <c r="G25" s="1352"/>
      <c r="H25" s="322"/>
      <c r="I25" s="1352"/>
      <c r="J25" s="322"/>
      <c r="K25" s="322"/>
      <c r="L25" s="322"/>
    </row>
    <row r="26" spans="2:12" ht="37.5" customHeight="1" x14ac:dyDescent="0.2">
      <c r="B26" s="2510"/>
      <c r="C26" s="2510"/>
      <c r="D26" s="2510"/>
      <c r="E26" s="2510"/>
      <c r="F26" s="2510"/>
      <c r="G26" s="2510"/>
      <c r="H26" s="2510"/>
      <c r="I26" s="2510"/>
      <c r="J26" s="2510"/>
      <c r="K26" s="2510"/>
      <c r="L26" s="322"/>
    </row>
    <row r="27" spans="2:12" ht="4.5" customHeight="1" x14ac:dyDescent="0.2">
      <c r="B27" s="1437"/>
      <c r="C27" s="1437"/>
      <c r="D27" s="1437"/>
      <c r="E27" s="1383"/>
      <c r="F27" s="1383"/>
      <c r="G27" s="1384"/>
      <c r="H27" s="1383"/>
      <c r="I27" s="1384"/>
      <c r="J27" s="1383"/>
      <c r="K27" s="1383"/>
      <c r="L27" s="322"/>
    </row>
    <row r="28" spans="2:12" ht="13.5" customHeight="1" x14ac:dyDescent="0.2">
      <c r="B28" s="1433" t="s">
        <v>1758</v>
      </c>
      <c r="C28" s="1433"/>
      <c r="D28" s="322"/>
      <c r="E28" s="322"/>
      <c r="F28" s="322"/>
      <c r="G28" s="1352"/>
      <c r="H28" s="322"/>
      <c r="I28" s="1352"/>
      <c r="J28" s="322"/>
      <c r="K28" s="322"/>
      <c r="L28" s="322"/>
    </row>
    <row r="29" spans="2:12" ht="37.5" customHeight="1" x14ac:dyDescent="0.2">
      <c r="B29" s="2510"/>
      <c r="C29" s="2510"/>
      <c r="D29" s="2510"/>
      <c r="E29" s="2510"/>
      <c r="F29" s="2510"/>
      <c r="G29" s="2510"/>
      <c r="H29" s="2510"/>
      <c r="I29" s="2510"/>
      <c r="J29" s="2510"/>
      <c r="K29" s="2510"/>
      <c r="L29" s="322"/>
    </row>
    <row r="30" spans="2:12" ht="4.5" customHeight="1" x14ac:dyDescent="0.2">
      <c r="B30" s="1435"/>
      <c r="C30" s="1435"/>
      <c r="D30" s="1383"/>
      <c r="E30" s="1383"/>
      <c r="F30" s="1383"/>
      <c r="G30" s="1384"/>
      <c r="H30" s="1383"/>
      <c r="I30" s="1384"/>
      <c r="J30" s="1383"/>
      <c r="K30" s="1383"/>
      <c r="L30" s="322"/>
    </row>
    <row r="31" spans="2:12" ht="13.5" customHeight="1" x14ac:dyDescent="0.2">
      <c r="B31" s="1433" t="s">
        <v>1298</v>
      </c>
      <c r="C31" s="1433"/>
      <c r="D31" s="322"/>
      <c r="E31" s="322"/>
      <c r="F31" s="322"/>
      <c r="G31" s="1352"/>
      <c r="H31" s="322"/>
      <c r="I31" s="1352"/>
      <c r="J31" s="322"/>
      <c r="K31" s="322"/>
      <c r="L31" s="322"/>
    </row>
    <row r="32" spans="2:12" ht="37.5" customHeight="1" x14ac:dyDescent="0.2">
      <c r="B32" s="2510"/>
      <c r="C32" s="2510"/>
      <c r="D32" s="2510"/>
      <c r="E32" s="2510"/>
      <c r="F32" s="2510"/>
      <c r="G32" s="2510"/>
      <c r="H32" s="2510"/>
      <c r="I32" s="2510"/>
      <c r="J32" s="2510"/>
      <c r="K32" s="2510"/>
      <c r="L32" s="322"/>
    </row>
    <row r="33" spans="2:12" ht="4.5" customHeight="1" x14ac:dyDescent="0.2">
      <c r="B33" s="1435"/>
      <c r="C33" s="1435"/>
      <c r="D33" s="1383"/>
      <c r="E33" s="1383"/>
      <c r="F33" s="1383"/>
      <c r="G33" s="1384"/>
      <c r="H33" s="1383"/>
      <c r="I33" s="1384"/>
      <c r="J33" s="1383"/>
      <c r="K33" s="1383"/>
      <c r="L33" s="322"/>
    </row>
    <row r="34" spans="2:12" ht="13.5" customHeight="1" x14ac:dyDescent="0.2">
      <c r="B34" s="1353" t="s">
        <v>1297</v>
      </c>
      <c r="C34" s="1353"/>
      <c r="D34" s="322"/>
      <c r="E34" s="322"/>
      <c r="F34" s="322"/>
      <c r="G34" s="1352"/>
      <c r="H34" s="322"/>
      <c r="I34" s="1352"/>
      <c r="J34" s="322"/>
      <c r="K34" s="322"/>
      <c r="L34" s="322"/>
    </row>
    <row r="35" spans="2:12" ht="37.5" customHeight="1" x14ac:dyDescent="0.2">
      <c r="B35" s="2510"/>
      <c r="C35" s="2510"/>
      <c r="D35" s="2510"/>
      <c r="E35" s="2510"/>
      <c r="F35" s="2510"/>
      <c r="G35" s="2510"/>
      <c r="H35" s="2510"/>
      <c r="I35" s="2510"/>
      <c r="J35" s="2510"/>
      <c r="K35" s="2510"/>
      <c r="L35" s="322"/>
    </row>
    <row r="36" spans="2:12" ht="4.5" customHeight="1" x14ac:dyDescent="0.2">
      <c r="B36" s="1435"/>
      <c r="C36" s="1435"/>
      <c r="D36" s="1383"/>
      <c r="E36" s="1383"/>
      <c r="F36" s="1383"/>
      <c r="G36" s="1384"/>
      <c r="H36" s="1383"/>
      <c r="I36" s="1384"/>
      <c r="J36" s="1383"/>
      <c r="K36" s="1383"/>
      <c r="L36" s="322"/>
    </row>
    <row r="37" spans="2:12" ht="13.5" customHeight="1" x14ac:dyDescent="0.2">
      <c r="B37" s="1353" t="s">
        <v>1296</v>
      </c>
      <c r="C37" s="1353"/>
      <c r="D37" s="322"/>
      <c r="E37" s="322"/>
      <c r="F37" s="322"/>
      <c r="G37" s="1352"/>
      <c r="H37" s="322"/>
      <c r="I37" s="1352"/>
      <c r="J37" s="322"/>
      <c r="K37" s="322"/>
      <c r="L37" s="322"/>
    </row>
    <row r="38" spans="2:12" ht="35.25" customHeight="1" x14ac:dyDescent="0.2">
      <c r="B38" s="2510"/>
      <c r="C38" s="2510"/>
      <c r="D38" s="2510"/>
      <c r="E38" s="2510"/>
      <c r="F38" s="2510"/>
      <c r="G38" s="2510"/>
      <c r="H38" s="2510"/>
      <c r="I38" s="2510"/>
      <c r="J38" s="2510"/>
      <c r="K38" s="2510"/>
      <c r="L38" s="322"/>
    </row>
    <row r="39" spans="2:12" ht="4.5" customHeight="1" x14ac:dyDescent="0.2">
      <c r="B39" s="1371"/>
      <c r="C39" s="1371"/>
      <c r="D39" s="322"/>
      <c r="E39" s="322"/>
      <c r="F39" s="322"/>
      <c r="G39" s="1352"/>
      <c r="H39" s="322"/>
      <c r="I39" s="1352"/>
      <c r="J39" s="322"/>
      <c r="K39" s="322"/>
      <c r="L39" s="322"/>
    </row>
    <row r="40" spans="2:12" s="322" customFormat="1" ht="13.5" customHeight="1" x14ac:dyDescent="0.2">
      <c r="B40" s="1372" t="s">
        <v>1759</v>
      </c>
      <c r="C40" s="1372"/>
      <c r="D40" s="1347"/>
      <c r="E40" s="1348"/>
      <c r="F40" s="1348"/>
      <c r="G40" s="1349"/>
      <c r="H40" s="1348"/>
      <c r="I40" s="1349"/>
      <c r="J40" s="1348"/>
      <c r="K40" s="1348"/>
    </row>
    <row r="41" spans="2:12" s="322" customFormat="1" ht="33.75" customHeight="1" x14ac:dyDescent="0.2">
      <c r="B41" s="2510"/>
      <c r="C41" s="2510"/>
      <c r="D41" s="2510"/>
      <c r="E41" s="2510"/>
      <c r="F41" s="2510"/>
      <c r="G41" s="2510"/>
      <c r="H41" s="2510"/>
      <c r="I41" s="2510"/>
      <c r="J41" s="2510"/>
      <c r="K41" s="2510"/>
    </row>
    <row r="42" spans="2:12" s="322" customFormat="1" ht="4.5" customHeight="1" x14ac:dyDescent="0.2">
      <c r="B42" s="1371"/>
      <c r="C42" s="1371"/>
      <c r="G42" s="1352"/>
      <c r="I42" s="1352"/>
    </row>
    <row r="43" spans="2:12" ht="7.5" customHeight="1" x14ac:dyDescent="0.25">
      <c r="B43" s="1438"/>
      <c r="C43" s="1438"/>
      <c r="D43" s="1439"/>
      <c r="E43" s="1439"/>
      <c r="F43" s="1439"/>
      <c r="G43" s="1440"/>
      <c r="H43" s="1439"/>
      <c r="I43" s="1440"/>
      <c r="J43" s="1439"/>
      <c r="K43" s="1439"/>
    </row>
    <row r="44" spans="2:12" ht="13.5" customHeight="1" x14ac:dyDescent="0.2">
      <c r="B44" s="1375" t="s">
        <v>1760</v>
      </c>
      <c r="C44" s="1375"/>
      <c r="D44" s="322"/>
      <c r="E44" s="322"/>
      <c r="F44" s="322"/>
    </row>
    <row r="45" spans="2:12" ht="10.5" customHeight="1" x14ac:dyDescent="0.2">
      <c r="B45" s="1376" t="s">
        <v>1761</v>
      </c>
      <c r="C45" s="1376"/>
      <c r="G45" s="317"/>
      <c r="I45" s="317"/>
    </row>
    <row r="46" spans="2:12" ht="11.1" customHeight="1" x14ac:dyDescent="0.2">
      <c r="B46" s="1376" t="s">
        <v>1762</v>
      </c>
      <c r="C46" s="1376"/>
      <c r="G46" s="317"/>
      <c r="I46" s="317"/>
    </row>
    <row r="47" spans="2:12" ht="11.1" customHeight="1" x14ac:dyDescent="0.2">
      <c r="B47" s="1376" t="s">
        <v>1763</v>
      </c>
      <c r="C47" s="1376"/>
      <c r="G47" s="317"/>
      <c r="I47" s="317"/>
    </row>
    <row r="48" spans="2:12" ht="11.1" customHeight="1" x14ac:dyDescent="0.2">
      <c r="B48" s="1376" t="s">
        <v>1764</v>
      </c>
      <c r="C48" s="1376"/>
      <c r="G48" s="317"/>
      <c r="I48" s="317"/>
    </row>
  </sheetData>
  <sheetProtection sheet="1" objects="1" scenarios="1"/>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E73"/>
  <sheetViews>
    <sheetView showGridLines="0" zoomScale="110" zoomScaleNormal="110" workbookViewId="0">
      <selection activeCell="D10" sqref="D10"/>
    </sheetView>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51" customFormat="1" ht="12.75" customHeight="1" x14ac:dyDescent="0.2">
      <c r="B1" s="2495" t="str">
        <f>'Single Audit Cover'!A7</f>
        <v>Hillside SD 93</v>
      </c>
      <c r="C1" s="2495"/>
      <c r="D1" s="2495"/>
      <c r="E1" s="1441"/>
    </row>
    <row r="2" spans="2:5" s="1251" customFormat="1" ht="12.75" customHeight="1" x14ac:dyDescent="0.2">
      <c r="B2" s="2497">
        <f>'Single Audit Cover'!E7</f>
        <v>601093002</v>
      </c>
      <c r="C2" s="2497"/>
      <c r="D2" s="2497"/>
      <c r="E2" s="1442"/>
    </row>
    <row r="3" spans="2:5" ht="12.75" customHeight="1" x14ac:dyDescent="0.2">
      <c r="B3" s="2511" t="s">
        <v>1765</v>
      </c>
      <c r="C3" s="2511"/>
      <c r="D3" s="2511"/>
      <c r="E3" s="1243"/>
    </row>
    <row r="4" spans="2:5" s="1251" customFormat="1" ht="12.75" customHeight="1" x14ac:dyDescent="0.2">
      <c r="B4" s="2521" t="str">
        <f>'Single Audit Cover'!A4</f>
        <v>Year Ending June 30, 2019</v>
      </c>
      <c r="C4" s="2521"/>
      <c r="D4" s="2521"/>
      <c r="E4" s="1443"/>
    </row>
    <row r="5" spans="2:5" s="1251" customFormat="1" ht="40.15" customHeight="1" x14ac:dyDescent="0.2">
      <c r="B5" s="1444" t="s">
        <v>1766</v>
      </c>
      <c r="C5" s="328"/>
      <c r="D5" s="328"/>
      <c r="E5" s="328"/>
    </row>
    <row r="6" spans="2:5" s="1251" customFormat="1" ht="13.5" customHeight="1" x14ac:dyDescent="0.2">
      <c r="B6" s="1445" t="s">
        <v>1314</v>
      </c>
      <c r="C6" s="1445" t="s">
        <v>1313</v>
      </c>
      <c r="D6" s="1445" t="s">
        <v>1767</v>
      </c>
    </row>
    <row r="7" spans="2:5" ht="13.5" customHeight="1" x14ac:dyDescent="0.2">
      <c r="B7" s="1446"/>
      <c r="C7" s="324"/>
      <c r="D7" s="324"/>
      <c r="E7" s="324"/>
    </row>
    <row r="8" spans="2:5" ht="13.5" customHeight="1" x14ac:dyDescent="0.2">
      <c r="B8" s="1446"/>
      <c r="C8" s="324"/>
      <c r="D8" s="324"/>
      <c r="E8" s="324"/>
    </row>
    <row r="9" spans="2:5" ht="13.5" customHeight="1" x14ac:dyDescent="0.2">
      <c r="B9" s="1447"/>
      <c r="C9" s="323"/>
      <c r="D9" s="323"/>
      <c r="E9" s="323"/>
    </row>
    <row r="10" spans="2:5" ht="13.5" customHeight="1" x14ac:dyDescent="0.2">
      <c r="B10" s="1446"/>
      <c r="C10" s="323"/>
      <c r="D10" s="323"/>
      <c r="E10" s="323"/>
    </row>
    <row r="11" spans="2:5" ht="13.5" customHeight="1" x14ac:dyDescent="0.2">
      <c r="B11" s="1446"/>
      <c r="C11" s="323"/>
      <c r="D11" s="323"/>
      <c r="E11" s="323"/>
    </row>
    <row r="12" spans="2:5" ht="13.5" customHeight="1" x14ac:dyDescent="0.2">
      <c r="B12" s="1446"/>
      <c r="C12" s="323"/>
      <c r="D12" s="323"/>
      <c r="E12" s="323"/>
    </row>
    <row r="13" spans="2:5" ht="13.5" customHeight="1" x14ac:dyDescent="0.2">
      <c r="B13" s="1446"/>
      <c r="C13" s="323"/>
      <c r="D13" s="323"/>
      <c r="E13" s="323"/>
    </row>
    <row r="14" spans="2:5" ht="13.5" customHeight="1" x14ac:dyDescent="0.2">
      <c r="B14" s="1446"/>
      <c r="C14" s="323"/>
      <c r="D14" s="323"/>
      <c r="E14" s="323"/>
    </row>
    <row r="15" spans="2:5" ht="13.5" customHeight="1" x14ac:dyDescent="0.2">
      <c r="B15" s="1446"/>
      <c r="C15" s="323"/>
      <c r="D15" s="323"/>
      <c r="E15" s="323"/>
    </row>
    <row r="16" spans="2:5" ht="13.5" customHeight="1" x14ac:dyDescent="0.2">
      <c r="B16" s="1446"/>
      <c r="C16" s="323"/>
      <c r="D16" s="323"/>
      <c r="E16" s="323"/>
    </row>
    <row r="17" spans="2:5" ht="13.5" customHeight="1" x14ac:dyDescent="0.2">
      <c r="B17" s="1446"/>
      <c r="C17" s="323"/>
      <c r="D17" s="323"/>
      <c r="E17" s="323"/>
    </row>
    <row r="18" spans="2:5" ht="13.5" customHeight="1" x14ac:dyDescent="0.2">
      <c r="B18" s="1446"/>
      <c r="C18" s="323"/>
      <c r="D18" s="323"/>
      <c r="E18" s="323"/>
    </row>
    <row r="19" spans="2:5" ht="13.5" customHeight="1" x14ac:dyDescent="0.2">
      <c r="B19" s="1446"/>
      <c r="C19" s="323"/>
      <c r="D19" s="323"/>
      <c r="E19" s="323"/>
    </row>
    <row r="20" spans="2:5" ht="13.5" customHeight="1" x14ac:dyDescent="0.2">
      <c r="B20" s="1446"/>
      <c r="C20" s="323"/>
      <c r="D20" s="323"/>
      <c r="E20" s="323"/>
    </row>
    <row r="21" spans="2:5" ht="13.5" customHeight="1" x14ac:dyDescent="0.2">
      <c r="B21" s="1446"/>
      <c r="C21" s="323"/>
      <c r="D21" s="323"/>
      <c r="E21" s="323"/>
    </row>
    <row r="22" spans="2:5" ht="13.5" customHeight="1" x14ac:dyDescent="0.2">
      <c r="B22" s="1446"/>
      <c r="C22" s="323"/>
      <c r="D22" s="323"/>
      <c r="E22" s="323"/>
    </row>
    <row r="23" spans="2:5" ht="13.5" customHeight="1" x14ac:dyDescent="0.2">
      <c r="B23" s="1446"/>
      <c r="C23" s="323"/>
      <c r="D23" s="323"/>
      <c r="E23" s="323"/>
    </row>
    <row r="24" spans="2:5" ht="13.5" customHeight="1" x14ac:dyDescent="0.2">
      <c r="B24" s="1446"/>
      <c r="C24" s="323"/>
      <c r="D24" s="323"/>
      <c r="E24" s="323"/>
    </row>
    <row r="25" spans="2:5" ht="13.5" customHeight="1" x14ac:dyDescent="0.2">
      <c r="B25" s="1446"/>
      <c r="C25" s="323"/>
      <c r="D25" s="323"/>
      <c r="E25" s="323"/>
    </row>
    <row r="26" spans="2:5" ht="13.5" customHeight="1" x14ac:dyDescent="0.2">
      <c r="B26" s="1446"/>
      <c r="C26" s="323"/>
      <c r="D26" s="323"/>
      <c r="E26" s="323"/>
    </row>
    <row r="27" spans="2:5" ht="13.5" customHeight="1" x14ac:dyDescent="0.2">
      <c r="B27" s="1446"/>
      <c r="C27" s="323"/>
      <c r="D27" s="323"/>
      <c r="E27" s="323"/>
    </row>
    <row r="28" spans="2:5" ht="13.5" customHeight="1" x14ac:dyDescent="0.2">
      <c r="B28" s="1446"/>
      <c r="C28" s="323"/>
      <c r="D28" s="323"/>
      <c r="E28" s="323"/>
    </row>
    <row r="29" spans="2:5" ht="13.5" customHeight="1" x14ac:dyDescent="0.2">
      <c r="B29" s="1446"/>
      <c r="C29" s="323"/>
      <c r="D29" s="323"/>
      <c r="E29" s="323"/>
    </row>
    <row r="30" spans="2:5" ht="13.5" customHeight="1" x14ac:dyDescent="0.2">
      <c r="B30" s="1446"/>
      <c r="C30" s="323"/>
      <c r="D30" s="323"/>
      <c r="E30" s="323"/>
    </row>
    <row r="31" spans="2:5" ht="13.5" customHeight="1" x14ac:dyDescent="0.2">
      <c r="B31" s="1446"/>
      <c r="C31" s="323"/>
      <c r="D31" s="323"/>
      <c r="E31" s="323"/>
    </row>
    <row r="32" spans="2:5" ht="13.5" customHeight="1" x14ac:dyDescent="0.2">
      <c r="B32" s="1448"/>
      <c r="C32" s="323"/>
      <c r="D32" s="323"/>
      <c r="E32" s="323"/>
    </row>
    <row r="33" spans="2:5" ht="13.5" customHeight="1" x14ac:dyDescent="0.2">
      <c r="B33" s="1449"/>
      <c r="C33" s="323"/>
      <c r="D33" s="323"/>
      <c r="E33" s="323"/>
    </row>
    <row r="34" spans="2:5" ht="13.5" customHeight="1" x14ac:dyDescent="0.2">
      <c r="B34" s="1450"/>
      <c r="C34" s="323"/>
      <c r="D34" s="323"/>
      <c r="E34" s="323"/>
    </row>
    <row r="35" spans="2:5" ht="13.5" customHeight="1" x14ac:dyDescent="0.2">
      <c r="B35" s="1449"/>
      <c r="C35" s="323"/>
      <c r="D35" s="323"/>
      <c r="E35" s="323"/>
    </row>
    <row r="36" spans="2:5" ht="13.5" customHeight="1" x14ac:dyDescent="0.2">
      <c r="B36" s="1450"/>
      <c r="C36" s="323"/>
      <c r="D36" s="323"/>
      <c r="E36" s="323"/>
    </row>
    <row r="37" spans="2:5" ht="13.5" customHeight="1" x14ac:dyDescent="0.2">
      <c r="B37" s="1450"/>
      <c r="C37" s="323"/>
      <c r="D37" s="323"/>
      <c r="E37" s="323"/>
    </row>
    <row r="38" spans="2:5" ht="13.5" customHeight="1" x14ac:dyDescent="0.2">
      <c r="B38" s="1449"/>
      <c r="C38" s="323"/>
      <c r="D38" s="323"/>
      <c r="E38" s="323"/>
    </row>
    <row r="39" spans="2:5" ht="13.5" customHeight="1" x14ac:dyDescent="0.2">
      <c r="B39" s="1450"/>
      <c r="C39" s="323"/>
      <c r="D39" s="323"/>
      <c r="E39" s="323"/>
    </row>
    <row r="40" spans="2:5" ht="13.5" customHeight="1" x14ac:dyDescent="0.2">
      <c r="B40" s="1449"/>
      <c r="C40" s="323"/>
      <c r="D40" s="323"/>
      <c r="E40" s="323"/>
    </row>
    <row r="41" spans="2:5" ht="13.5" customHeight="1" x14ac:dyDescent="0.2">
      <c r="B41" s="1451"/>
      <c r="C41" s="323"/>
      <c r="D41" s="323"/>
      <c r="E41" s="323"/>
    </row>
    <row r="42" spans="2:5" ht="13.5" customHeight="1" x14ac:dyDescent="0.2">
      <c r="B42" s="1452"/>
      <c r="C42" s="323"/>
      <c r="D42" s="323"/>
      <c r="E42" s="323"/>
    </row>
    <row r="43" spans="2:5" ht="12.75" customHeight="1" x14ac:dyDescent="0.2">
      <c r="B43" s="1453"/>
      <c r="C43" s="1454"/>
      <c r="D43" s="1454"/>
      <c r="E43" s="323"/>
    </row>
    <row r="44" spans="2:5" ht="12.2" customHeight="1" x14ac:dyDescent="0.2">
      <c r="B44" s="1226" t="s">
        <v>1312</v>
      </c>
      <c r="C44" s="322"/>
    </row>
    <row r="45" spans="2:5" ht="12.2" customHeight="1" x14ac:dyDescent="0.2">
      <c r="B45" s="1455" t="s">
        <v>1768</v>
      </c>
    </row>
    <row r="46" spans="2:5" ht="12.2" customHeight="1" x14ac:dyDescent="0.2">
      <c r="B46" s="1455" t="s">
        <v>1769</v>
      </c>
    </row>
    <row r="47" spans="2:5" ht="12.2" customHeight="1" x14ac:dyDescent="0.2">
      <c r="B47" s="1456" t="s">
        <v>1311</v>
      </c>
    </row>
    <row r="48" spans="2:5" ht="12.2" customHeight="1" x14ac:dyDescent="0.2">
      <c r="B48" s="1456" t="s">
        <v>1310</v>
      </c>
    </row>
    <row r="49" spans="2:5" ht="12.2" customHeight="1" x14ac:dyDescent="0.2">
      <c r="B49" s="1456" t="s">
        <v>1309</v>
      </c>
    </row>
    <row r="50" spans="2:5" ht="12.2" customHeight="1" x14ac:dyDescent="0.2">
      <c r="B50" s="1456" t="s">
        <v>1308</v>
      </c>
    </row>
    <row r="53" spans="2:5" ht="12.75" customHeight="1" x14ac:dyDescent="0.2"/>
    <row r="54" spans="2:5" ht="12.75" customHeight="1" x14ac:dyDescent="0.2">
      <c r="B54" s="1236"/>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375"/>
    </row>
    <row r="68" spans="2:2" x14ac:dyDescent="0.2">
      <c r="B68" s="1269"/>
    </row>
    <row r="69" spans="2:2" x14ac:dyDescent="0.2">
      <c r="B69" s="1269"/>
    </row>
    <row r="70" spans="2:2" x14ac:dyDescent="0.2">
      <c r="B70" s="1376"/>
    </row>
    <row r="71" spans="2:2" x14ac:dyDescent="0.2">
      <c r="B71" s="1376"/>
    </row>
    <row r="72" spans="2:2" x14ac:dyDescent="0.2">
      <c r="B72" s="1376"/>
    </row>
    <row r="73" spans="2:2" x14ac:dyDescent="0.2">
      <c r="B73" s="1269"/>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K143"/>
  <sheetViews>
    <sheetView showGridLines="0" defaultGridColor="0" topLeftCell="A74" colorId="8" zoomScaleNormal="100" workbookViewId="0">
      <selection activeCell="D196" sqref="D196"/>
    </sheetView>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89" t="s">
        <v>1167</v>
      </c>
      <c r="B2" s="2089"/>
      <c r="C2" s="2089"/>
      <c r="D2" s="2089"/>
      <c r="E2" s="2089"/>
      <c r="F2" s="2089"/>
      <c r="G2" s="2089"/>
      <c r="H2" s="2089"/>
      <c r="I2" s="2089"/>
      <c r="J2" s="2089"/>
    </row>
    <row r="3" spans="1:11" s="181" customFormat="1" ht="17.25" customHeight="1" x14ac:dyDescent="0.2">
      <c r="A3" s="207"/>
      <c r="B3" s="207"/>
      <c r="C3" s="208"/>
      <c r="D3" s="209"/>
      <c r="E3" s="210"/>
    </row>
    <row r="4" spans="1:11" x14ac:dyDescent="0.2">
      <c r="A4" s="344" t="s">
        <v>1636</v>
      </c>
      <c r="B4" s="344"/>
      <c r="C4" s="344"/>
      <c r="D4" s="344"/>
      <c r="E4" s="344"/>
      <c r="F4" s="344"/>
      <c r="G4" s="344"/>
      <c r="H4" s="344"/>
      <c r="I4" s="344"/>
      <c r="J4" s="344"/>
      <c r="K4" s="344"/>
    </row>
    <row r="5" spans="1:11" x14ac:dyDescent="0.2">
      <c r="A5" s="237" t="s">
        <v>1637</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838</v>
      </c>
      <c r="B7" s="212"/>
      <c r="C7" s="213"/>
      <c r="D7" s="215"/>
    </row>
    <row r="8" spans="1:11" x14ac:dyDescent="0.2">
      <c r="A8" s="216"/>
      <c r="B8" s="217"/>
      <c r="D8" s="218"/>
    </row>
    <row r="9" spans="1:11" s="181" customFormat="1" x14ac:dyDescent="0.2">
      <c r="A9" s="219"/>
      <c r="B9" s="220"/>
      <c r="C9" s="179">
        <v>1</v>
      </c>
      <c r="D9" s="221" t="s">
        <v>1557</v>
      </c>
    </row>
    <row r="10" spans="1:11" s="181" customFormat="1" x14ac:dyDescent="0.2">
      <c r="A10" s="222"/>
      <c r="B10" s="223"/>
      <c r="C10" s="224"/>
      <c r="D10" s="225" t="s">
        <v>1623</v>
      </c>
    </row>
    <row r="11" spans="1:11" s="181" customFormat="1" x14ac:dyDescent="0.2">
      <c r="A11" s="219"/>
      <c r="B11" s="226"/>
      <c r="C11" s="227">
        <v>2</v>
      </c>
      <c r="D11" s="228" t="s">
        <v>1624</v>
      </c>
    </row>
    <row r="12" spans="1:11" s="181" customFormat="1" hidden="1" x14ac:dyDescent="0.2">
      <c r="A12" s="219"/>
      <c r="B12" s="229"/>
      <c r="C12" s="227"/>
      <c r="D12" s="230"/>
    </row>
    <row r="13" spans="1:11" s="181" customFormat="1" x14ac:dyDescent="0.2">
      <c r="A13" s="219"/>
      <c r="B13" s="226"/>
      <c r="C13" s="227">
        <v>3</v>
      </c>
      <c r="D13" s="228" t="s">
        <v>1625</v>
      </c>
    </row>
    <row r="14" spans="1:11" s="181" customFormat="1" x14ac:dyDescent="0.2">
      <c r="A14" s="219"/>
      <c r="B14" s="226"/>
      <c r="C14" s="227">
        <v>4</v>
      </c>
      <c r="D14" s="228" t="s">
        <v>1626</v>
      </c>
    </row>
    <row r="15" spans="1:11" s="181" customFormat="1" x14ac:dyDescent="0.2">
      <c r="A15" s="219"/>
      <c r="B15" s="226"/>
      <c r="C15" s="227">
        <v>5</v>
      </c>
      <c r="D15" s="231" t="s">
        <v>968</v>
      </c>
    </row>
    <row r="16" spans="1:11" s="181" customFormat="1" x14ac:dyDescent="0.2">
      <c r="A16" s="219"/>
      <c r="B16" s="226"/>
      <c r="C16" s="227">
        <v>6</v>
      </c>
      <c r="D16" s="231" t="s">
        <v>1458</v>
      </c>
    </row>
    <row r="17" spans="1:4" s="181" customFormat="1" ht="6" hidden="1" customHeight="1" x14ac:dyDescent="0.2">
      <c r="A17" s="219"/>
      <c r="B17" s="229"/>
      <c r="C17" s="227"/>
      <c r="D17" s="232"/>
    </row>
    <row r="18" spans="1:4" s="181" customFormat="1" ht="12" customHeight="1" x14ac:dyDescent="0.2">
      <c r="A18" s="219"/>
      <c r="B18" s="226"/>
      <c r="C18" s="227">
        <v>7</v>
      </c>
      <c r="D18" s="231" t="s">
        <v>1457</v>
      </c>
    </row>
    <row r="19" spans="1:4" s="181" customFormat="1" hidden="1" x14ac:dyDescent="0.2">
      <c r="A19" s="219"/>
      <c r="B19" s="229"/>
      <c r="C19" s="227"/>
      <c r="D19" s="232"/>
    </row>
    <row r="20" spans="1:4" s="181" customFormat="1" x14ac:dyDescent="0.2">
      <c r="A20" s="219"/>
      <c r="B20" s="226"/>
      <c r="C20" s="227">
        <v>8</v>
      </c>
      <c r="D20" s="231" t="s">
        <v>1627</v>
      </c>
    </row>
    <row r="21" spans="1:4" s="181" customFormat="1" x14ac:dyDescent="0.2">
      <c r="A21" s="219"/>
      <c r="B21" s="229"/>
      <c r="C21" s="227"/>
      <c r="D21" s="233" t="s">
        <v>1554</v>
      </c>
    </row>
    <row r="22" spans="1:4" s="181" customFormat="1" x14ac:dyDescent="0.2">
      <c r="A22" s="219"/>
      <c r="B22" s="226"/>
      <c r="C22" s="227">
        <v>9</v>
      </c>
      <c r="D22" s="231" t="s">
        <v>1628</v>
      </c>
    </row>
    <row r="23" spans="1:4" s="181" customFormat="1" x14ac:dyDescent="0.2">
      <c r="A23" s="219"/>
      <c r="B23" s="234"/>
      <c r="C23" s="227"/>
      <c r="D23" s="235" t="s">
        <v>1555</v>
      </c>
    </row>
    <row r="24" spans="1:4" s="181" customFormat="1" x14ac:dyDescent="0.2">
      <c r="A24" s="219"/>
      <c r="B24" s="226"/>
      <c r="C24" s="227">
        <v>10</v>
      </c>
      <c r="D24" s="231" t="s">
        <v>1629</v>
      </c>
    </row>
    <row r="25" spans="1:4" s="181" customFormat="1" x14ac:dyDescent="0.2">
      <c r="A25" s="219"/>
      <c r="B25" s="226"/>
      <c r="C25" s="227">
        <v>11</v>
      </c>
      <c r="D25" s="231" t="s">
        <v>1630</v>
      </c>
    </row>
    <row r="26" spans="1:4" s="181" customFormat="1" x14ac:dyDescent="0.2">
      <c r="A26" s="219"/>
      <c r="B26" s="234"/>
      <c r="C26" s="227"/>
      <c r="D26" s="235" t="s">
        <v>1556</v>
      </c>
    </row>
    <row r="27" spans="1:4" s="181" customFormat="1" x14ac:dyDescent="0.2">
      <c r="A27" s="219"/>
      <c r="B27" s="226"/>
      <c r="C27" s="227">
        <v>12</v>
      </c>
      <c r="D27" s="231" t="s">
        <v>1558</v>
      </c>
    </row>
    <row r="28" spans="1:4" s="181" customFormat="1" x14ac:dyDescent="0.2">
      <c r="A28" s="219"/>
      <c r="B28" s="229"/>
      <c r="C28" s="227"/>
      <c r="D28" s="225"/>
    </row>
    <row r="29" spans="1:4" s="181" customFormat="1" x14ac:dyDescent="0.2">
      <c r="A29" s="219"/>
      <c r="B29" s="226"/>
      <c r="C29" s="227">
        <v>13</v>
      </c>
      <c r="D29" s="231" t="s">
        <v>524</v>
      </c>
    </row>
    <row r="30" spans="1:4" s="181" customFormat="1" x14ac:dyDescent="0.2">
      <c r="A30" s="219"/>
      <c r="B30" s="229"/>
      <c r="C30" s="227"/>
      <c r="D30" s="225" t="s">
        <v>1631</v>
      </c>
    </row>
    <row r="31" spans="1:4" s="181" customFormat="1" x14ac:dyDescent="0.2">
      <c r="A31" s="219"/>
      <c r="B31" s="226"/>
      <c r="C31" s="227">
        <v>14</v>
      </c>
      <c r="D31" s="231" t="s">
        <v>1945</v>
      </c>
    </row>
    <row r="32" spans="1:4" s="181" customFormat="1" x14ac:dyDescent="0.2">
      <c r="A32" s="219"/>
      <c r="B32" s="236"/>
      <c r="C32" s="227"/>
      <c r="D32" s="237" t="s">
        <v>1792</v>
      </c>
    </row>
    <row r="33" spans="1:9" s="181" customFormat="1" ht="12" customHeight="1" x14ac:dyDescent="0.2">
      <c r="A33" s="219"/>
      <c r="B33" s="236"/>
      <c r="C33" s="227"/>
      <c r="D33" s="238" t="s">
        <v>1168</v>
      </c>
    </row>
    <row r="34" spans="1:9" s="181" customFormat="1" ht="8.25" hidden="1" customHeight="1" x14ac:dyDescent="0.2">
      <c r="A34" s="219"/>
      <c r="B34" s="229"/>
      <c r="C34" s="227"/>
      <c r="D34" s="239"/>
    </row>
    <row r="35" spans="1:9" s="181" customFormat="1" x14ac:dyDescent="0.2">
      <c r="A35" s="2103" t="s">
        <v>1632</v>
      </c>
      <c r="B35" s="2104"/>
      <c r="C35" s="2104"/>
      <c r="D35" s="2104"/>
      <c r="E35" s="2105"/>
      <c r="F35" s="2105"/>
      <c r="G35" s="2105"/>
      <c r="H35" s="2105"/>
      <c r="I35" s="2105"/>
    </row>
    <row r="36" spans="1:9" s="181" customFormat="1" x14ac:dyDescent="0.2">
      <c r="A36" s="219"/>
      <c r="B36" s="229"/>
      <c r="C36" s="227"/>
      <c r="D36" s="239"/>
    </row>
    <row r="37" spans="1:9" s="181" customFormat="1" x14ac:dyDescent="0.2">
      <c r="A37" s="219"/>
      <c r="B37" s="226"/>
      <c r="C37" s="227">
        <v>15</v>
      </c>
      <c r="D37" s="231" t="s">
        <v>361</v>
      </c>
    </row>
    <row r="38" spans="1:9" s="181" customFormat="1" x14ac:dyDescent="0.2">
      <c r="A38" s="219"/>
      <c r="B38" s="229"/>
      <c r="C38" s="227"/>
      <c r="D38" s="240" t="s">
        <v>1633</v>
      </c>
    </row>
    <row r="39" spans="1:9" s="181" customFormat="1" hidden="1" x14ac:dyDescent="0.2">
      <c r="A39" s="219"/>
      <c r="B39" s="229"/>
      <c r="C39" s="227"/>
      <c r="D39" s="241"/>
    </row>
    <row r="40" spans="1:9" s="181" customFormat="1" x14ac:dyDescent="0.2">
      <c r="A40" s="219"/>
      <c r="B40" s="226"/>
      <c r="C40" s="227">
        <v>16</v>
      </c>
      <c r="D40" s="242" t="s">
        <v>363</v>
      </c>
    </row>
    <row r="41" spans="1:9" s="181" customFormat="1" x14ac:dyDescent="0.2">
      <c r="A41" s="219"/>
      <c r="B41" s="229"/>
      <c r="C41" s="227"/>
      <c r="D41" s="240" t="s">
        <v>608</v>
      </c>
    </row>
    <row r="42" spans="1:9" s="181" customFormat="1" x14ac:dyDescent="0.2">
      <c r="A42" s="219"/>
      <c r="B42" s="226"/>
      <c r="C42" s="227">
        <v>17</v>
      </c>
      <c r="D42" s="242" t="s">
        <v>1634</v>
      </c>
    </row>
    <row r="43" spans="1:9" s="181" customFormat="1" x14ac:dyDescent="0.2">
      <c r="A43" s="219"/>
      <c r="B43" s="229"/>
      <c r="C43" s="227"/>
      <c r="D43" s="240" t="s">
        <v>1635</v>
      </c>
    </row>
    <row r="44" spans="1:9" s="181" customFormat="1" x14ac:dyDescent="0.2">
      <c r="A44" s="219"/>
      <c r="B44" s="226"/>
      <c r="C44" s="227">
        <v>18</v>
      </c>
      <c r="D44" s="242" t="s">
        <v>300</v>
      </c>
    </row>
    <row r="45" spans="1:9" s="181" customFormat="1" x14ac:dyDescent="0.2">
      <c r="A45" s="219"/>
      <c r="B45" s="229"/>
      <c r="C45" s="227"/>
      <c r="D45" s="240" t="s">
        <v>188</v>
      </c>
    </row>
    <row r="46" spans="1:9" s="181" customFormat="1" ht="16.5" customHeight="1" x14ac:dyDescent="0.2">
      <c r="A46" s="219"/>
      <c r="B46" s="229"/>
      <c r="C46" s="227"/>
      <c r="D46" s="239"/>
    </row>
    <row r="47" spans="1:9" s="181" customFormat="1" x14ac:dyDescent="0.2">
      <c r="A47" s="2103" t="s">
        <v>312</v>
      </c>
      <c r="B47" s="2106"/>
      <c r="C47" s="2106"/>
      <c r="D47" s="2106"/>
      <c r="E47" s="2107"/>
      <c r="F47" s="2107"/>
      <c r="G47" s="2107"/>
      <c r="H47" s="2107"/>
      <c r="I47" s="2107"/>
    </row>
    <row r="48" spans="1:9" s="181" customFormat="1" x14ac:dyDescent="0.2">
      <c r="A48" s="219"/>
      <c r="B48" s="229"/>
      <c r="C48" s="227"/>
      <c r="D48" s="239"/>
    </row>
    <row r="49" spans="1:10" s="181" customFormat="1" x14ac:dyDescent="0.2">
      <c r="A49" s="219"/>
      <c r="B49" s="226"/>
      <c r="C49" s="227">
        <v>19</v>
      </c>
      <c r="D49" s="243" t="s">
        <v>362</v>
      </c>
    </row>
    <row r="50" spans="1:10" s="181" customFormat="1" x14ac:dyDescent="0.2">
      <c r="A50" s="219"/>
      <c r="B50" s="226"/>
      <c r="C50" s="227">
        <v>20</v>
      </c>
      <c r="D50" s="243" t="s">
        <v>1638</v>
      </c>
    </row>
    <row r="51" spans="1:10" x14ac:dyDescent="0.2">
      <c r="B51" s="244"/>
      <c r="C51" s="245">
        <v>21</v>
      </c>
      <c r="D51" s="218" t="s">
        <v>1048</v>
      </c>
    </row>
    <row r="52" spans="1:10" x14ac:dyDescent="0.2">
      <c r="B52" s="246"/>
      <c r="C52" s="245"/>
      <c r="D52" s="240" t="s">
        <v>839</v>
      </c>
    </row>
    <row r="53" spans="1:10" s="181" customFormat="1" ht="15.75" customHeight="1" x14ac:dyDescent="0.2">
      <c r="A53" s="219"/>
      <c r="B53" s="220" t="s">
        <v>2071</v>
      </c>
      <c r="C53" s="179">
        <v>22</v>
      </c>
      <c r="D53" s="247" t="s">
        <v>1461</v>
      </c>
      <c r="E53" s="248"/>
      <c r="F53" s="249"/>
      <c r="G53" s="249" t="s">
        <v>1460</v>
      </c>
      <c r="H53" s="250">
        <v>34742</v>
      </c>
      <c r="I53" s="237" t="s">
        <v>1482</v>
      </c>
    </row>
    <row r="54" spans="1:10" s="181" customFormat="1" x14ac:dyDescent="0.2">
      <c r="A54" s="219"/>
      <c r="B54" s="220"/>
      <c r="C54" s="179">
        <v>23</v>
      </c>
      <c r="D54" s="243" t="s">
        <v>1361</v>
      </c>
      <c r="E54" s="248"/>
      <c r="F54" s="249"/>
    </row>
    <row r="55" spans="1:10" s="181" customFormat="1" x14ac:dyDescent="0.2">
      <c r="A55" s="214"/>
      <c r="B55" s="251"/>
      <c r="C55" s="251"/>
      <c r="D55" s="231" t="s">
        <v>1791</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110"/>
      <c r="C57" s="2111"/>
      <c r="D57" s="2111"/>
      <c r="E57" s="2111"/>
      <c r="F57" s="2111"/>
      <c r="G57" s="2111"/>
      <c r="H57" s="2111"/>
      <c r="I57" s="2111"/>
      <c r="J57" s="2112"/>
    </row>
    <row r="58" spans="1:10" s="181" customFormat="1" x14ac:dyDescent="0.2">
      <c r="A58" s="253"/>
      <c r="B58" s="2113"/>
      <c r="C58" s="2114"/>
      <c r="D58" s="2114"/>
      <c r="E58" s="2114"/>
      <c r="F58" s="2114"/>
      <c r="G58" s="2114"/>
      <c r="H58" s="2114"/>
      <c r="I58" s="2114"/>
      <c r="J58" s="2115"/>
    </row>
    <row r="59" spans="1:10" s="181" customFormat="1" x14ac:dyDescent="0.2">
      <c r="A59" s="253"/>
      <c r="B59" s="2113"/>
      <c r="C59" s="2114"/>
      <c r="D59" s="2114"/>
      <c r="E59" s="2114"/>
      <c r="F59" s="2114"/>
      <c r="G59" s="2114"/>
      <c r="H59" s="2114"/>
      <c r="I59" s="2114"/>
      <c r="J59" s="2115"/>
    </row>
    <row r="60" spans="1:10" s="181" customFormat="1" x14ac:dyDescent="0.2">
      <c r="A60" s="253"/>
      <c r="B60" s="2113"/>
      <c r="C60" s="2114"/>
      <c r="D60" s="2114"/>
      <c r="E60" s="2114"/>
      <c r="F60" s="2114"/>
      <c r="G60" s="2114"/>
      <c r="H60" s="2114"/>
      <c r="I60" s="2114"/>
      <c r="J60" s="2115"/>
    </row>
    <row r="61" spans="1:10" s="181" customFormat="1" x14ac:dyDescent="0.2">
      <c r="A61" s="253"/>
      <c r="B61" s="2113"/>
      <c r="C61" s="2114"/>
      <c r="D61" s="2114"/>
      <c r="E61" s="2114"/>
      <c r="F61" s="2114"/>
      <c r="G61" s="2114"/>
      <c r="H61" s="2114"/>
      <c r="I61" s="2114"/>
      <c r="J61" s="2115"/>
    </row>
    <row r="62" spans="1:10" s="181" customFormat="1" x14ac:dyDescent="0.2">
      <c r="A62" s="253"/>
      <c r="B62" s="2113"/>
      <c r="C62" s="2114"/>
      <c r="D62" s="2114"/>
      <c r="E62" s="2114"/>
      <c r="F62" s="2114"/>
      <c r="G62" s="2114"/>
      <c r="H62" s="2114"/>
      <c r="I62" s="2114"/>
      <c r="J62" s="2115"/>
    </row>
    <row r="63" spans="1:10" s="181" customFormat="1" x14ac:dyDescent="0.2">
      <c r="A63" s="253"/>
      <c r="B63" s="2113"/>
      <c r="C63" s="2114"/>
      <c r="D63" s="2114"/>
      <c r="E63" s="2114"/>
      <c r="F63" s="2114"/>
      <c r="G63" s="2114"/>
      <c r="H63" s="2114"/>
      <c r="I63" s="2114"/>
      <c r="J63" s="2115"/>
    </row>
    <row r="64" spans="1:10" s="181" customFormat="1" x14ac:dyDescent="0.2">
      <c r="A64" s="253"/>
      <c r="B64" s="2113"/>
      <c r="C64" s="2114"/>
      <c r="D64" s="2114"/>
      <c r="E64" s="2114"/>
      <c r="F64" s="2114"/>
      <c r="G64" s="2114"/>
      <c r="H64" s="2114"/>
      <c r="I64" s="2114"/>
      <c r="J64" s="2115"/>
    </row>
    <row r="65" spans="1:10" s="181" customFormat="1" x14ac:dyDescent="0.2">
      <c r="A65" s="253"/>
      <c r="B65" s="2113"/>
      <c r="C65" s="2114"/>
      <c r="D65" s="2114"/>
      <c r="E65" s="2114"/>
      <c r="F65" s="2114"/>
      <c r="G65" s="2114"/>
      <c r="H65" s="2114"/>
      <c r="I65" s="2114"/>
      <c r="J65" s="2115"/>
    </row>
    <row r="66" spans="1:10" s="181" customFormat="1" x14ac:dyDescent="0.2">
      <c r="A66" s="253"/>
      <c r="B66" s="2113"/>
      <c r="C66" s="2114"/>
      <c r="D66" s="2114"/>
      <c r="E66" s="2114"/>
      <c r="F66" s="2114"/>
      <c r="G66" s="2114"/>
      <c r="H66" s="2114"/>
      <c r="I66" s="2114"/>
      <c r="J66" s="2115"/>
    </row>
    <row r="67" spans="1:10" s="181" customFormat="1" ht="9" customHeight="1" x14ac:dyDescent="0.2">
      <c r="A67" s="254"/>
      <c r="B67" s="2116"/>
      <c r="C67" s="2117"/>
      <c r="D67" s="2117"/>
      <c r="E67" s="2117"/>
      <c r="F67" s="2117"/>
      <c r="G67" s="2117"/>
      <c r="H67" s="2117"/>
      <c r="I67" s="2117"/>
      <c r="J67" s="2118"/>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103" t="s">
        <v>1322</v>
      </c>
      <c r="B70" s="2106"/>
      <c r="C70" s="2106"/>
      <c r="D70" s="2106"/>
      <c r="E70" s="2107"/>
      <c r="F70" s="2107"/>
      <c r="G70" s="2107"/>
      <c r="H70" s="2107"/>
      <c r="I70" s="2107"/>
    </row>
    <row r="71" spans="1:10" s="181" customFormat="1" x14ac:dyDescent="0.2">
      <c r="A71" s="219"/>
      <c r="C71" s="257"/>
      <c r="D71" s="258" t="s">
        <v>1321</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1929</v>
      </c>
      <c r="B73" s="255"/>
      <c r="C73" s="256"/>
      <c r="D73" s="256"/>
      <c r="E73" s="256"/>
      <c r="F73" s="256"/>
      <c r="G73" s="256"/>
      <c r="H73" s="256"/>
    </row>
    <row r="74" spans="1:10" s="181" customFormat="1" x14ac:dyDescent="0.2">
      <c r="A74" s="259" t="s">
        <v>1424</v>
      </c>
      <c r="B74" s="255"/>
      <c r="C74" s="256"/>
      <c r="D74" s="256"/>
      <c r="E74" s="256"/>
      <c r="F74" s="256"/>
      <c r="G74" s="256"/>
      <c r="H74" s="256"/>
    </row>
    <row r="75" spans="1:10" s="181" customFormat="1" x14ac:dyDescent="0.2">
      <c r="A75" s="259" t="s">
        <v>1946</v>
      </c>
      <c r="B75" s="255"/>
      <c r="C75" s="256"/>
      <c r="D75" s="256"/>
      <c r="E75" s="256"/>
      <c r="F75" s="256"/>
      <c r="G75" s="256"/>
      <c r="H75" s="256"/>
    </row>
    <row r="76" spans="1:10" s="181" customFormat="1" ht="18.75" customHeight="1" x14ac:dyDescent="0.2">
      <c r="A76" s="239" t="s">
        <v>1425</v>
      </c>
      <c r="B76" s="255"/>
      <c r="C76" s="256"/>
      <c r="D76" s="256"/>
      <c r="E76" s="256"/>
      <c r="F76" s="256"/>
      <c r="G76" s="256"/>
      <c r="H76" s="256"/>
    </row>
    <row r="77" spans="1:10" s="181" customFormat="1" x14ac:dyDescent="0.2">
      <c r="C77" s="179">
        <v>24</v>
      </c>
      <c r="D77" s="247" t="s">
        <v>1646</v>
      </c>
      <c r="G77" s="297" t="s">
        <v>1904</v>
      </c>
      <c r="I77" s="1810"/>
      <c r="J77" s="261">
        <v>43707</v>
      </c>
    </row>
    <row r="78" spans="1:10" s="181" customFormat="1" ht="6" customHeight="1" x14ac:dyDescent="0.2">
      <c r="A78" s="219"/>
      <c r="B78" s="262"/>
      <c r="C78" s="179"/>
      <c r="D78" s="247"/>
      <c r="E78" s="248"/>
      <c r="F78" s="249"/>
    </row>
    <row r="79" spans="1:10" s="181" customFormat="1" x14ac:dyDescent="0.2">
      <c r="A79" s="219"/>
      <c r="B79" s="262"/>
      <c r="C79" s="179">
        <v>25</v>
      </c>
      <c r="D79" s="247" t="s">
        <v>1644</v>
      </c>
      <c r="E79" s="248"/>
      <c r="F79" s="249"/>
    </row>
    <row r="80" spans="1:10" s="181" customFormat="1" x14ac:dyDescent="0.2">
      <c r="A80" s="219"/>
      <c r="B80" s="262"/>
      <c r="C80" s="179"/>
      <c r="D80" s="247" t="s">
        <v>1645</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108" t="s">
        <v>1319</v>
      </c>
      <c r="B83" s="2108"/>
      <c r="C83" s="2108"/>
      <c r="D83" s="2109"/>
      <c r="E83" s="263" t="s">
        <v>1356</v>
      </c>
      <c r="F83" s="263" t="s">
        <v>1357</v>
      </c>
      <c r="G83" s="263" t="s">
        <v>1358</v>
      </c>
      <c r="H83" s="263" t="s">
        <v>1359</v>
      </c>
      <c r="I83" s="263" t="s">
        <v>1360</v>
      </c>
      <c r="J83" s="264" t="s">
        <v>156</v>
      </c>
    </row>
    <row r="84" spans="1:10" s="181" customFormat="1" ht="13.5" customHeight="1" thickTop="1" x14ac:dyDescent="0.2">
      <c r="A84" s="265" t="s">
        <v>1443</v>
      </c>
      <c r="B84" s="266"/>
      <c r="C84" s="267"/>
      <c r="D84" s="268"/>
      <c r="E84" s="269"/>
      <c r="F84" s="269"/>
      <c r="G84" s="269"/>
      <c r="H84" s="269"/>
      <c r="I84" s="269"/>
      <c r="J84" s="270"/>
    </row>
    <row r="85" spans="1:10" s="181" customFormat="1" ht="13.5" customHeight="1" x14ac:dyDescent="0.2">
      <c r="A85" s="271" t="s">
        <v>1927</v>
      </c>
      <c r="B85" s="272"/>
      <c r="C85" s="273"/>
      <c r="D85" s="274"/>
      <c r="E85" s="275"/>
      <c r="F85" s="276"/>
      <c r="G85" s="276"/>
      <c r="H85" s="276"/>
      <c r="I85" s="276"/>
      <c r="J85" s="277">
        <f>SUM(E85:I85)</f>
        <v>0</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1320</v>
      </c>
      <c r="B87" s="283"/>
      <c r="C87" s="284"/>
      <c r="D87" s="281"/>
      <c r="E87" s="269"/>
      <c r="F87" s="269"/>
      <c r="G87" s="269"/>
      <c r="H87" s="269"/>
      <c r="I87" s="269"/>
      <c r="J87" s="270"/>
    </row>
    <row r="88" spans="1:10" s="181" customFormat="1" ht="13.5" customHeight="1" x14ac:dyDescent="0.2">
      <c r="A88" s="285" t="s">
        <v>1927</v>
      </c>
      <c r="B88" s="286"/>
      <c r="C88" s="287"/>
      <c r="D88" s="288"/>
      <c r="E88" s="276"/>
      <c r="F88" s="276">
        <v>56</v>
      </c>
      <c r="G88" s="276">
        <v>28940</v>
      </c>
      <c r="H88" s="276"/>
      <c r="I88" s="276"/>
      <c r="J88" s="277">
        <f>SUM(E88:I88)</f>
        <v>28996</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156</v>
      </c>
      <c r="B90" s="283"/>
      <c r="C90" s="284"/>
      <c r="D90" s="293"/>
      <c r="E90" s="294"/>
      <c r="F90" s="294"/>
      <c r="G90" s="294"/>
      <c r="H90" s="294"/>
      <c r="I90" s="294"/>
      <c r="J90" s="295">
        <f>SUM(J85:J89)</f>
        <v>28996</v>
      </c>
    </row>
    <row r="91" spans="1:10" s="181" customFormat="1" x14ac:dyDescent="0.2">
      <c r="A91" s="219"/>
      <c r="B91" s="262"/>
      <c r="C91" s="179"/>
      <c r="E91" s="260"/>
      <c r="F91" s="296"/>
      <c r="H91" s="297"/>
    </row>
    <row r="92" spans="1:10" s="181" customFormat="1" x14ac:dyDescent="0.2">
      <c r="A92" s="219"/>
      <c r="B92" s="247" t="s">
        <v>1639</v>
      </c>
      <c r="C92" s="179"/>
      <c r="E92" s="260"/>
      <c r="F92" s="296"/>
      <c r="H92" s="297"/>
    </row>
    <row r="93" spans="1:10" s="181" customFormat="1" ht="16.5" customHeight="1" x14ac:dyDescent="0.2">
      <c r="A93" s="219"/>
      <c r="B93" s="298" t="s">
        <v>1928</v>
      </c>
      <c r="C93" s="179"/>
      <c r="E93" s="260"/>
      <c r="F93" s="296"/>
      <c r="H93" s="297"/>
    </row>
    <row r="94" spans="1:10" s="181" customFormat="1" x14ac:dyDescent="0.2">
      <c r="A94" s="299" t="s">
        <v>1330</v>
      </c>
      <c r="B94" s="300"/>
      <c r="C94" s="300"/>
      <c r="D94" s="301"/>
      <c r="E94" s="302"/>
      <c r="F94" s="303"/>
      <c r="G94" s="304"/>
      <c r="H94" s="305"/>
      <c r="I94" s="306"/>
    </row>
    <row r="95" spans="1:10" s="181" customFormat="1" x14ac:dyDescent="0.2">
      <c r="A95" s="307"/>
      <c r="B95" s="308" t="s">
        <v>1640</v>
      </c>
      <c r="C95" s="309"/>
      <c r="D95" s="310"/>
      <c r="E95" s="304"/>
      <c r="F95" s="304"/>
      <c r="G95" s="304"/>
      <c r="H95" s="304"/>
      <c r="I95" s="304"/>
    </row>
    <row r="96" spans="1:10" s="181" customFormat="1" x14ac:dyDescent="0.2">
      <c r="A96" s="307" t="s">
        <v>1168</v>
      </c>
      <c r="B96" s="345" t="s">
        <v>1642</v>
      </c>
      <c r="C96" s="309"/>
      <c r="D96" s="311"/>
      <c r="E96" s="311"/>
      <c r="F96" s="311"/>
      <c r="G96" s="311"/>
      <c r="H96" s="311"/>
      <c r="I96" s="304"/>
    </row>
    <row r="97" spans="1:9" s="181" customFormat="1" x14ac:dyDescent="0.2">
      <c r="A97" s="307"/>
      <c r="B97" s="308" t="s">
        <v>1641</v>
      </c>
      <c r="C97" s="309"/>
      <c r="D97" s="311"/>
      <c r="E97" s="311"/>
      <c r="F97" s="311"/>
      <c r="G97" s="311"/>
      <c r="H97" s="311"/>
      <c r="I97" s="304"/>
    </row>
    <row r="98" spans="1:9" s="181" customFormat="1" x14ac:dyDescent="0.2">
      <c r="A98" s="308"/>
      <c r="B98" s="312" t="s">
        <v>1643</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1165</v>
      </c>
      <c r="C101" s="310"/>
      <c r="D101" s="310"/>
      <c r="E101" s="304"/>
      <c r="F101" s="304"/>
      <c r="G101" s="304"/>
      <c r="H101" s="304"/>
      <c r="I101" s="304"/>
    </row>
    <row r="102" spans="1:9" s="181" customFormat="1" x14ac:dyDescent="0.2">
      <c r="A102" s="316"/>
      <c r="B102" s="2090"/>
      <c r="C102" s="2091"/>
      <c r="D102" s="2091"/>
      <c r="E102" s="2091"/>
      <c r="F102" s="2091"/>
      <c r="G102" s="2091"/>
      <c r="H102" s="2091"/>
      <c r="I102" s="2092"/>
    </row>
    <row r="103" spans="1:9" s="181" customFormat="1" ht="11.25" customHeight="1" x14ac:dyDescent="0.2">
      <c r="A103" s="316"/>
      <c r="B103" s="2093"/>
      <c r="C103" s="2094"/>
      <c r="D103" s="2094"/>
      <c r="E103" s="2094"/>
      <c r="F103" s="2094"/>
      <c r="G103" s="2094"/>
      <c r="H103" s="2094"/>
      <c r="I103" s="2095"/>
    </row>
    <row r="104" spans="1:9" s="181" customFormat="1" ht="11.25" customHeight="1" x14ac:dyDescent="0.2">
      <c r="A104" s="316"/>
      <c r="B104" s="2093"/>
      <c r="C104" s="2094"/>
      <c r="D104" s="2094"/>
      <c r="E104" s="2094"/>
      <c r="F104" s="2094"/>
      <c r="G104" s="2094"/>
      <c r="H104" s="2094"/>
      <c r="I104" s="2095"/>
    </row>
    <row r="105" spans="1:9" s="181" customFormat="1" x14ac:dyDescent="0.2">
      <c r="A105" s="316"/>
      <c r="B105" s="2093"/>
      <c r="C105" s="2094"/>
      <c r="D105" s="2094"/>
      <c r="E105" s="2094"/>
      <c r="F105" s="2094"/>
      <c r="G105" s="2094"/>
      <c r="H105" s="2094"/>
      <c r="I105" s="2095"/>
    </row>
    <row r="106" spans="1:9" s="181" customFormat="1" ht="11.25" customHeight="1" x14ac:dyDescent="0.2">
      <c r="A106" s="316"/>
      <c r="B106" s="2093"/>
      <c r="C106" s="2094"/>
      <c r="D106" s="2094"/>
      <c r="E106" s="2094"/>
      <c r="F106" s="2094"/>
      <c r="G106" s="2094"/>
      <c r="H106" s="2094"/>
      <c r="I106" s="2095"/>
    </row>
    <row r="107" spans="1:9" s="181" customFormat="1" ht="11.25" customHeight="1" x14ac:dyDescent="0.2">
      <c r="A107" s="316"/>
      <c r="B107" s="2093"/>
      <c r="C107" s="2094"/>
      <c r="D107" s="2094"/>
      <c r="E107" s="2094"/>
      <c r="F107" s="2094"/>
      <c r="G107" s="2094"/>
      <c r="H107" s="2094"/>
      <c r="I107" s="2095"/>
    </row>
    <row r="108" spans="1:9" s="181" customFormat="1" ht="11.25" customHeight="1" x14ac:dyDescent="0.2">
      <c r="A108" s="316"/>
      <c r="B108" s="2093"/>
      <c r="C108" s="2094"/>
      <c r="D108" s="2094"/>
      <c r="E108" s="2094"/>
      <c r="F108" s="2094"/>
      <c r="G108" s="2094"/>
      <c r="H108" s="2094"/>
      <c r="I108" s="2095"/>
    </row>
    <row r="109" spans="1:9" s="181" customFormat="1" ht="11.25" customHeight="1" x14ac:dyDescent="0.2">
      <c r="A109" s="316"/>
      <c r="B109" s="2093"/>
      <c r="C109" s="2094"/>
      <c r="D109" s="2094"/>
      <c r="E109" s="2094"/>
      <c r="F109" s="2094"/>
      <c r="G109" s="2094"/>
      <c r="H109" s="2094"/>
      <c r="I109" s="2095"/>
    </row>
    <row r="110" spans="1:9" s="181" customFormat="1" ht="11.25" customHeight="1" x14ac:dyDescent="0.2">
      <c r="A110" s="316"/>
      <c r="B110" s="2093"/>
      <c r="C110" s="2094"/>
      <c r="D110" s="2094"/>
      <c r="E110" s="2094"/>
      <c r="F110" s="2094"/>
      <c r="G110" s="2094"/>
      <c r="H110" s="2094"/>
      <c r="I110" s="2095"/>
    </row>
    <row r="111" spans="1:9" s="181" customFormat="1" ht="11.25" customHeight="1" x14ac:dyDescent="0.2">
      <c r="A111" s="316"/>
      <c r="B111" s="2093"/>
      <c r="C111" s="2094"/>
      <c r="D111" s="2094"/>
      <c r="E111" s="2094"/>
      <c r="F111" s="2094"/>
      <c r="G111" s="2094"/>
      <c r="H111" s="2094"/>
      <c r="I111" s="2095"/>
    </row>
    <row r="112" spans="1:9" s="181" customFormat="1" ht="11.25" customHeight="1" x14ac:dyDescent="0.2">
      <c r="A112" s="316"/>
      <c r="B112" s="2096"/>
      <c r="C112" s="2097"/>
      <c r="D112" s="2097"/>
      <c r="E112" s="2097"/>
      <c r="F112" s="2097"/>
      <c r="G112" s="2097"/>
      <c r="H112" s="2097"/>
      <c r="I112" s="2098"/>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99" t="s">
        <v>2070</v>
      </c>
      <c r="D114" s="2099"/>
      <c r="E114" s="304"/>
      <c r="F114" s="304"/>
      <c r="G114" s="304"/>
      <c r="H114" s="304"/>
      <c r="I114" s="304"/>
    </row>
    <row r="115" spans="1:9" s="181" customFormat="1" ht="11.25" customHeight="1" x14ac:dyDescent="0.2">
      <c r="A115" s="316"/>
      <c r="B115" s="316"/>
      <c r="C115" s="318"/>
      <c r="D115" s="319" t="s">
        <v>1166</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100" t="s">
        <v>1329</v>
      </c>
      <c r="D117" s="2101"/>
      <c r="E117" s="2102"/>
      <c r="F117" s="2102"/>
      <c r="G117" s="2102"/>
      <c r="H117" s="2102"/>
      <c r="I117" s="304"/>
    </row>
    <row r="118" spans="1:9" s="181" customFormat="1" ht="24" customHeight="1" x14ac:dyDescent="0.2">
      <c r="A118" s="316"/>
      <c r="B118" s="316"/>
      <c r="C118" s="316"/>
      <c r="D118" s="323"/>
      <c r="E118" s="322"/>
      <c r="F118" s="324"/>
      <c r="G118" s="1812"/>
      <c r="H118" s="322"/>
      <c r="I118" s="304"/>
    </row>
    <row r="119" spans="1:9" s="181" customFormat="1" ht="11.25" customHeight="1" x14ac:dyDescent="0.2">
      <c r="A119" s="325"/>
      <c r="B119" s="325"/>
      <c r="C119" s="326"/>
      <c r="D119" s="327" t="s">
        <v>360</v>
      </c>
      <c r="E119" s="310"/>
      <c r="F119" s="1811" t="s">
        <v>1905</v>
      </c>
      <c r="G119" s="328"/>
      <c r="H119" s="328"/>
      <c r="I119" s="304"/>
    </row>
    <row r="120" spans="1:9" x14ac:dyDescent="0.2">
      <c r="A120" s="329"/>
      <c r="B120" s="180"/>
      <c r="C120" s="330"/>
      <c r="D120" s="256"/>
      <c r="E120" s="256"/>
      <c r="F120" s="256"/>
      <c r="G120" s="256"/>
      <c r="H120" s="256"/>
      <c r="I120" s="304"/>
    </row>
    <row r="121" spans="1:9" x14ac:dyDescent="0.2">
      <c r="A121" s="329"/>
      <c r="B121" s="1460" t="s">
        <v>1600</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password="F60E" sheet="1" objects="1" scenarios="1"/>
  <mergeCells count="9">
    <mergeCell ref="A2:J2"/>
    <mergeCell ref="B102:I112"/>
    <mergeCell ref="C114:D114"/>
    <mergeCell ref="C117:H117"/>
    <mergeCell ref="A35:I35"/>
    <mergeCell ref="A47:I47"/>
    <mergeCell ref="A70:I70"/>
    <mergeCell ref="A83:D83"/>
    <mergeCell ref="B57:J67"/>
  </mergeCells>
  <phoneticPr fontId="14" type="noConversion"/>
  <pageMargins left="0.19" right="0.16" top="0.39" bottom="0.33" header="0.19" footer="0.17"/>
  <pageSetup scale="85" firstPageNumber="2" orientation="portrait" useFirstPageNumber="1" r:id="rId1"/>
  <headerFooter differentOddEven="1" alignWithMargins="0">
    <oddHeader>&amp;L&amp;8Page &amp;P&amp;C &amp;R&amp;8Page &amp;P</oddHeader>
  </headerFooter>
  <rowBreaks count="1" manualBreakCount="1">
    <brk id="6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6"/>
  <dimension ref="A1:N72"/>
  <sheetViews>
    <sheetView showGridLines="0" defaultGridColor="0" topLeftCell="A13" colorId="8" zoomScaleNormal="100" workbookViewId="0">
      <selection activeCell="D196" sqref="D196"/>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119" t="s">
        <v>385</v>
      </c>
      <c r="B1" s="2119"/>
      <c r="C1" s="2119"/>
      <c r="D1" s="2119"/>
      <c r="E1" s="2119"/>
      <c r="F1" s="2119"/>
      <c r="G1" s="2119"/>
      <c r="H1" s="2119"/>
      <c r="I1" s="2119"/>
      <c r="J1" s="2119"/>
      <c r="K1" s="2119"/>
      <c r="L1" s="2119"/>
      <c r="M1" s="2119"/>
      <c r="N1" s="346"/>
    </row>
    <row r="2" spans="1:14" ht="10.9" customHeight="1" x14ac:dyDescent="0.2">
      <c r="A2" s="346"/>
      <c r="B2" s="346"/>
      <c r="C2" s="346"/>
      <c r="D2" s="346"/>
      <c r="E2" s="346"/>
      <c r="F2" s="346"/>
      <c r="G2" s="346"/>
      <c r="H2" s="346"/>
      <c r="I2" s="346"/>
      <c r="J2" s="346"/>
      <c r="K2" s="346"/>
      <c r="L2" s="346"/>
      <c r="M2" s="346"/>
      <c r="N2" s="346"/>
    </row>
    <row r="3" spans="1:14" x14ac:dyDescent="0.2">
      <c r="A3" s="348" t="s">
        <v>845</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457</v>
      </c>
      <c r="B5" s="349" t="s">
        <v>1647</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1947</v>
      </c>
      <c r="E7" s="222"/>
      <c r="F7" s="351" t="s">
        <v>271</v>
      </c>
      <c r="G7" s="222"/>
      <c r="H7" s="222"/>
      <c r="I7" s="222"/>
      <c r="J7" s="352">
        <v>300418082</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1154</v>
      </c>
      <c r="E9" s="349"/>
      <c r="F9" s="354" t="s">
        <v>869</v>
      </c>
      <c r="G9" s="349"/>
      <c r="H9" s="353" t="s">
        <v>155</v>
      </c>
      <c r="I9" s="349"/>
      <c r="J9" s="354" t="s">
        <v>1001</v>
      </c>
      <c r="K9" s="349"/>
      <c r="L9" s="353" t="s">
        <v>406</v>
      </c>
      <c r="M9" s="222"/>
    </row>
    <row r="10" spans="1:14" ht="13.35" customHeight="1" x14ac:dyDescent="0.2">
      <c r="A10" s="344" t="s">
        <v>928</v>
      </c>
      <c r="C10" s="222"/>
      <c r="D10" s="355">
        <v>1.7635999999999999E-2</v>
      </c>
      <c r="E10" s="356" t="s">
        <v>1004</v>
      </c>
      <c r="F10" s="355">
        <v>3.4290000000000002E-3</v>
      </c>
      <c r="G10" s="356" t="s">
        <v>1004</v>
      </c>
      <c r="H10" s="355">
        <v>1.5430000000000001E-3</v>
      </c>
      <c r="I10" s="356" t="s">
        <v>1005</v>
      </c>
      <c r="J10" s="1704">
        <f>ROUND(D10+F10+H10,5)</f>
        <v>2.2610000000000002E-2</v>
      </c>
      <c r="K10" s="222"/>
      <c r="L10" s="355">
        <v>3.4299999999999999E-4</v>
      </c>
      <c r="M10" s="222"/>
    </row>
    <row r="11" spans="1:14" ht="7.5" customHeight="1" x14ac:dyDescent="0.2">
      <c r="B11" s="222"/>
      <c r="C11" s="222"/>
      <c r="D11" s="2129" t="str">
        <f>IF(SUM(J10)&lt;=0.0999999,"","Enter the Tax Rates by moving the decimal two places to the left.")</f>
        <v/>
      </c>
      <c r="E11" s="2130"/>
      <c r="F11" s="2130"/>
      <c r="G11" s="2130"/>
      <c r="H11" s="2130"/>
      <c r="I11" s="2130"/>
      <c r="J11" s="2130"/>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97</v>
      </c>
      <c r="B13" s="349" t="s">
        <v>1648</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526</v>
      </c>
      <c r="E15" s="222"/>
      <c r="F15" s="354" t="s">
        <v>1002</v>
      </c>
      <c r="G15" s="222"/>
      <c r="H15" s="354" t="s">
        <v>1003</v>
      </c>
      <c r="I15" s="222"/>
      <c r="J15" s="353" t="s">
        <v>391</v>
      </c>
      <c r="K15" s="222"/>
      <c r="L15" s="222"/>
      <c r="M15" s="222"/>
    </row>
    <row r="16" spans="1:14" ht="13.35" customHeight="1" x14ac:dyDescent="0.2">
      <c r="A16" s="349"/>
      <c r="B16" s="222"/>
      <c r="C16" s="222"/>
      <c r="D16" s="1705">
        <f>SUM('Acct Summary 7-8'!C8,'Acct Summary 7-8'!D8,'Acct Summary 7-8'!F8,'Acct Summary 7-8'!I8)</f>
        <v>8537632</v>
      </c>
      <c r="E16" s="356"/>
      <c r="F16" s="1705">
        <f>SUM('Acct Summary 7-8'!C17,'Acct Summary 7-8'!D17,'Acct Summary 7-8'!F17)</f>
        <v>7797057</v>
      </c>
      <c r="G16" s="356"/>
      <c r="H16" s="1705">
        <f>SUM(D16-F16)</f>
        <v>740575</v>
      </c>
      <c r="I16" s="222"/>
      <c r="J16" s="1705">
        <f>SUM('Acct Summary 7-8'!C81,'Acct Summary 7-8'!D81,'Acct Summary 7-8'!F81,'Acct Summary 7-8'!I81)</f>
        <v>9798442</v>
      </c>
      <c r="K16" s="222"/>
      <c r="L16" s="222"/>
      <c r="M16" s="222"/>
    </row>
    <row r="17" spans="1:13" ht="12.2" customHeight="1" x14ac:dyDescent="0.2">
      <c r="A17" s="349"/>
      <c r="B17" s="260" t="s">
        <v>8</v>
      </c>
      <c r="C17" s="237" t="s">
        <v>1395</v>
      </c>
      <c r="D17" s="222"/>
      <c r="E17" s="222"/>
      <c r="F17" s="222"/>
      <c r="G17" s="222"/>
      <c r="H17" s="222"/>
      <c r="I17" s="222"/>
      <c r="J17" s="222"/>
      <c r="K17" s="222"/>
      <c r="L17" s="222"/>
      <c r="M17" s="222"/>
    </row>
    <row r="18" spans="1:13" ht="12.2" customHeight="1" x14ac:dyDescent="0.2">
      <c r="A18" s="349"/>
      <c r="B18" s="222"/>
      <c r="C18" s="237" t="s">
        <v>505</v>
      </c>
      <c r="D18" s="222"/>
      <c r="E18" s="222"/>
      <c r="F18" s="222"/>
      <c r="G18" s="222"/>
      <c r="H18" s="222"/>
      <c r="I18" s="222"/>
      <c r="J18" s="222"/>
      <c r="K18" s="222"/>
      <c r="L18" s="222"/>
      <c r="M18" s="222"/>
    </row>
    <row r="19" spans="1:13" s="329" customFormat="1" ht="10.5" customHeight="1" x14ac:dyDescent="0.2"/>
    <row r="20" spans="1:13" ht="12.75" customHeight="1" x14ac:dyDescent="0.2">
      <c r="A20" s="349" t="s">
        <v>811</v>
      </c>
      <c r="B20" s="349" t="s">
        <v>1649</v>
      </c>
      <c r="C20" s="222"/>
      <c r="D20" s="222"/>
      <c r="E20" s="222"/>
      <c r="F20" s="222"/>
      <c r="G20" s="222"/>
      <c r="H20" s="222"/>
      <c r="I20" s="222"/>
      <c r="J20" s="222"/>
      <c r="K20" s="222"/>
      <c r="L20" s="222"/>
      <c r="M20" s="222"/>
    </row>
    <row r="21" spans="1:13" x14ac:dyDescent="0.2">
      <c r="A21" s="349"/>
      <c r="B21" s="222"/>
      <c r="C21" s="222"/>
      <c r="D21" s="360" t="s">
        <v>393</v>
      </c>
      <c r="E21" s="361"/>
      <c r="F21" s="360" t="s">
        <v>392</v>
      </c>
      <c r="G21" s="361"/>
      <c r="H21" s="360" t="s">
        <v>394</v>
      </c>
      <c r="I21" s="361"/>
      <c r="J21" s="360" t="s">
        <v>41</v>
      </c>
      <c r="K21" s="361"/>
      <c r="L21" s="362" t="s">
        <v>544</v>
      </c>
      <c r="M21" s="222"/>
    </row>
    <row r="22" spans="1:13" ht="13.35" customHeight="1" x14ac:dyDescent="0.2">
      <c r="A22" s="349"/>
      <c r="B22" s="222"/>
      <c r="C22" s="222"/>
      <c r="D22" s="1705">
        <f>'Short-Term Long-Term Debt 24'!F4</f>
        <v>0</v>
      </c>
      <c r="E22" s="356" t="s">
        <v>1004</v>
      </c>
      <c r="F22" s="1705">
        <f>'Short-Term Long-Term Debt 24'!F15</f>
        <v>0</v>
      </c>
      <c r="G22" s="356" t="s">
        <v>1004</v>
      </c>
      <c r="H22" s="1705">
        <f>'Short-Term Long-Term Debt 24'!F21</f>
        <v>0</v>
      </c>
      <c r="I22" s="356" t="s">
        <v>1004</v>
      </c>
      <c r="J22" s="1705">
        <f>'Short-Term Long-Term Debt 24'!F23</f>
        <v>0</v>
      </c>
      <c r="K22" s="356" t="s">
        <v>1004</v>
      </c>
      <c r="L22" s="1705">
        <f>'Short-Term Long-Term Debt 24'!F25</f>
        <v>0</v>
      </c>
      <c r="M22" s="356" t="s">
        <v>1004</v>
      </c>
    </row>
    <row r="23" spans="1:13" ht="15" customHeight="1" x14ac:dyDescent="0.2">
      <c r="A23" s="349"/>
      <c r="B23" s="222"/>
      <c r="C23" s="222"/>
      <c r="D23" s="360" t="s">
        <v>1062</v>
      </c>
      <c r="E23" s="361"/>
      <c r="F23" s="360" t="s">
        <v>156</v>
      </c>
      <c r="G23" s="222"/>
      <c r="H23" s="222"/>
      <c r="I23" s="222"/>
      <c r="J23" s="222"/>
      <c r="K23" s="222"/>
      <c r="L23" s="222"/>
      <c r="M23" s="222"/>
    </row>
    <row r="24" spans="1:13" ht="13.35" customHeight="1" x14ac:dyDescent="0.2">
      <c r="A24" s="349"/>
      <c r="B24" s="222"/>
      <c r="C24" s="356"/>
      <c r="D24" s="1705">
        <f>'Short-Term Long-Term Debt 24'!F27</f>
        <v>0</v>
      </c>
      <c r="E24" s="356" t="s">
        <v>1005</v>
      </c>
      <c r="F24" s="1706">
        <f>SUM(D22,F22,H22,J22,L22, D24)</f>
        <v>0</v>
      </c>
      <c r="G24" s="222"/>
      <c r="H24" s="222"/>
      <c r="I24" s="222"/>
      <c r="J24" s="222"/>
      <c r="K24" s="222"/>
      <c r="L24" s="222"/>
      <c r="M24" s="222"/>
    </row>
    <row r="25" spans="1:13" ht="11.25" customHeight="1" x14ac:dyDescent="0.2">
      <c r="A25" s="349"/>
      <c r="B25" s="181" t="s">
        <v>9</v>
      </c>
      <c r="C25" s="237" t="s">
        <v>2062</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98</v>
      </c>
      <c r="B28" s="349" t="s">
        <v>141</v>
      </c>
      <c r="C28" s="222"/>
      <c r="D28" s="222"/>
      <c r="E28" s="222"/>
      <c r="F28" s="222"/>
      <c r="G28" s="222"/>
      <c r="H28" s="222"/>
      <c r="I28" s="222"/>
      <c r="J28" s="222"/>
      <c r="K28" s="222"/>
      <c r="L28" s="222"/>
      <c r="M28" s="222"/>
    </row>
    <row r="29" spans="1:13" ht="12.2" customHeight="1" x14ac:dyDescent="0.2">
      <c r="A29" s="349"/>
      <c r="B29" s="237" t="s">
        <v>384</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t="s">
        <v>2071</v>
      </c>
      <c r="C31" s="367" t="s">
        <v>585</v>
      </c>
      <c r="D31" s="237" t="s">
        <v>1071</v>
      </c>
      <c r="E31" s="222"/>
      <c r="F31" s="222"/>
      <c r="G31" s="363"/>
      <c r="H31" s="1707">
        <f>IF(B31="X",(J7*0.069),IF(B32="X",(J7*0.138),"Enter x in a.or b."))</f>
        <v>20728847.658000004</v>
      </c>
      <c r="I31" s="368"/>
      <c r="J31" s="222"/>
      <c r="K31" s="222"/>
      <c r="L31" s="222"/>
      <c r="M31" s="222"/>
    </row>
    <row r="32" spans="1:13" ht="13.35" customHeight="1" x14ac:dyDescent="0.2">
      <c r="B32" s="369"/>
      <c r="C32" s="370" t="s">
        <v>586</v>
      </c>
      <c r="D32" s="237" t="s">
        <v>422</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388</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587</v>
      </c>
      <c r="D36" s="247" t="s">
        <v>0</v>
      </c>
      <c r="E36" s="222"/>
      <c r="F36" s="222"/>
      <c r="G36" s="375" t="s">
        <v>389</v>
      </c>
      <c r="H36" s="376"/>
      <c r="I36" s="222"/>
      <c r="J36" s="222"/>
      <c r="K36" s="222"/>
      <c r="L36" s="222"/>
      <c r="M36" s="222"/>
    </row>
    <row r="37" spans="1:13" ht="13.5" customHeight="1" x14ac:dyDescent="0.2">
      <c r="B37" s="222"/>
      <c r="C37" s="374"/>
      <c r="D37" s="247" t="s">
        <v>1134</v>
      </c>
      <c r="E37" s="222"/>
      <c r="F37" s="222"/>
      <c r="G37" s="377">
        <v>511</v>
      </c>
      <c r="H37" s="1706">
        <f>'Assets-Liab 5-6'!N36</f>
        <v>1927464</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545</v>
      </c>
      <c r="B40" s="349" t="s">
        <v>195</v>
      </c>
      <c r="C40" s="349"/>
      <c r="D40" s="349"/>
      <c r="E40" s="349"/>
      <c r="F40" s="349"/>
      <c r="G40" s="222"/>
      <c r="H40" s="222"/>
      <c r="I40" s="222"/>
      <c r="J40" s="222"/>
      <c r="K40" s="222"/>
      <c r="L40" s="222"/>
      <c r="M40" s="222"/>
    </row>
    <row r="41" spans="1:13" ht="12.2" customHeight="1" x14ac:dyDescent="0.2">
      <c r="B41" s="237" t="s">
        <v>1153</v>
      </c>
      <c r="C41" s="222"/>
      <c r="D41" s="222"/>
      <c r="E41" s="222"/>
      <c r="F41" s="222"/>
      <c r="G41" s="222"/>
      <c r="H41" s="222"/>
      <c r="I41" s="222"/>
      <c r="J41" s="222"/>
      <c r="K41" s="222"/>
      <c r="L41" s="222"/>
      <c r="M41" s="222"/>
    </row>
    <row r="42" spans="1:13" x14ac:dyDescent="0.2">
      <c r="B42" s="237" t="s">
        <v>401</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301</v>
      </c>
      <c r="E44" s="222"/>
      <c r="F44" s="222"/>
      <c r="G44" s="222"/>
      <c r="H44" s="222"/>
      <c r="I44" s="222"/>
      <c r="J44" s="222"/>
      <c r="K44" s="222"/>
      <c r="L44" s="222"/>
      <c r="M44" s="222"/>
    </row>
    <row r="45" spans="1:13" ht="13.5" customHeight="1" x14ac:dyDescent="0.2">
      <c r="B45" s="378"/>
      <c r="C45" s="225" t="s">
        <v>380</v>
      </c>
      <c r="E45" s="222"/>
      <c r="F45" s="222"/>
      <c r="G45" s="222"/>
      <c r="H45" s="222"/>
      <c r="I45" s="222"/>
      <c r="J45" s="222"/>
      <c r="K45" s="222"/>
      <c r="L45" s="222"/>
      <c r="M45" s="222"/>
    </row>
    <row r="46" spans="1:13" ht="13.5" customHeight="1" x14ac:dyDescent="0.2">
      <c r="B46" s="378"/>
      <c r="C46" s="225" t="s">
        <v>862</v>
      </c>
      <c r="E46" s="222"/>
      <c r="F46" s="222"/>
      <c r="G46" s="222"/>
      <c r="H46" s="222"/>
      <c r="I46" s="222"/>
      <c r="J46" s="222"/>
      <c r="K46" s="222"/>
      <c r="L46" s="222"/>
      <c r="M46" s="222"/>
    </row>
    <row r="47" spans="1:13" ht="13.5" customHeight="1" x14ac:dyDescent="0.2">
      <c r="B47" s="378"/>
      <c r="C47" s="225" t="s">
        <v>55</v>
      </c>
      <c r="E47" s="222"/>
      <c r="F47" s="222"/>
      <c r="G47" s="222"/>
      <c r="H47" s="222"/>
      <c r="I47" s="222"/>
      <c r="J47" s="222"/>
      <c r="K47" s="222"/>
      <c r="L47" s="222"/>
      <c r="M47" s="222"/>
    </row>
    <row r="48" spans="1:13" ht="13.5" customHeight="1" x14ac:dyDescent="0.2">
      <c r="B48" s="378"/>
      <c r="C48" s="225" t="s">
        <v>56</v>
      </c>
      <c r="E48" s="222"/>
      <c r="F48" s="222"/>
      <c r="G48" s="222"/>
      <c r="H48" s="222"/>
      <c r="I48" s="222"/>
      <c r="J48" s="222"/>
      <c r="K48" s="222"/>
      <c r="L48" s="222"/>
      <c r="M48" s="222"/>
    </row>
    <row r="49" spans="1:13" ht="13.5" customHeight="1" x14ac:dyDescent="0.2">
      <c r="B49" s="378"/>
      <c r="C49" s="225" t="s">
        <v>338</v>
      </c>
      <c r="E49" s="222"/>
      <c r="F49" s="222"/>
      <c r="G49" s="222"/>
      <c r="H49" s="222"/>
      <c r="I49" s="222"/>
      <c r="J49" s="222"/>
      <c r="K49" s="222"/>
      <c r="L49" s="222"/>
      <c r="M49" s="222"/>
    </row>
    <row r="50" spans="1:13" ht="13.5" customHeight="1" x14ac:dyDescent="0.2">
      <c r="B50" s="378"/>
      <c r="C50" s="225" t="s">
        <v>339</v>
      </c>
      <c r="E50" s="222"/>
      <c r="F50" s="222"/>
      <c r="G50" s="222"/>
      <c r="H50" s="222"/>
      <c r="I50" s="222"/>
      <c r="J50" s="222"/>
      <c r="K50" s="222"/>
      <c r="L50" s="222"/>
      <c r="M50" s="222"/>
    </row>
    <row r="51" spans="1:13" ht="13.5" customHeight="1" x14ac:dyDescent="0.2">
      <c r="B51" s="378"/>
      <c r="C51" s="225" t="s">
        <v>543</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386</v>
      </c>
      <c r="C53" s="222"/>
      <c r="D53" s="222"/>
      <c r="E53" s="222"/>
      <c r="F53" s="222"/>
      <c r="G53" s="222"/>
      <c r="H53" s="222"/>
      <c r="I53" s="222"/>
      <c r="J53" s="222"/>
      <c r="K53" s="222"/>
      <c r="L53" s="222"/>
      <c r="M53" s="222"/>
    </row>
    <row r="54" spans="1:13" ht="12.75" x14ac:dyDescent="0.2">
      <c r="B54" s="2120"/>
      <c r="C54" s="2121"/>
      <c r="D54" s="2121"/>
      <c r="E54" s="2121"/>
      <c r="F54" s="2121"/>
      <c r="G54" s="2121"/>
      <c r="H54" s="2121"/>
      <c r="I54" s="2121"/>
      <c r="J54" s="2121"/>
      <c r="K54" s="2121"/>
      <c r="L54" s="2122"/>
      <c r="M54" s="380"/>
    </row>
    <row r="55" spans="1:13" ht="12.75" customHeight="1" x14ac:dyDescent="0.2">
      <c r="B55" s="2123"/>
      <c r="C55" s="2124"/>
      <c r="D55" s="2124"/>
      <c r="E55" s="2124"/>
      <c r="F55" s="2124"/>
      <c r="G55" s="2124"/>
      <c r="H55" s="2124"/>
      <c r="I55" s="2124"/>
      <c r="J55" s="2124"/>
      <c r="K55" s="2124"/>
      <c r="L55" s="2125"/>
      <c r="M55" s="380"/>
    </row>
    <row r="56" spans="1:13" ht="12.75" customHeight="1" x14ac:dyDescent="0.2">
      <c r="B56" s="2123"/>
      <c r="C56" s="2124"/>
      <c r="D56" s="2124"/>
      <c r="E56" s="2124"/>
      <c r="F56" s="2124"/>
      <c r="G56" s="2124"/>
      <c r="H56" s="2124"/>
      <c r="I56" s="2124"/>
      <c r="J56" s="2124"/>
      <c r="K56" s="2124"/>
      <c r="L56" s="2125"/>
      <c r="M56" s="222"/>
    </row>
    <row r="57" spans="1:13" ht="12.75" customHeight="1" x14ac:dyDescent="0.2">
      <c r="B57" s="2123"/>
      <c r="C57" s="2124"/>
      <c r="D57" s="2124"/>
      <c r="E57" s="2124"/>
      <c r="F57" s="2124"/>
      <c r="G57" s="2124"/>
      <c r="H57" s="2124"/>
      <c r="I57" s="2124"/>
      <c r="J57" s="2124"/>
      <c r="K57" s="2124"/>
      <c r="L57" s="2125"/>
      <c r="M57" s="222"/>
    </row>
    <row r="58" spans="1:13" x14ac:dyDescent="0.2">
      <c r="B58" s="2126"/>
      <c r="C58" s="2127"/>
      <c r="D58" s="2127"/>
      <c r="E58" s="2127"/>
      <c r="F58" s="2127"/>
      <c r="G58" s="2127"/>
      <c r="H58" s="2127"/>
      <c r="I58" s="2127"/>
      <c r="J58" s="2127"/>
      <c r="K58" s="2127"/>
      <c r="L58" s="2128"/>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31"/>
      <c r="D61" s="2132"/>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password="F60E" sheet="1" objects="1" scenarios="1"/>
  <sortState ref="A1:M1">
    <sortCondition descending="1" ref="A1"/>
  </sortState>
  <mergeCells count="4">
    <mergeCell ref="A1:M1"/>
    <mergeCell ref="B54:L58"/>
    <mergeCell ref="D11:J11"/>
    <mergeCell ref="C61:D61"/>
  </mergeCells>
  <phoneticPr fontId="14"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dimension ref="A1:R44"/>
  <sheetViews>
    <sheetView showGridLines="0" topLeftCell="A25" zoomScale="110" zoomScaleNormal="110" workbookViewId="0">
      <selection activeCell="D196" sqref="D196"/>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34"/>
      <c r="B1" s="2135"/>
      <c r="C1" s="2135"/>
      <c r="D1" s="384"/>
      <c r="E1" s="384"/>
      <c r="F1" s="384"/>
      <c r="G1" s="384"/>
      <c r="H1" s="384"/>
      <c r="I1" s="384"/>
      <c r="J1" s="384"/>
      <c r="K1" s="384"/>
      <c r="L1" s="384"/>
      <c r="M1" s="384"/>
      <c r="N1" s="384"/>
      <c r="O1" s="2134"/>
      <c r="P1" s="2135"/>
      <c r="Q1" s="2135"/>
    </row>
    <row r="2" spans="1:18" ht="15" x14ac:dyDescent="0.2">
      <c r="A2" s="2138" t="s">
        <v>555</v>
      </c>
      <c r="B2" s="2138"/>
      <c r="C2" s="2138"/>
      <c r="D2" s="2138"/>
      <c r="E2" s="2138"/>
      <c r="F2" s="2138"/>
      <c r="G2" s="2138"/>
      <c r="H2" s="2138"/>
      <c r="I2" s="2138"/>
      <c r="J2" s="2138"/>
      <c r="K2" s="2138"/>
      <c r="L2" s="2138"/>
      <c r="M2" s="2138"/>
      <c r="N2" s="2138"/>
      <c r="O2" s="2138"/>
      <c r="P2" s="2138"/>
      <c r="Q2" s="2138"/>
      <c r="R2" s="2138"/>
    </row>
    <row r="3" spans="1:18" ht="12.75" x14ac:dyDescent="0.2">
      <c r="A3" s="2139" t="s">
        <v>1412</v>
      </c>
      <c r="B3" s="2139"/>
      <c r="C3" s="2139"/>
      <c r="D3" s="2139"/>
      <c r="E3" s="2139"/>
      <c r="F3" s="2139"/>
      <c r="G3" s="2139"/>
      <c r="H3" s="2139"/>
      <c r="I3" s="2139"/>
      <c r="J3" s="2139"/>
      <c r="K3" s="2139"/>
      <c r="L3" s="2139"/>
      <c r="M3" s="2139"/>
      <c r="N3" s="2139"/>
      <c r="O3" s="2139"/>
      <c r="P3" s="2139"/>
      <c r="Q3" s="2139"/>
      <c r="R3" s="2139"/>
    </row>
    <row r="4" spans="1:18" x14ac:dyDescent="0.2">
      <c r="A4" s="2140" t="s">
        <v>1553</v>
      </c>
      <c r="B4" s="2140"/>
      <c r="C4" s="2140"/>
      <c r="D4" s="2140"/>
      <c r="E4" s="2140"/>
      <c r="F4" s="2140"/>
      <c r="G4" s="2140"/>
      <c r="H4" s="2140"/>
      <c r="I4" s="2140"/>
      <c r="J4" s="2140"/>
      <c r="K4" s="2140"/>
      <c r="L4" s="2140"/>
      <c r="M4" s="2140"/>
      <c r="N4" s="2140"/>
      <c r="O4" s="2140"/>
      <c r="P4" s="2140"/>
      <c r="Q4" s="2140"/>
      <c r="R4" s="2140"/>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1125</v>
      </c>
      <c r="D7" s="390" t="str">
        <f>COVER!A17</f>
        <v>Hillside SD 93</v>
      </c>
      <c r="E7" s="391"/>
      <c r="G7" s="252"/>
      <c r="H7" s="387"/>
      <c r="I7" s="387"/>
      <c r="J7" s="387"/>
      <c r="K7" s="387"/>
      <c r="L7" s="329"/>
      <c r="M7" s="329"/>
      <c r="N7" s="329"/>
      <c r="O7" s="329"/>
      <c r="P7" s="329"/>
    </row>
    <row r="8" spans="1:18" ht="12.75" x14ac:dyDescent="0.2">
      <c r="A8" s="329"/>
      <c r="B8" s="329"/>
      <c r="C8" s="389" t="s">
        <v>1124</v>
      </c>
      <c r="D8" s="392">
        <f>COVER!A13</f>
        <v>601093002</v>
      </c>
      <c r="E8" s="393"/>
      <c r="G8" s="329"/>
      <c r="H8" s="329"/>
      <c r="I8" s="329"/>
      <c r="J8" s="329"/>
      <c r="K8" s="329"/>
      <c r="L8" s="329"/>
      <c r="M8" s="329"/>
      <c r="N8" s="329"/>
      <c r="O8" s="329"/>
      <c r="P8" s="329"/>
    </row>
    <row r="9" spans="1:18" ht="12.75" x14ac:dyDescent="0.2">
      <c r="A9" s="329"/>
      <c r="B9" s="329"/>
      <c r="C9" s="389" t="s">
        <v>712</v>
      </c>
      <c r="D9" s="394" t="str">
        <f>COVER!A15</f>
        <v>Cook County</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982</v>
      </c>
      <c r="C11" s="398" t="s">
        <v>1140</v>
      </c>
      <c r="D11" s="216"/>
      <c r="E11" s="216"/>
      <c r="F11" s="216"/>
      <c r="G11" s="216"/>
      <c r="H11" s="336" t="s">
        <v>156</v>
      </c>
      <c r="I11" s="336"/>
      <c r="J11" s="336"/>
      <c r="K11" s="399" t="s">
        <v>1141</v>
      </c>
      <c r="L11" s="336"/>
      <c r="M11" s="336" t="s">
        <v>1142</v>
      </c>
      <c r="N11" s="336"/>
      <c r="O11" s="400" t="str">
        <f>IF(K12&gt;0.24999,"4",IF(K12&gt;0.09999,"3",IF(K12&gt;=0,"2",1)))</f>
        <v>4</v>
      </c>
      <c r="P11" s="216"/>
      <c r="Q11" s="216"/>
    </row>
    <row r="12" spans="1:18" s="408" customFormat="1" ht="11.25" x14ac:dyDescent="0.2">
      <c r="A12" s="218"/>
      <c r="B12" s="401"/>
      <c r="C12" s="218" t="s">
        <v>1364</v>
      </c>
      <c r="D12" s="218"/>
      <c r="E12" s="218"/>
      <c r="F12" s="218" t="s">
        <v>1090</v>
      </c>
      <c r="G12" s="402"/>
      <c r="H12" s="403">
        <f>SUM('Acct Summary 7-8'!C81+'Acct Summary 7-8'!D81+'Acct Summary 7-8'!F81+'Acct Summary 7-8'!I81+IF('Acct Summary 7-8'!G81&lt;0,'Acct Summary 7-8'!G81,"0")+IF('Acct Summary 7-8'!J81&lt;0,'Acct Summary 7-8'!J81,"0"))</f>
        <v>9798442</v>
      </c>
      <c r="I12" s="404"/>
      <c r="J12" s="404"/>
      <c r="K12" s="405">
        <f>TRUNC((H12/H13*100000),5)/100000</f>
        <v>1.1476767796</v>
      </c>
      <c r="L12" s="406"/>
      <c r="M12" s="360" t="s">
        <v>1143</v>
      </c>
      <c r="N12" s="360"/>
      <c r="O12" s="407">
        <v>0.35</v>
      </c>
      <c r="P12" s="218"/>
      <c r="Q12" s="218"/>
    </row>
    <row r="13" spans="1:18" s="408" customFormat="1" ht="12.75" x14ac:dyDescent="0.2">
      <c r="A13" s="218"/>
      <c r="B13" s="401"/>
      <c r="C13" s="2136" t="s">
        <v>1323</v>
      </c>
      <c r="D13" s="2137"/>
      <c r="E13" s="218"/>
      <c r="F13" s="409" t="s">
        <v>792</v>
      </c>
      <c r="G13" s="402"/>
      <c r="H13" s="403">
        <f>SUM('Acct Summary 7-8'!C8+'Acct Summary 7-8'!D8+'Acct Summary 7-8'!F8+'Acct Summary 7-8'!I8)+H14</f>
        <v>8537632</v>
      </c>
      <c r="I13" s="404"/>
      <c r="J13" s="404"/>
      <c r="K13" s="410"/>
      <c r="L13" s="218"/>
      <c r="M13" s="360" t="s">
        <v>1144</v>
      </c>
      <c r="N13" s="360"/>
      <c r="O13" s="411">
        <f>(O11*O12)</f>
        <v>1.4</v>
      </c>
      <c r="P13" s="218"/>
      <c r="Q13" s="218"/>
      <c r="R13" s="412"/>
    </row>
    <row r="14" spans="1:18" s="408" customFormat="1" ht="12.75" x14ac:dyDescent="0.2">
      <c r="A14" s="218"/>
      <c r="B14" s="401"/>
      <c r="C14" s="240" t="s">
        <v>1396</v>
      </c>
      <c r="D14" s="413"/>
      <c r="E14" s="218"/>
      <c r="F14" s="409" t="s">
        <v>794</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1410</v>
      </c>
      <c r="D15" s="216"/>
      <c r="E15" s="216"/>
      <c r="F15" s="218"/>
      <c r="G15" s="414"/>
      <c r="H15" s="395"/>
      <c r="I15" s="216"/>
      <c r="J15" s="216"/>
      <c r="K15" s="395"/>
      <c r="L15" s="216"/>
      <c r="M15" s="415"/>
      <c r="N15" s="415"/>
      <c r="O15" s="216"/>
      <c r="P15" s="216"/>
      <c r="Q15" s="216"/>
      <c r="R15" s="384"/>
    </row>
    <row r="16" spans="1:18" ht="12.75" x14ac:dyDescent="0.2">
      <c r="A16" s="216"/>
      <c r="B16" s="397" t="s">
        <v>983</v>
      </c>
      <c r="C16" s="398" t="s">
        <v>1145</v>
      </c>
      <c r="D16" s="216"/>
      <c r="E16" s="216"/>
      <c r="F16" s="216"/>
      <c r="G16" s="216"/>
      <c r="H16" s="336" t="s">
        <v>156</v>
      </c>
      <c r="I16" s="336"/>
      <c r="J16" s="336"/>
      <c r="K16" s="399" t="s">
        <v>1141</v>
      </c>
      <c r="L16" s="336"/>
      <c r="M16" s="336" t="s">
        <v>1142</v>
      </c>
      <c r="N16" s="336"/>
      <c r="O16" s="400">
        <f>IF(K17&gt;1.2,"1",IF(K17&gt;1.1,"2",IF(K17&gt;1,"3",4)))</f>
        <v>4</v>
      </c>
      <c r="P16" s="216"/>
      <c r="R16" s="384"/>
    </row>
    <row r="17" spans="1:18" s="408" customFormat="1" ht="11.25" x14ac:dyDescent="0.2">
      <c r="A17" s="218"/>
      <c r="B17" s="401"/>
      <c r="C17" s="218" t="s">
        <v>796</v>
      </c>
      <c r="D17" s="218"/>
      <c r="E17" s="218"/>
      <c r="F17" s="218" t="s">
        <v>443</v>
      </c>
      <c r="G17" s="402"/>
      <c r="H17" s="403">
        <f>SUM('Acct Summary 7-8'!C17+'Acct Summary 7-8'!D17+'Acct Summary 7-8'!F17)</f>
        <v>7797057</v>
      </c>
      <c r="I17" s="404"/>
      <c r="J17" s="416"/>
      <c r="K17" s="405">
        <f>TRUNC((H17/H18*100000),5)/100000</f>
        <v>0.91325756359999999</v>
      </c>
      <c r="L17" s="406"/>
      <c r="M17" s="417" t="s">
        <v>1170</v>
      </c>
      <c r="O17" s="418" t="str">
        <f>IF(AND(O16="2", J20 &gt; 2),"1",IF(AND(O16 = "1", J20 &gt; 2),"2",IF(AND(O16="1", J20 &gt;1),"1","0")))</f>
        <v>0</v>
      </c>
      <c r="P17" s="218"/>
    </row>
    <row r="18" spans="1:18" s="408" customFormat="1" ht="11.25" x14ac:dyDescent="0.2">
      <c r="A18" s="218"/>
      <c r="B18" s="401"/>
      <c r="C18" s="2136" t="s">
        <v>1316</v>
      </c>
      <c r="D18" s="2137"/>
      <c r="E18" s="218"/>
      <c r="F18" s="419" t="s">
        <v>793</v>
      </c>
      <c r="G18" s="402"/>
      <c r="H18" s="403">
        <f>SUM('Acct Summary 7-8'!C8+'Acct Summary 7-8'!D8+'Acct Summary 7-8'!F8+'Acct Summary 7-8'!I8)+H19</f>
        <v>8537632</v>
      </c>
      <c r="I18" s="404"/>
      <c r="J18" s="404"/>
      <c r="K18" s="410"/>
      <c r="L18" s="218"/>
      <c r="M18" s="360" t="s">
        <v>1143</v>
      </c>
      <c r="N18" s="360"/>
      <c r="O18" s="410">
        <v>0.35</v>
      </c>
      <c r="P18" s="218"/>
    </row>
    <row r="19" spans="1:18" s="408" customFormat="1" ht="11.25" x14ac:dyDescent="0.2">
      <c r="A19" s="218"/>
      <c r="B19" s="401"/>
      <c r="C19" s="240" t="s">
        <v>1396</v>
      </c>
      <c r="D19" s="413"/>
      <c r="E19" s="218"/>
      <c r="F19" s="419" t="s">
        <v>794</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1410</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1144</v>
      </c>
      <c r="N20" s="360"/>
      <c r="O20" s="411">
        <f>(O16+O17)*O18</f>
        <v>1.4</v>
      </c>
      <c r="P20" s="218"/>
      <c r="R20" s="412"/>
    </row>
    <row r="21" spans="1:18" ht="11.45" customHeight="1" x14ac:dyDescent="0.2">
      <c r="A21" s="216"/>
      <c r="B21" s="396"/>
      <c r="C21" s="218" t="s">
        <v>474</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605</v>
      </c>
      <c r="C23" s="398" t="s">
        <v>1146</v>
      </c>
      <c r="D23" s="216"/>
      <c r="E23" s="216"/>
      <c r="F23" s="216"/>
      <c r="G23" s="216"/>
      <c r="H23" s="336" t="s">
        <v>156</v>
      </c>
      <c r="I23" s="336"/>
      <c r="J23" s="336"/>
      <c r="K23" s="399" t="s">
        <v>1147</v>
      </c>
      <c r="L23" s="336"/>
      <c r="M23" s="336" t="s">
        <v>1142</v>
      </c>
      <c r="N23" s="336"/>
      <c r="O23" s="400" t="str">
        <f>IF(K24&gt;=180,"4",IF(K24&gt;=90,"3",IF(K24&gt;=30,"2",1)))</f>
        <v>4</v>
      </c>
      <c r="P23" s="216"/>
      <c r="R23" s="384"/>
    </row>
    <row r="24" spans="1:18" s="408" customFormat="1" ht="11.25" x14ac:dyDescent="0.2">
      <c r="A24" s="218"/>
      <c r="B24" s="401"/>
      <c r="C24" s="2133" t="s">
        <v>1411</v>
      </c>
      <c r="D24" s="2133"/>
      <c r="E24" s="218"/>
      <c r="F24" s="218" t="s">
        <v>444</v>
      </c>
      <c r="G24" s="402"/>
      <c r="H24" s="403">
        <f>SUM('Assets-Liab 5-6'!C4+'Assets-Liab 5-6'!D4+'Assets-Liab 5-6'!F4+'Assets-Liab 5-6'!I4+'Assets-Liab 5-6'!C5+'Assets-Liab 5-6'!D5+'Assets-Liab 5-6'!F5+'Assets-Liab 5-6'!I5)</f>
        <v>10553314</v>
      </c>
      <c r="I24" s="422"/>
      <c r="J24" s="422"/>
      <c r="K24" s="423">
        <f>TRUNC(((H24/H25*100000)/100000),2)</f>
        <v>487.25</v>
      </c>
      <c r="L24" s="424"/>
      <c r="M24" s="360" t="s">
        <v>1143</v>
      </c>
      <c r="N24" s="360"/>
      <c r="O24" s="411">
        <v>0.1</v>
      </c>
      <c r="P24" s="218"/>
    </row>
    <row r="25" spans="1:18" s="408" customFormat="1" ht="12.75" x14ac:dyDescent="0.2">
      <c r="A25" s="218"/>
      <c r="B25" s="401"/>
      <c r="C25" s="218" t="s">
        <v>797</v>
      </c>
      <c r="D25" s="218"/>
      <c r="E25" s="218"/>
      <c r="F25" s="218" t="s">
        <v>445</v>
      </c>
      <c r="G25" s="402"/>
      <c r="H25" s="423">
        <f>ROUND((H17/360),5)</f>
        <v>21658.491669999999</v>
      </c>
      <c r="I25" s="425"/>
      <c r="J25" s="425"/>
      <c r="K25" s="410"/>
      <c r="L25" s="218"/>
      <c r="M25" s="360" t="s">
        <v>1144</v>
      </c>
      <c r="N25" s="360"/>
      <c r="O25" s="411">
        <f>O23*O24</f>
        <v>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489</v>
      </c>
      <c r="C27" s="398"/>
      <c r="D27" s="216"/>
      <c r="E27" s="216"/>
      <c r="F27" s="216"/>
      <c r="G27" s="216"/>
      <c r="H27" s="336" t="s">
        <v>156</v>
      </c>
      <c r="I27" s="336"/>
      <c r="J27" s="336"/>
      <c r="K27" s="399" t="s">
        <v>490</v>
      </c>
      <c r="L27" s="336"/>
      <c r="M27" s="336" t="s">
        <v>1142</v>
      </c>
      <c r="N27" s="336"/>
      <c r="O27" s="426" t="str">
        <f>IF(K28&gt;=75,"4",IF(K28&gt;=50,"3",IF(K28&gt;=25,"2",1)))</f>
        <v>4</v>
      </c>
      <c r="P27" s="216"/>
    </row>
    <row r="28" spans="1:18" s="408" customFormat="1" ht="11.25" x14ac:dyDescent="0.2">
      <c r="A28" s="218"/>
      <c r="B28" s="401"/>
      <c r="C28" s="218" t="s">
        <v>1930</v>
      </c>
      <c r="D28" s="218"/>
      <c r="E28" s="218"/>
      <c r="F28" s="218" t="s">
        <v>443</v>
      </c>
      <c r="G28" s="402"/>
      <c r="H28" s="427">
        <f>SUM('Short-Term Long-Term Debt 24'!F6,'Short-Term Long-Term Debt 24'!F7,'Short-Term Long-Term Debt 24'!F11)</f>
        <v>0</v>
      </c>
      <c r="I28" s="428"/>
      <c r="J28" s="428"/>
      <c r="K28" s="423">
        <f>TRUNC(100-((((H28/H29*100))*100)/100),2)</f>
        <v>100</v>
      </c>
      <c r="L28" s="429"/>
      <c r="M28" s="360" t="s">
        <v>1143</v>
      </c>
      <c r="N28" s="360"/>
      <c r="O28" s="430">
        <v>0.1</v>
      </c>
      <c r="P28" s="218"/>
    </row>
    <row r="29" spans="1:18" s="408" customFormat="1" ht="11.25" x14ac:dyDescent="0.2">
      <c r="A29" s="218"/>
      <c r="B29" s="401"/>
      <c r="C29" s="218" t="s">
        <v>795</v>
      </c>
      <c r="D29" s="218"/>
      <c r="E29" s="218"/>
      <c r="F29" s="218" t="s">
        <v>799</v>
      </c>
      <c r="G29" s="402"/>
      <c r="H29" s="431">
        <f>ROUND((0.85*'FP Info 3'!J7*'FP Info 3'!J10),5)</f>
        <v>5773584.9089200003</v>
      </c>
      <c r="I29" s="428"/>
      <c r="J29" s="428"/>
      <c r="K29" s="410"/>
      <c r="L29" s="218"/>
      <c r="M29" s="360" t="s">
        <v>1144</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561</v>
      </c>
      <c r="C31" s="398"/>
      <c r="D31" s="216"/>
      <c r="E31" s="216"/>
      <c r="F31" s="216"/>
      <c r="G31" s="414"/>
      <c r="H31" s="336" t="s">
        <v>156</v>
      </c>
      <c r="I31" s="336"/>
      <c r="J31" s="336"/>
      <c r="K31" s="399" t="s">
        <v>490</v>
      </c>
      <c r="L31" s="336"/>
      <c r="M31" s="336" t="s">
        <v>1142</v>
      </c>
      <c r="N31" s="336"/>
      <c r="O31" s="400" t="str">
        <f>IF(K32&gt;=75,"4",IF(K32&gt;=50,"3",IF(K32&gt;=25,"2",1)))</f>
        <v>4</v>
      </c>
      <c r="P31" s="216"/>
    </row>
    <row r="32" spans="1:18" s="408" customFormat="1" ht="11.25" x14ac:dyDescent="0.2">
      <c r="A32" s="218"/>
      <c r="B32" s="401"/>
      <c r="C32" s="218" t="s">
        <v>846</v>
      </c>
      <c r="D32" s="218"/>
      <c r="E32" s="218"/>
      <c r="F32" s="218"/>
      <c r="G32" s="402"/>
      <c r="H32" s="403">
        <f>'FP Info 3'!H37</f>
        <v>1927464</v>
      </c>
      <c r="I32" s="420"/>
      <c r="J32" s="420"/>
      <c r="K32" s="423">
        <f>TRUNC(100-((((H32/H33*100))*100)/100),2)</f>
        <v>90.7</v>
      </c>
      <c r="L32" s="406"/>
      <c r="M32" s="360" t="s">
        <v>1143</v>
      </c>
      <c r="N32" s="360"/>
      <c r="O32" s="434">
        <v>0.1</v>
      </c>
    </row>
    <row r="33" spans="1:17" s="408" customFormat="1" ht="11.25" x14ac:dyDescent="0.2">
      <c r="A33" s="218"/>
      <c r="B33" s="401"/>
      <c r="C33" s="218" t="s">
        <v>798</v>
      </c>
      <c r="D33" s="218"/>
      <c r="E33" s="218"/>
      <c r="F33" s="218"/>
      <c r="G33" s="402"/>
      <c r="H33" s="403">
        <f>IF('FP Info 3'!H31="Enter X in a or b"," ",'FP Info 3'!H31)</f>
        <v>20728847.658000004</v>
      </c>
      <c r="I33" s="420"/>
      <c r="J33" s="420"/>
      <c r="K33" s="403"/>
      <c r="L33" s="218"/>
      <c r="M33" s="435" t="s">
        <v>1144</v>
      </c>
      <c r="N33" s="435"/>
      <c r="O33" s="434">
        <f>(O31*O32)</f>
        <v>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294</v>
      </c>
      <c r="N35" s="414"/>
      <c r="O35" s="439">
        <f>(O13+O20+O25+O29+O33)</f>
        <v>3.9999999999999996</v>
      </c>
      <c r="P35" s="440" t="s">
        <v>196</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1985</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196</v>
      </c>
      <c r="H39" s="444" t="s">
        <v>1049</v>
      </c>
      <c r="I39" s="408"/>
      <c r="J39" s="408"/>
      <c r="K39" s="410"/>
      <c r="L39" s="408"/>
      <c r="M39" s="408"/>
      <c r="N39" s="408"/>
      <c r="O39" s="218"/>
      <c r="P39" s="216"/>
      <c r="Q39" s="216"/>
    </row>
    <row r="40" spans="1:17" x14ac:dyDescent="0.2">
      <c r="A40" s="216"/>
      <c r="B40" s="396"/>
      <c r="C40" s="216"/>
      <c r="D40" s="216"/>
      <c r="E40" s="216"/>
      <c r="F40" s="216"/>
      <c r="G40" s="445"/>
      <c r="H40" s="446" t="s">
        <v>1505</v>
      </c>
      <c r="I40" s="408"/>
      <c r="J40" s="408"/>
      <c r="K40" s="410"/>
      <c r="L40" s="408"/>
      <c r="M40" s="408"/>
      <c r="N40" s="408"/>
      <c r="O40" s="218"/>
      <c r="P40" s="216"/>
      <c r="Q40" s="216"/>
    </row>
    <row r="41" spans="1:17" x14ac:dyDescent="0.2">
      <c r="G41" s="448"/>
      <c r="H41" s="218" t="s">
        <v>1506</v>
      </c>
      <c r="M41" s="216"/>
      <c r="O41" s="216"/>
      <c r="P41" s="216"/>
      <c r="Q41" s="216"/>
    </row>
    <row r="42" spans="1:17" x14ac:dyDescent="0.2">
      <c r="A42" s="385" t="s">
        <v>1507</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algorithmName="SHA-512" hashValue="878+K+rXX1BiGBydwHSmP8ZtgDbq8C4MqcCKa8JyZjeYaOJnJ0rOKpg3lV4ddDEHydmaKIaiW5EieXamIwoooA==" saltValue="2t8HJmdRuYBb+NJUwoFCmA==" spinCount="100000" sheet="1" objects="1" scenarios="1"/>
  <mergeCells count="8">
    <mergeCell ref="C24:D24"/>
    <mergeCell ref="A1:C1"/>
    <mergeCell ref="O1:Q1"/>
    <mergeCell ref="C18:D18"/>
    <mergeCell ref="C13:D13"/>
    <mergeCell ref="A2:R2"/>
    <mergeCell ref="A3:R3"/>
    <mergeCell ref="A4:R4"/>
  </mergeCells>
  <phoneticPr fontId="14" type="noConversion"/>
  <hyperlinks>
    <hyperlink ref="A4" r:id="rId1" display="www.isbe.net/sfms/p/profile.htm" xr:uid="{00000000-0004-0000-0500-000000000000}"/>
    <hyperlink ref="A4:R4" r:id="rId2" display="https://www.isbe.net/Pages/School-District-Financial-Profile.aspx" xr:uid="{00000000-0004-0000-05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headerFooter>
  <ignoredErrors>
    <ignoredError sqref="H19" formulaRange="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N44"/>
  <sheetViews>
    <sheetView showGridLines="0" defaultGridColor="0" colorId="8" zoomScale="85" zoomScaleNormal="85" workbookViewId="0">
      <pane ySplit="2" topLeftCell="A3" activePane="bottomLeft" state="frozen"/>
      <selection activeCell="D196" sqref="D196"/>
      <selection pane="bottomLeft" activeCell="D196" sqref="D196"/>
    </sheetView>
  </sheetViews>
  <sheetFormatPr defaultColWidth="9.140625" defaultRowHeight="12.75" x14ac:dyDescent="0.2"/>
  <cols>
    <col min="1" max="1" width="47.28515625" style="494" customWidth="1"/>
    <col min="2" max="2" width="4.5703125" style="495" customWidth="1"/>
    <col min="3" max="14" width="13.7109375" style="457" customWidth="1"/>
    <col min="15" max="16384" width="9.140625" style="457"/>
  </cols>
  <sheetData>
    <row r="1" spans="1:14" x14ac:dyDescent="0.2">
      <c r="A1" s="2141" t="s">
        <v>1493</v>
      </c>
      <c r="B1" s="452"/>
      <c r="C1" s="453" t="s">
        <v>424</v>
      </c>
      <c r="D1" s="453" t="s">
        <v>425</v>
      </c>
      <c r="E1" s="453" t="s">
        <v>426</v>
      </c>
      <c r="F1" s="453" t="s">
        <v>427</v>
      </c>
      <c r="G1" s="453" t="s">
        <v>428</v>
      </c>
      <c r="H1" s="453" t="s">
        <v>429</v>
      </c>
      <c r="I1" s="453" t="s">
        <v>430</v>
      </c>
      <c r="J1" s="453" t="s">
        <v>431</v>
      </c>
      <c r="K1" s="453" t="s">
        <v>755</v>
      </c>
      <c r="L1" s="454"/>
      <c r="M1" s="455" t="s">
        <v>570</v>
      </c>
      <c r="N1" s="456"/>
    </row>
    <row r="2" spans="1:14" s="347" customFormat="1" ht="33.75" x14ac:dyDescent="0.2">
      <c r="A2" s="2142"/>
      <c r="B2" s="458" t="s">
        <v>890</v>
      </c>
      <c r="C2" s="459" t="s">
        <v>1154</v>
      </c>
      <c r="D2" s="459" t="s">
        <v>869</v>
      </c>
      <c r="E2" s="459" t="s">
        <v>437</v>
      </c>
      <c r="F2" s="459" t="s">
        <v>155</v>
      </c>
      <c r="G2" s="459" t="s">
        <v>949</v>
      </c>
      <c r="H2" s="459" t="s">
        <v>436</v>
      </c>
      <c r="I2" s="459" t="s">
        <v>406</v>
      </c>
      <c r="J2" s="459" t="s">
        <v>435</v>
      </c>
      <c r="K2" s="459" t="s">
        <v>157</v>
      </c>
      <c r="L2" s="460" t="s">
        <v>533</v>
      </c>
      <c r="M2" s="461" t="s">
        <v>584</v>
      </c>
      <c r="N2" s="462" t="s">
        <v>534</v>
      </c>
    </row>
    <row r="3" spans="1:14" s="347" customFormat="1" ht="18" customHeight="1" x14ac:dyDescent="0.2">
      <c r="A3" s="2143" t="s">
        <v>972</v>
      </c>
      <c r="B3" s="2144"/>
      <c r="C3" s="1531"/>
      <c r="D3" s="1532"/>
      <c r="E3" s="1532"/>
      <c r="F3" s="1532"/>
      <c r="G3" s="1532"/>
      <c r="H3" s="1532"/>
      <c r="I3" s="1532"/>
      <c r="J3" s="1532"/>
      <c r="K3" s="1532"/>
      <c r="L3" s="1532"/>
      <c r="M3" s="1533"/>
      <c r="N3" s="1534"/>
    </row>
    <row r="4" spans="1:14" ht="13.5" customHeight="1" x14ac:dyDescent="0.2">
      <c r="A4" s="463" t="s">
        <v>1650</v>
      </c>
      <c r="B4" s="464"/>
      <c r="C4" s="1913">
        <v>2000</v>
      </c>
      <c r="D4" s="1908">
        <v>500</v>
      </c>
      <c r="E4" s="1908">
        <v>0</v>
      </c>
      <c r="F4" s="1908">
        <v>0</v>
      </c>
      <c r="G4" s="1908">
        <v>0</v>
      </c>
      <c r="H4" s="1908">
        <v>0</v>
      </c>
      <c r="I4" s="1908">
        <v>0</v>
      </c>
      <c r="J4" s="1909">
        <v>0</v>
      </c>
      <c r="K4" s="1908">
        <v>0</v>
      </c>
      <c r="L4" s="465">
        <v>12822</v>
      </c>
      <c r="M4" s="467"/>
      <c r="N4" s="468"/>
    </row>
    <row r="5" spans="1:14" x14ac:dyDescent="0.2">
      <c r="A5" s="463" t="s">
        <v>991</v>
      </c>
      <c r="B5" s="469">
        <v>120</v>
      </c>
      <c r="C5" s="1913">
        <v>6733260</v>
      </c>
      <c r="D5" s="1908">
        <v>950059</v>
      </c>
      <c r="E5" s="1908">
        <v>242360</v>
      </c>
      <c r="F5" s="1908">
        <v>455482</v>
      </c>
      <c r="G5" s="1908">
        <v>273523</v>
      </c>
      <c r="H5" s="1908">
        <v>336664</v>
      </c>
      <c r="I5" s="1908">
        <v>2412013</v>
      </c>
      <c r="J5" s="1909">
        <v>0</v>
      </c>
      <c r="K5" s="1914">
        <v>0</v>
      </c>
      <c r="L5" s="470"/>
      <c r="M5" s="467"/>
      <c r="N5" s="468"/>
    </row>
    <row r="6" spans="1:14" ht="13.5" customHeight="1" x14ac:dyDescent="0.2">
      <c r="A6" s="471" t="s">
        <v>416</v>
      </c>
      <c r="B6" s="469">
        <v>130</v>
      </c>
      <c r="C6" s="1913">
        <v>2517120</v>
      </c>
      <c r="D6" s="1908">
        <v>489298</v>
      </c>
      <c r="E6" s="1908">
        <v>109602</v>
      </c>
      <c r="F6" s="1908">
        <v>220192</v>
      </c>
      <c r="G6" s="1914">
        <v>97983</v>
      </c>
      <c r="H6" s="1914">
        <v>0</v>
      </c>
      <c r="I6" s="1908">
        <v>48914</v>
      </c>
      <c r="J6" s="1915">
        <v>0</v>
      </c>
      <c r="K6" s="1914">
        <v>0</v>
      </c>
      <c r="L6" s="473"/>
      <c r="M6" s="467"/>
      <c r="N6" s="468"/>
    </row>
    <row r="7" spans="1:14" ht="13.5" customHeight="1" x14ac:dyDescent="0.2">
      <c r="A7" s="471" t="s">
        <v>417</v>
      </c>
      <c r="B7" s="469">
        <v>140</v>
      </c>
      <c r="C7" s="1916">
        <v>0</v>
      </c>
      <c r="D7" s="1916">
        <v>0</v>
      </c>
      <c r="E7" s="1916">
        <v>0</v>
      </c>
      <c r="F7" s="1916">
        <v>0</v>
      </c>
      <c r="G7" s="1916">
        <v>0</v>
      </c>
      <c r="H7" s="1916">
        <v>0</v>
      </c>
      <c r="I7" s="1916">
        <v>0</v>
      </c>
      <c r="J7" s="1916">
        <v>0</v>
      </c>
      <c r="K7" s="1916">
        <v>0</v>
      </c>
      <c r="L7" s="474"/>
      <c r="M7" s="467"/>
      <c r="N7" s="468"/>
    </row>
    <row r="8" spans="1:14" ht="13.5" customHeight="1" x14ac:dyDescent="0.2">
      <c r="A8" s="471" t="s">
        <v>268</v>
      </c>
      <c r="B8" s="469">
        <v>150</v>
      </c>
      <c r="C8" s="1916">
        <v>32821</v>
      </c>
      <c r="D8" s="1909">
        <v>0</v>
      </c>
      <c r="E8" s="1909">
        <v>0</v>
      </c>
      <c r="F8" s="1909">
        <v>28996</v>
      </c>
      <c r="G8" s="1917">
        <v>0</v>
      </c>
      <c r="H8" s="1909">
        <v>0</v>
      </c>
      <c r="I8" s="1915">
        <v>0</v>
      </c>
      <c r="J8" s="1915">
        <v>0</v>
      </c>
      <c r="K8" s="1918">
        <v>0</v>
      </c>
      <c r="L8" s="476"/>
      <c r="M8" s="467"/>
      <c r="N8" s="468"/>
    </row>
    <row r="9" spans="1:14" ht="13.5" customHeight="1" x14ac:dyDescent="0.2">
      <c r="A9" s="471" t="s">
        <v>269</v>
      </c>
      <c r="B9" s="469">
        <v>160</v>
      </c>
      <c r="C9" s="1916">
        <v>29369</v>
      </c>
      <c r="D9" s="1916">
        <v>29368</v>
      </c>
      <c r="E9" s="1916">
        <v>0</v>
      </c>
      <c r="F9" s="1916">
        <v>0</v>
      </c>
      <c r="G9" s="1916">
        <v>0</v>
      </c>
      <c r="H9" s="1916">
        <v>0</v>
      </c>
      <c r="I9" s="1916">
        <v>0</v>
      </c>
      <c r="J9" s="1916">
        <v>0</v>
      </c>
      <c r="K9" s="1916">
        <v>0</v>
      </c>
      <c r="L9" s="466"/>
      <c r="M9" s="467"/>
      <c r="N9" s="468"/>
    </row>
    <row r="10" spans="1:14" ht="13.5" customHeight="1" x14ac:dyDescent="0.2">
      <c r="A10" s="471" t="s">
        <v>990</v>
      </c>
      <c r="B10" s="469">
        <v>170</v>
      </c>
      <c r="C10" s="1913">
        <v>0</v>
      </c>
      <c r="D10" s="1908">
        <v>0</v>
      </c>
      <c r="E10" s="1909">
        <v>0</v>
      </c>
      <c r="F10" s="1908">
        <v>0</v>
      </c>
      <c r="G10" s="1917">
        <v>0</v>
      </c>
      <c r="H10" s="1910">
        <v>0</v>
      </c>
      <c r="I10" s="1909">
        <v>0</v>
      </c>
      <c r="J10" s="1909">
        <v>0</v>
      </c>
      <c r="K10" s="1910">
        <v>0</v>
      </c>
      <c r="L10" s="477"/>
      <c r="M10" s="468"/>
      <c r="N10" s="468"/>
    </row>
    <row r="11" spans="1:14" ht="13.5" customHeight="1" x14ac:dyDescent="0.2">
      <c r="A11" s="471" t="s">
        <v>270</v>
      </c>
      <c r="B11" s="469">
        <v>180</v>
      </c>
      <c r="C11" s="1916">
        <v>0</v>
      </c>
      <c r="D11" s="1909">
        <v>0</v>
      </c>
      <c r="E11" s="1909">
        <v>0</v>
      </c>
      <c r="F11" s="1909">
        <v>0</v>
      </c>
      <c r="G11" s="1909">
        <v>0</v>
      </c>
      <c r="H11" s="1909">
        <v>0</v>
      </c>
      <c r="I11" s="1917">
        <v>0</v>
      </c>
      <c r="J11" s="1917">
        <v>0</v>
      </c>
      <c r="K11" s="1909">
        <v>0</v>
      </c>
      <c r="L11" s="466"/>
      <c r="M11" s="468"/>
      <c r="N11" s="468"/>
    </row>
    <row r="12" spans="1:14" ht="13.5" customHeight="1" x14ac:dyDescent="0.2">
      <c r="A12" s="471" t="s">
        <v>418</v>
      </c>
      <c r="B12" s="469">
        <v>190</v>
      </c>
      <c r="C12" s="1913">
        <v>0</v>
      </c>
      <c r="D12" s="1908">
        <v>0</v>
      </c>
      <c r="E12" s="1908">
        <v>0</v>
      </c>
      <c r="F12" s="1908">
        <v>0</v>
      </c>
      <c r="G12" s="1908">
        <v>0</v>
      </c>
      <c r="H12" s="1908">
        <v>0</v>
      </c>
      <c r="I12" s="1908">
        <v>0</v>
      </c>
      <c r="J12" s="1909">
        <v>0</v>
      </c>
      <c r="K12" s="1908">
        <v>0</v>
      </c>
      <c r="L12" s="465"/>
      <c r="M12" s="468"/>
      <c r="N12" s="468"/>
    </row>
    <row r="13" spans="1:14" ht="13.5" customHeight="1" thickBot="1" x14ac:dyDescent="0.25">
      <c r="A13" s="1708" t="s">
        <v>643</v>
      </c>
      <c r="B13" s="1681"/>
      <c r="C13" s="1709">
        <f>SUM(C4:C12)</f>
        <v>9314570</v>
      </c>
      <c r="D13" s="1709">
        <f t="shared" ref="D13:L13" si="0">SUM(D4:D12)</f>
        <v>1469225</v>
      </c>
      <c r="E13" s="1709">
        <f t="shared" si="0"/>
        <v>351962</v>
      </c>
      <c r="F13" s="1709">
        <f t="shared" si="0"/>
        <v>704670</v>
      </c>
      <c r="G13" s="1709">
        <f t="shared" si="0"/>
        <v>371506</v>
      </c>
      <c r="H13" s="1709">
        <f t="shared" si="0"/>
        <v>336664</v>
      </c>
      <c r="I13" s="1709">
        <f t="shared" si="0"/>
        <v>2460927</v>
      </c>
      <c r="J13" s="1709">
        <f t="shared" si="0"/>
        <v>0</v>
      </c>
      <c r="K13" s="1709">
        <f t="shared" si="0"/>
        <v>0</v>
      </c>
      <c r="L13" s="1709">
        <f t="shared" si="0"/>
        <v>12822</v>
      </c>
      <c r="M13" s="467"/>
      <c r="N13" s="468"/>
    </row>
    <row r="14" spans="1:14" ht="18" customHeight="1" thickTop="1" x14ac:dyDescent="0.2">
      <c r="A14" s="2145" t="s">
        <v>147</v>
      </c>
      <c r="B14" s="2146"/>
      <c r="C14" s="1535"/>
      <c r="D14" s="1536"/>
      <c r="E14" s="1536"/>
      <c r="F14" s="1536"/>
      <c r="G14" s="1536"/>
      <c r="H14" s="1536"/>
      <c r="I14" s="1536"/>
      <c r="J14" s="1536"/>
      <c r="K14" s="1536"/>
      <c r="L14" s="1536"/>
      <c r="M14" s="1537"/>
      <c r="N14" s="1538"/>
    </row>
    <row r="15" spans="1:14" s="481" customFormat="1" ht="12.75" customHeight="1" x14ac:dyDescent="0.2">
      <c r="A15" s="478" t="s">
        <v>1400</v>
      </c>
      <c r="B15" s="479">
        <v>210</v>
      </c>
      <c r="C15" s="474"/>
      <c r="D15" s="474"/>
      <c r="E15" s="474"/>
      <c r="F15" s="474"/>
      <c r="G15" s="474"/>
      <c r="H15" s="474"/>
      <c r="I15" s="474"/>
      <c r="J15" s="474"/>
      <c r="K15" s="474"/>
      <c r="L15" s="474"/>
      <c r="M15" s="475">
        <f>'Cap Outlay Deprec 26'!F3</f>
        <v>0</v>
      </c>
      <c r="N15" s="480"/>
    </row>
    <row r="16" spans="1:14" s="481" customFormat="1" ht="12.75" customHeight="1" x14ac:dyDescent="0.2">
      <c r="A16" s="478" t="s">
        <v>1401</v>
      </c>
      <c r="B16" s="479">
        <v>220</v>
      </c>
      <c r="C16" s="474"/>
      <c r="D16" s="474"/>
      <c r="E16" s="474"/>
      <c r="F16" s="474"/>
      <c r="G16" s="474"/>
      <c r="H16" s="474"/>
      <c r="I16" s="474"/>
      <c r="J16" s="474"/>
      <c r="K16" s="474"/>
      <c r="L16" s="474"/>
      <c r="M16" s="466">
        <f>'Cap Outlay Deprec 26'!F5+'Cap Outlay Deprec 26'!F6</f>
        <v>354950</v>
      </c>
      <c r="N16" s="480"/>
    </row>
    <row r="17" spans="1:14" s="481" customFormat="1" ht="12.75" customHeight="1" x14ac:dyDescent="0.2">
      <c r="A17" s="478" t="s">
        <v>1402</v>
      </c>
      <c r="B17" s="479">
        <v>230</v>
      </c>
      <c r="C17" s="474"/>
      <c r="D17" s="474"/>
      <c r="E17" s="474"/>
      <c r="F17" s="474"/>
      <c r="G17" s="474"/>
      <c r="H17" s="474"/>
      <c r="I17" s="474"/>
      <c r="J17" s="474"/>
      <c r="K17" s="474"/>
      <c r="L17" s="474"/>
      <c r="M17" s="466">
        <f>'Cap Outlay Deprec 26'!F8+'Cap Outlay Deprec 26'!F9</f>
        <v>10324001</v>
      </c>
      <c r="N17" s="480"/>
    </row>
    <row r="18" spans="1:14" s="481" customFormat="1" ht="12.75" customHeight="1" x14ac:dyDescent="0.2">
      <c r="A18" s="478" t="s">
        <v>1403</v>
      </c>
      <c r="B18" s="479">
        <v>240</v>
      </c>
      <c r="C18" s="474"/>
      <c r="D18" s="474"/>
      <c r="E18" s="474"/>
      <c r="F18" s="474"/>
      <c r="G18" s="474"/>
      <c r="H18" s="474"/>
      <c r="I18" s="474"/>
      <c r="J18" s="474"/>
      <c r="K18" s="474"/>
      <c r="L18" s="474"/>
      <c r="M18" s="466">
        <f>'Cap Outlay Deprec 26'!F10</f>
        <v>96589</v>
      </c>
      <c r="N18" s="480"/>
    </row>
    <row r="19" spans="1:14" s="481" customFormat="1" ht="12.75" customHeight="1" x14ac:dyDescent="0.2">
      <c r="A19" s="478" t="s">
        <v>1404</v>
      </c>
      <c r="B19" s="479">
        <v>250</v>
      </c>
      <c r="C19" s="474"/>
      <c r="D19" s="474"/>
      <c r="E19" s="474"/>
      <c r="F19" s="474"/>
      <c r="G19" s="474"/>
      <c r="H19" s="474"/>
      <c r="I19" s="474"/>
      <c r="J19" s="474"/>
      <c r="K19" s="474"/>
      <c r="L19" s="474"/>
      <c r="M19" s="466">
        <f>'Cap Outlay Deprec 26'!F12+'Cap Outlay Deprec 26'!F13+'Cap Outlay Deprec 26'!F14</f>
        <v>1744013</v>
      </c>
      <c r="N19" s="480"/>
    </row>
    <row r="20" spans="1:14" s="481" customFormat="1" ht="12.75" customHeight="1" x14ac:dyDescent="0.2">
      <c r="A20" s="478" t="s">
        <v>1405</v>
      </c>
      <c r="B20" s="479">
        <v>260</v>
      </c>
      <c r="C20" s="474"/>
      <c r="D20" s="474"/>
      <c r="E20" s="474"/>
      <c r="F20" s="474"/>
      <c r="G20" s="474"/>
      <c r="H20" s="474"/>
      <c r="I20" s="474"/>
      <c r="J20" s="474"/>
      <c r="K20" s="474"/>
      <c r="L20" s="474"/>
      <c r="M20" s="466">
        <f>'Cap Outlay Deprec 26'!F15</f>
        <v>408713</v>
      </c>
      <c r="N20" s="480"/>
    </row>
    <row r="21" spans="1:14" s="481" customFormat="1" ht="12.75" customHeight="1" x14ac:dyDescent="0.2">
      <c r="A21" s="478" t="s">
        <v>1406</v>
      </c>
      <c r="B21" s="479">
        <v>340</v>
      </c>
      <c r="C21" s="474"/>
      <c r="D21" s="474"/>
      <c r="E21" s="474"/>
      <c r="F21" s="474"/>
      <c r="G21" s="474"/>
      <c r="H21" s="474"/>
      <c r="I21" s="474"/>
      <c r="J21" s="474"/>
      <c r="K21" s="474"/>
      <c r="L21" s="474"/>
      <c r="M21" s="482"/>
      <c r="N21" s="466">
        <f>SUM(E38:E39)</f>
        <v>242360</v>
      </c>
    </row>
    <row r="22" spans="1:14" s="481" customFormat="1" ht="12.75" customHeight="1" x14ac:dyDescent="0.2">
      <c r="A22" s="478" t="s">
        <v>1407</v>
      </c>
      <c r="B22" s="479">
        <v>350</v>
      </c>
      <c r="C22" s="474"/>
      <c r="D22" s="474"/>
      <c r="E22" s="474"/>
      <c r="F22" s="474"/>
      <c r="G22" s="474"/>
      <c r="H22" s="474"/>
      <c r="I22" s="474"/>
      <c r="J22" s="474"/>
      <c r="K22" s="474"/>
      <c r="L22" s="474"/>
      <c r="M22" s="482"/>
      <c r="N22" s="483">
        <f>'Short-Term Long-Term Debt 24'!J49</f>
        <v>1685104</v>
      </c>
    </row>
    <row r="23" spans="1:14" ht="13.5" customHeight="1" thickBot="1" x14ac:dyDescent="0.25">
      <c r="A23" s="1708" t="s">
        <v>642</v>
      </c>
      <c r="B23" s="1713"/>
      <c r="C23" s="467"/>
      <c r="D23" s="467"/>
      <c r="E23" s="467"/>
      <c r="F23" s="467"/>
      <c r="G23" s="467"/>
      <c r="H23" s="467"/>
      <c r="I23" s="467"/>
      <c r="J23" s="467"/>
      <c r="K23" s="467"/>
      <c r="L23" s="467"/>
      <c r="M23" s="1660">
        <f>SUM(M15:M22)</f>
        <v>12928266</v>
      </c>
      <c r="N23" s="1660">
        <f>SUM(N21:N22)</f>
        <v>1927464</v>
      </c>
    </row>
    <row r="24" spans="1:14" ht="18" customHeight="1" thickTop="1" x14ac:dyDescent="0.2">
      <c r="A24" s="2147" t="s">
        <v>597</v>
      </c>
      <c r="B24" s="2148"/>
      <c r="C24" s="1540"/>
      <c r="D24" s="1537"/>
      <c r="E24" s="1537"/>
      <c r="F24" s="1537"/>
      <c r="G24" s="1537"/>
      <c r="H24" s="1537"/>
      <c r="I24" s="1537"/>
      <c r="J24" s="1537"/>
      <c r="K24" s="1537"/>
      <c r="L24" s="1537"/>
      <c r="M24" s="1536"/>
      <c r="N24" s="1541"/>
    </row>
    <row r="25" spans="1:14" x14ac:dyDescent="0.2">
      <c r="A25" s="471" t="s">
        <v>644</v>
      </c>
      <c r="B25" s="469">
        <v>410</v>
      </c>
      <c r="C25" s="1917">
        <v>0</v>
      </c>
      <c r="D25" s="1917">
        <v>0</v>
      </c>
      <c r="E25" s="1917">
        <v>0</v>
      </c>
      <c r="F25" s="1917">
        <v>0</v>
      </c>
      <c r="G25" s="1917">
        <v>0</v>
      </c>
      <c r="H25" s="1918">
        <v>0</v>
      </c>
      <c r="I25" s="467"/>
      <c r="J25" s="1917">
        <v>0</v>
      </c>
      <c r="K25" s="1917">
        <v>0</v>
      </c>
      <c r="L25" s="467"/>
      <c r="M25" s="467"/>
      <c r="N25" s="467"/>
    </row>
    <row r="26" spans="1:14" x14ac:dyDescent="0.2">
      <c r="A26" s="471" t="s">
        <v>645</v>
      </c>
      <c r="B26" s="469">
        <v>420</v>
      </c>
      <c r="C26" s="466"/>
      <c r="D26" s="466"/>
      <c r="E26" s="466"/>
      <c r="F26" s="466"/>
      <c r="G26" s="466"/>
      <c r="H26" s="466"/>
      <c r="I26" s="466"/>
      <c r="J26" s="472"/>
      <c r="K26" s="466"/>
      <c r="L26" s="467"/>
      <c r="M26" s="467"/>
      <c r="N26" s="467"/>
    </row>
    <row r="27" spans="1:14" ht="13.5" customHeight="1" x14ac:dyDescent="0.2">
      <c r="A27" s="471" t="s">
        <v>646</v>
      </c>
      <c r="B27" s="469">
        <v>430</v>
      </c>
      <c r="C27" s="1909">
        <v>198056</v>
      </c>
      <c r="D27" s="1909">
        <v>40873</v>
      </c>
      <c r="E27" s="1908">
        <v>0</v>
      </c>
      <c r="F27" s="1909">
        <v>94572</v>
      </c>
      <c r="G27" s="1909">
        <v>2913</v>
      </c>
      <c r="H27" s="1909">
        <v>405023</v>
      </c>
      <c r="I27" s="1909">
        <v>0</v>
      </c>
      <c r="J27" s="1909">
        <v>0</v>
      </c>
      <c r="K27" s="1909">
        <v>0</v>
      </c>
      <c r="L27" s="467"/>
      <c r="M27" s="467"/>
      <c r="N27" s="467"/>
    </row>
    <row r="28" spans="1:14" ht="13.5" customHeight="1" x14ac:dyDescent="0.2">
      <c r="A28" s="471" t="s">
        <v>647</v>
      </c>
      <c r="B28" s="469">
        <v>440</v>
      </c>
      <c r="C28" s="1909">
        <v>0</v>
      </c>
      <c r="D28" s="1909">
        <v>0</v>
      </c>
      <c r="E28" s="1915">
        <v>0</v>
      </c>
      <c r="F28" s="1909">
        <v>0</v>
      </c>
      <c r="G28" s="1915">
        <v>0</v>
      </c>
      <c r="H28" s="1915">
        <v>0</v>
      </c>
      <c r="I28" s="1909">
        <v>0</v>
      </c>
      <c r="J28" s="1909">
        <v>0</v>
      </c>
      <c r="K28" s="1918">
        <v>0</v>
      </c>
      <c r="L28" s="467"/>
      <c r="M28" s="467"/>
      <c r="N28" s="467"/>
    </row>
    <row r="29" spans="1:14" ht="13.5" customHeight="1" x14ac:dyDescent="0.2">
      <c r="A29" s="471" t="s">
        <v>648</v>
      </c>
      <c r="B29" s="469">
        <v>460</v>
      </c>
      <c r="C29" s="1919">
        <v>0</v>
      </c>
      <c r="D29" s="1920">
        <v>0</v>
      </c>
      <c r="E29" s="1915">
        <v>0</v>
      </c>
      <c r="F29" s="1909">
        <v>0</v>
      </c>
      <c r="G29" s="1915">
        <v>0</v>
      </c>
      <c r="H29" s="1915">
        <v>0</v>
      </c>
      <c r="I29" s="1915">
        <v>0</v>
      </c>
      <c r="J29" s="1915">
        <v>0</v>
      </c>
      <c r="K29" s="1909">
        <v>0</v>
      </c>
      <c r="L29" s="467"/>
      <c r="M29" s="467"/>
      <c r="N29" s="467"/>
    </row>
    <row r="30" spans="1:14" ht="13.5" customHeight="1" x14ac:dyDescent="0.2">
      <c r="A30" s="471" t="s">
        <v>649</v>
      </c>
      <c r="B30" s="469">
        <v>470</v>
      </c>
      <c r="C30" s="1909">
        <v>538932</v>
      </c>
      <c r="D30" s="1915">
        <v>0</v>
      </c>
      <c r="E30" s="1909">
        <v>0</v>
      </c>
      <c r="F30" s="1909">
        <v>2071</v>
      </c>
      <c r="G30" s="1909">
        <v>0</v>
      </c>
      <c r="H30" s="1909">
        <v>0</v>
      </c>
      <c r="I30" s="1909">
        <v>0</v>
      </c>
      <c r="J30" s="1909">
        <v>0</v>
      </c>
      <c r="K30" s="1917">
        <v>0</v>
      </c>
      <c r="L30" s="467"/>
      <c r="M30" s="467"/>
      <c r="N30" s="467"/>
    </row>
    <row r="31" spans="1:14" ht="13.5" customHeight="1" x14ac:dyDescent="0.2">
      <c r="A31" s="471" t="s">
        <v>650</v>
      </c>
      <c r="B31" s="469">
        <v>480</v>
      </c>
      <c r="C31" s="1908">
        <v>887</v>
      </c>
      <c r="D31" s="1909">
        <v>0</v>
      </c>
      <c r="E31" s="1909">
        <v>0</v>
      </c>
      <c r="F31" s="1908">
        <v>0</v>
      </c>
      <c r="G31" s="1909">
        <v>0</v>
      </c>
      <c r="H31" s="1909">
        <v>0</v>
      </c>
      <c r="I31" s="1909">
        <v>0</v>
      </c>
      <c r="J31" s="1909">
        <v>0</v>
      </c>
      <c r="K31" s="1909">
        <v>0</v>
      </c>
      <c r="L31" s="467"/>
      <c r="M31" s="467"/>
      <c r="N31" s="467"/>
    </row>
    <row r="32" spans="1:14" ht="13.5" customHeight="1" x14ac:dyDescent="0.2">
      <c r="A32" s="484" t="s">
        <v>651</v>
      </c>
      <c r="B32" s="485">
        <v>490</v>
      </c>
      <c r="C32" s="1921">
        <v>2517155</v>
      </c>
      <c r="D32" s="1921">
        <v>489298</v>
      </c>
      <c r="E32" s="1915">
        <v>109602</v>
      </c>
      <c r="F32" s="1915">
        <v>220192</v>
      </c>
      <c r="G32" s="1915">
        <v>97983</v>
      </c>
      <c r="H32" s="1915">
        <v>0</v>
      </c>
      <c r="I32" s="1915">
        <v>48914</v>
      </c>
      <c r="J32" s="1915">
        <v>0</v>
      </c>
      <c r="K32" s="1918">
        <v>0</v>
      </c>
      <c r="L32" s="467"/>
      <c r="M32" s="467"/>
      <c r="N32" s="467"/>
    </row>
    <row r="33" spans="1:14" ht="13.5" customHeight="1" x14ac:dyDescent="0.2">
      <c r="A33" s="486" t="s">
        <v>302</v>
      </c>
      <c r="B33" s="485">
        <v>493</v>
      </c>
      <c r="C33" s="466"/>
      <c r="D33" s="466"/>
      <c r="E33" s="466"/>
      <c r="F33" s="466"/>
      <c r="G33" s="466"/>
      <c r="H33" s="466"/>
      <c r="I33" s="466"/>
      <c r="J33" s="466"/>
      <c r="K33" s="466"/>
      <c r="L33" s="466">
        <f>L13</f>
        <v>12822</v>
      </c>
      <c r="M33" s="467"/>
      <c r="N33" s="468"/>
    </row>
    <row r="34" spans="1:14" ht="13.5" customHeight="1" thickBot="1" x14ac:dyDescent="0.25">
      <c r="A34" s="1710" t="s">
        <v>653</v>
      </c>
      <c r="B34" s="1711"/>
      <c r="C34" s="1712">
        <f>SUM(C25:C33)</f>
        <v>3255030</v>
      </c>
      <c r="D34" s="1712">
        <f t="shared" ref="D34:K34" si="1">SUM(D25:D33)</f>
        <v>530171</v>
      </c>
      <c r="E34" s="1712">
        <f t="shared" si="1"/>
        <v>109602</v>
      </c>
      <c r="F34" s="1712">
        <f t="shared" si="1"/>
        <v>316835</v>
      </c>
      <c r="G34" s="1712">
        <f t="shared" si="1"/>
        <v>100896</v>
      </c>
      <c r="H34" s="1712">
        <f t="shared" si="1"/>
        <v>405023</v>
      </c>
      <c r="I34" s="1712">
        <f t="shared" si="1"/>
        <v>48914</v>
      </c>
      <c r="J34" s="1712">
        <f t="shared" si="1"/>
        <v>0</v>
      </c>
      <c r="K34" s="1712">
        <f t="shared" si="1"/>
        <v>0</v>
      </c>
      <c r="L34" s="1693">
        <f>SUM(L33)</f>
        <v>12822</v>
      </c>
      <c r="M34" s="467"/>
      <c r="N34" s="476"/>
    </row>
    <row r="35" spans="1:14" ht="18" customHeight="1" thickTop="1" x14ac:dyDescent="0.2">
      <c r="A35" s="2149" t="s">
        <v>528</v>
      </c>
      <c r="B35" s="2150"/>
      <c r="C35" s="1542"/>
      <c r="D35" s="1543"/>
      <c r="E35" s="1543"/>
      <c r="F35" s="1543"/>
      <c r="G35" s="1543"/>
      <c r="H35" s="1543"/>
      <c r="I35" s="1543"/>
      <c r="J35" s="1543"/>
      <c r="K35" s="1543"/>
      <c r="L35" s="1543"/>
      <c r="M35" s="1537"/>
      <c r="N35" s="1541"/>
    </row>
    <row r="36" spans="1:14" x14ac:dyDescent="0.2">
      <c r="A36" s="487" t="s">
        <v>1</v>
      </c>
      <c r="B36" s="469">
        <v>511</v>
      </c>
      <c r="C36" s="474"/>
      <c r="D36" s="474"/>
      <c r="E36" s="474"/>
      <c r="F36" s="474"/>
      <c r="G36" s="474"/>
      <c r="H36" s="474"/>
      <c r="I36" s="474"/>
      <c r="J36" s="474"/>
      <c r="K36" s="474"/>
      <c r="L36" s="467"/>
      <c r="M36" s="467"/>
      <c r="N36" s="488">
        <f>'Short-Term Long-Term Debt 24'!I49</f>
        <v>1927464</v>
      </c>
    </row>
    <row r="37" spans="1:14" ht="13.5" thickBot="1" x14ac:dyDescent="0.25">
      <c r="A37" s="1708" t="s">
        <v>652</v>
      </c>
      <c r="B37" s="1713"/>
      <c r="C37" s="474"/>
      <c r="D37" s="474"/>
      <c r="E37" s="474"/>
      <c r="F37" s="474"/>
      <c r="G37" s="474"/>
      <c r="H37" s="474"/>
      <c r="I37" s="474"/>
      <c r="J37" s="474"/>
      <c r="K37" s="474"/>
      <c r="L37" s="476"/>
      <c r="M37" s="467"/>
      <c r="N37" s="1660">
        <f>SUM(N36:N36)</f>
        <v>1927464</v>
      </c>
    </row>
    <row r="38" spans="1:14" s="329" customFormat="1" ht="13.5" customHeight="1" thickTop="1" x14ac:dyDescent="0.2">
      <c r="A38" s="489" t="s">
        <v>419</v>
      </c>
      <c r="B38" s="479">
        <v>714</v>
      </c>
      <c r="C38" s="1908">
        <v>0</v>
      </c>
      <c r="D38" s="1908">
        <v>0</v>
      </c>
      <c r="E38" s="1908">
        <v>0</v>
      </c>
      <c r="F38" s="1908">
        <v>0</v>
      </c>
      <c r="G38" s="1908">
        <v>0</v>
      </c>
      <c r="H38" s="1908">
        <v>0</v>
      </c>
      <c r="I38" s="1908">
        <v>0</v>
      </c>
      <c r="J38" s="1908">
        <v>0</v>
      </c>
      <c r="K38" s="1908">
        <v>0</v>
      </c>
      <c r="L38" s="477"/>
      <c r="M38" s="490"/>
      <c r="N38" s="490"/>
    </row>
    <row r="39" spans="1:14" s="329" customFormat="1" ht="13.5" customHeight="1" x14ac:dyDescent="0.2">
      <c r="A39" s="489" t="s">
        <v>341</v>
      </c>
      <c r="B39" s="479">
        <v>730</v>
      </c>
      <c r="C39" s="1908">
        <v>6059540</v>
      </c>
      <c r="D39" s="1908">
        <v>939054</v>
      </c>
      <c r="E39" s="1908">
        <v>242360</v>
      </c>
      <c r="F39" s="1908">
        <v>387835</v>
      </c>
      <c r="G39" s="1908">
        <v>270610</v>
      </c>
      <c r="H39" s="1908">
        <v>-68359</v>
      </c>
      <c r="I39" s="1908">
        <v>2412013</v>
      </c>
      <c r="J39" s="1908">
        <v>0</v>
      </c>
      <c r="K39" s="1908">
        <v>0</v>
      </c>
      <c r="L39" s="465"/>
      <c r="M39" s="490"/>
      <c r="N39" s="490"/>
    </row>
    <row r="40" spans="1:14" s="329" customFormat="1" ht="13.5" customHeight="1" x14ac:dyDescent="0.2">
      <c r="A40" s="491" t="s">
        <v>148</v>
      </c>
      <c r="B40" s="492"/>
      <c r="C40" s="493"/>
      <c r="D40" s="493"/>
      <c r="E40" s="493"/>
      <c r="F40" s="493"/>
      <c r="G40" s="493"/>
      <c r="H40" s="493"/>
      <c r="I40" s="493"/>
      <c r="J40" s="493"/>
      <c r="K40" s="493"/>
      <c r="L40" s="493"/>
      <c r="M40" s="466">
        <f>'Cap Outlay Deprec 26'!F16</f>
        <v>12928266</v>
      </c>
      <c r="N40" s="490"/>
    </row>
    <row r="41" spans="1:14" ht="13.5" customHeight="1" thickBot="1" x14ac:dyDescent="0.25">
      <c r="A41" s="1708" t="s">
        <v>654</v>
      </c>
      <c r="B41" s="1678"/>
      <c r="C41" s="1660">
        <f>(SUM(C34,C37,C38,C39))</f>
        <v>9314570</v>
      </c>
      <c r="D41" s="1660">
        <f t="shared" ref="D41:L41" si="2">SUM(D34,D37,D38:D39)</f>
        <v>1469225</v>
      </c>
      <c r="E41" s="1660">
        <f t="shared" si="2"/>
        <v>351962</v>
      </c>
      <c r="F41" s="1660">
        <f t="shared" si="2"/>
        <v>704670</v>
      </c>
      <c r="G41" s="1660">
        <f t="shared" si="2"/>
        <v>371506</v>
      </c>
      <c r="H41" s="1660">
        <f t="shared" si="2"/>
        <v>336664</v>
      </c>
      <c r="I41" s="1660">
        <f t="shared" si="2"/>
        <v>2460927</v>
      </c>
      <c r="J41" s="1660">
        <f t="shared" si="2"/>
        <v>0</v>
      </c>
      <c r="K41" s="1660">
        <f t="shared" si="2"/>
        <v>0</v>
      </c>
      <c r="L41" s="1660">
        <f t="shared" si="2"/>
        <v>12822</v>
      </c>
      <c r="M41" s="1660">
        <f>SUM(M40)</f>
        <v>12928266</v>
      </c>
      <c r="N41" s="1660">
        <f>SUM(N37)</f>
        <v>1927464</v>
      </c>
    </row>
    <row r="42" spans="1:14" ht="13.5" thickTop="1" x14ac:dyDescent="0.2"/>
    <row r="43" spans="1:14" x14ac:dyDescent="0.2">
      <c r="A43" s="247"/>
      <c r="C43" s="496"/>
    </row>
    <row r="44" spans="1:14" x14ac:dyDescent="0.2">
      <c r="A44" s="247"/>
      <c r="C44" s="496"/>
    </row>
  </sheetData>
  <sheetProtection password="F60E" sheet="1" objects="1" scenarios="1"/>
  <mergeCells count="5">
    <mergeCell ref="A1:A2"/>
    <mergeCell ref="A3:B3"/>
    <mergeCell ref="A14:B14"/>
    <mergeCell ref="A24:B24"/>
    <mergeCell ref="A35:B35"/>
  </mergeCells>
  <phoneticPr fontId="14"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2019
&amp;R&amp;8Page &amp;P</oddHeader>
  </headerFooter>
  <colBreaks count="1" manualBreakCount="1">
    <brk id="11" max="1048575"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M87"/>
  <sheetViews>
    <sheetView showGridLines="0" defaultGridColor="0" colorId="8" zoomScale="85" zoomScaleNormal="85" zoomScaleSheetLayoutView="100" workbookViewId="0">
      <pane ySplit="2" topLeftCell="A21" activePane="bottomLeft" state="frozen"/>
      <selection activeCell="D196" sqref="D196"/>
      <selection pane="bottomLeft" activeCell="G81" sqref="G81"/>
    </sheetView>
  </sheetViews>
  <sheetFormatPr defaultColWidth="9.140625" defaultRowHeight="12.75" x14ac:dyDescent="0.2"/>
  <cols>
    <col min="1" max="1" width="55.85546875" style="494" customWidth="1"/>
    <col min="2" max="2" width="4.7109375" style="495" customWidth="1"/>
    <col min="3" max="11" width="13.7109375" style="457" customWidth="1"/>
    <col min="12" max="12" width="2" style="457" customWidth="1"/>
    <col min="13" max="16384" width="9.140625" style="457"/>
  </cols>
  <sheetData>
    <row r="1" spans="1:13" ht="12.75" customHeight="1" x14ac:dyDescent="0.2">
      <c r="A1" s="2159" t="s">
        <v>1651</v>
      </c>
      <c r="B1" s="452"/>
      <c r="C1" s="497" t="s">
        <v>424</v>
      </c>
      <c r="D1" s="497" t="s">
        <v>425</v>
      </c>
      <c r="E1" s="497" t="s">
        <v>426</v>
      </c>
      <c r="F1" s="497" t="s">
        <v>427</v>
      </c>
      <c r="G1" s="497" t="s">
        <v>428</v>
      </c>
      <c r="H1" s="497" t="s">
        <v>429</v>
      </c>
      <c r="I1" s="497" t="s">
        <v>430</v>
      </c>
      <c r="J1" s="497" t="s">
        <v>431</v>
      </c>
      <c r="K1" s="497" t="s">
        <v>755</v>
      </c>
      <c r="L1" s="494"/>
    </row>
    <row r="2" spans="1:13" s="498" customFormat="1" ht="37.5" customHeight="1" x14ac:dyDescent="0.2">
      <c r="A2" s="2160"/>
      <c r="B2" s="458" t="s">
        <v>377</v>
      </c>
      <c r="C2" s="459" t="s">
        <v>1154</v>
      </c>
      <c r="D2" s="459" t="s">
        <v>869</v>
      </c>
      <c r="E2" s="459" t="s">
        <v>437</v>
      </c>
      <c r="F2" s="459" t="s">
        <v>155</v>
      </c>
      <c r="G2" s="459" t="s">
        <v>988</v>
      </c>
      <c r="H2" s="459" t="s">
        <v>436</v>
      </c>
      <c r="I2" s="459" t="s">
        <v>406</v>
      </c>
      <c r="J2" s="459" t="s">
        <v>435</v>
      </c>
      <c r="K2" s="459" t="s">
        <v>157</v>
      </c>
      <c r="L2" s="495"/>
    </row>
    <row r="3" spans="1:13" s="500" customFormat="1" ht="16.7" customHeight="1" x14ac:dyDescent="0.2">
      <c r="A3" s="2171" t="s">
        <v>1174</v>
      </c>
      <c r="B3" s="2172"/>
      <c r="C3" s="1545"/>
      <c r="D3" s="1546"/>
      <c r="E3" s="1546"/>
      <c r="F3" s="1546"/>
      <c r="G3" s="1546"/>
      <c r="H3" s="1546"/>
      <c r="I3" s="1546"/>
      <c r="J3" s="1546"/>
      <c r="K3" s="1547"/>
      <c r="L3" s="499"/>
    </row>
    <row r="4" spans="1:13" ht="15.75" customHeight="1" x14ac:dyDescent="0.2">
      <c r="A4" s="1899" t="s">
        <v>1498</v>
      </c>
      <c r="B4" s="1900">
        <v>1000</v>
      </c>
      <c r="C4" s="1714">
        <f>'Revenues 9-14'!C109</f>
        <v>5524740</v>
      </c>
      <c r="D4" s="1714">
        <f>'Revenues 9-14'!D109</f>
        <v>1115023</v>
      </c>
      <c r="E4" s="1714">
        <f>'Revenues 9-14'!E109</f>
        <v>226922</v>
      </c>
      <c r="F4" s="1714">
        <f>'Revenues 9-14'!F109</f>
        <v>445884</v>
      </c>
      <c r="G4" s="1714">
        <f>'Revenues 9-14'!G109</f>
        <v>233098</v>
      </c>
      <c r="H4" s="1714">
        <f>'Revenues 9-14'!H109</f>
        <v>3520</v>
      </c>
      <c r="I4" s="1714">
        <f>'Revenues 9-14'!I109</f>
        <v>138922</v>
      </c>
      <c r="J4" s="1714">
        <f>'Revenues 9-14'!J109</f>
        <v>0</v>
      </c>
      <c r="K4" s="1714">
        <f>'Revenues 9-14'!K109</f>
        <v>0</v>
      </c>
      <c r="L4" s="347"/>
    </row>
    <row r="5" spans="1:13" ht="15.75" customHeight="1" x14ac:dyDescent="0.2">
      <c r="A5" s="1548" t="s">
        <v>1499</v>
      </c>
      <c r="B5" s="1549">
        <v>2000</v>
      </c>
      <c r="C5" s="1715">
        <f>'Revenues 9-14'!C114</f>
        <v>0</v>
      </c>
      <c r="D5" s="1715">
        <f>'Revenues 9-14'!D114</f>
        <v>0</v>
      </c>
      <c r="E5" s="501"/>
      <c r="F5" s="1715">
        <f>'Revenues 9-14'!F114</f>
        <v>0</v>
      </c>
      <c r="G5" s="1715">
        <f>'Revenues 9-14'!G114</f>
        <v>0</v>
      </c>
      <c r="H5" s="502" t="s">
        <v>1168</v>
      </c>
      <c r="I5" s="503" t="s">
        <v>1168</v>
      </c>
      <c r="J5" s="504" t="s">
        <v>1168</v>
      </c>
      <c r="K5" s="505" t="s">
        <v>1168</v>
      </c>
      <c r="L5" s="347"/>
    </row>
    <row r="6" spans="1:13" ht="15.75" customHeight="1" x14ac:dyDescent="0.2">
      <c r="A6" s="1548" t="s">
        <v>1500</v>
      </c>
      <c r="B6" s="1550">
        <v>3000</v>
      </c>
      <c r="C6" s="1715">
        <f>'Revenues 9-14'!C170</f>
        <v>671109</v>
      </c>
      <c r="D6" s="1715">
        <f>'Revenues 9-14'!D170</f>
        <v>0</v>
      </c>
      <c r="E6" s="1715">
        <f>'Revenues 9-14'!E170</f>
        <v>0</v>
      </c>
      <c r="F6" s="1715">
        <f>'Revenues 9-14'!F170</f>
        <v>145880</v>
      </c>
      <c r="G6" s="1715">
        <f>'Revenues 9-14'!G170</f>
        <v>0</v>
      </c>
      <c r="H6" s="1715">
        <f>'Revenues 9-14'!H170</f>
        <v>0</v>
      </c>
      <c r="I6" s="1715">
        <f>'Revenues 9-14'!I170</f>
        <v>0</v>
      </c>
      <c r="J6" s="1715">
        <f>'Revenues 9-14'!J170</f>
        <v>0</v>
      </c>
      <c r="K6" s="1715">
        <f>'Revenues 9-14'!K170</f>
        <v>0</v>
      </c>
      <c r="L6" s="347"/>
      <c r="M6" s="506"/>
    </row>
    <row r="7" spans="1:13" ht="15.75" customHeight="1" x14ac:dyDescent="0.2">
      <c r="A7" s="1548" t="s">
        <v>1501</v>
      </c>
      <c r="B7" s="1550">
        <v>4000</v>
      </c>
      <c r="C7" s="1715">
        <f>'Revenues 9-14'!C267</f>
        <v>494049</v>
      </c>
      <c r="D7" s="1715">
        <f>'Revenues 9-14'!D267</f>
        <v>0</v>
      </c>
      <c r="E7" s="1715">
        <f>'Revenues 9-14'!E267</f>
        <v>0</v>
      </c>
      <c r="F7" s="1715">
        <f>'Revenues 9-14'!F267</f>
        <v>2025</v>
      </c>
      <c r="G7" s="1715">
        <f>'Revenues 9-14'!G267</f>
        <v>0</v>
      </c>
      <c r="H7" s="1715">
        <f>'Revenues 9-14'!H267</f>
        <v>0</v>
      </c>
      <c r="I7" s="1715">
        <f>'Revenues 9-14'!I267</f>
        <v>0</v>
      </c>
      <c r="J7" s="1715">
        <f>'Revenues 9-14'!J267</f>
        <v>0</v>
      </c>
      <c r="K7" s="1715">
        <f>'Revenues 9-14'!K267</f>
        <v>0</v>
      </c>
      <c r="L7" s="347"/>
      <c r="M7" s="506"/>
    </row>
    <row r="8" spans="1:13" ht="13.5" thickBot="1" x14ac:dyDescent="0.25">
      <c r="A8" s="1708" t="s">
        <v>1171</v>
      </c>
      <c r="B8" s="1681"/>
      <c r="C8" s="1660">
        <f>SUM(C4:C7)</f>
        <v>6689898</v>
      </c>
      <c r="D8" s="1660">
        <f t="shared" ref="D8:K8" si="0">SUM(D4:D7)</f>
        <v>1115023</v>
      </c>
      <c r="E8" s="1660">
        <f t="shared" si="0"/>
        <v>226922</v>
      </c>
      <c r="F8" s="1660">
        <f t="shared" si="0"/>
        <v>593789</v>
      </c>
      <c r="G8" s="1660">
        <f t="shared" si="0"/>
        <v>233098</v>
      </c>
      <c r="H8" s="1660">
        <f t="shared" si="0"/>
        <v>3520</v>
      </c>
      <c r="I8" s="1660">
        <f t="shared" si="0"/>
        <v>138922</v>
      </c>
      <c r="J8" s="1660">
        <f t="shared" si="0"/>
        <v>0</v>
      </c>
      <c r="K8" s="1660">
        <f t="shared" si="0"/>
        <v>0</v>
      </c>
      <c r="L8" s="347"/>
    </row>
    <row r="9" spans="1:13" ht="15.75" thickTop="1" x14ac:dyDescent="0.2">
      <c r="A9" s="507" t="s">
        <v>1652</v>
      </c>
      <c r="B9" s="508">
        <v>3998</v>
      </c>
      <c r="C9" s="1910">
        <v>1744765</v>
      </c>
      <c r="D9" s="509"/>
      <c r="E9" s="477"/>
      <c r="F9" s="477"/>
      <c r="G9" s="510"/>
      <c r="H9" s="477"/>
      <c r="I9" s="502" t="s">
        <v>1168</v>
      </c>
      <c r="J9" s="475"/>
      <c r="K9" s="477"/>
      <c r="L9" s="347"/>
    </row>
    <row r="10" spans="1:13" s="512" customFormat="1" ht="13.5" thickBot="1" x14ac:dyDescent="0.25">
      <c r="A10" s="1708" t="s">
        <v>1172</v>
      </c>
      <c r="B10" s="1681"/>
      <c r="C10" s="1660">
        <f>SUM(C8:C9)</f>
        <v>8434663</v>
      </c>
      <c r="D10" s="1660">
        <f t="shared" ref="D10:K10" si="1">SUM(D8:D9)</f>
        <v>1115023</v>
      </c>
      <c r="E10" s="1660">
        <f t="shared" si="1"/>
        <v>226922</v>
      </c>
      <c r="F10" s="1660">
        <f t="shared" si="1"/>
        <v>593789</v>
      </c>
      <c r="G10" s="1660">
        <f t="shared" si="1"/>
        <v>233098</v>
      </c>
      <c r="H10" s="1660">
        <f t="shared" si="1"/>
        <v>3520</v>
      </c>
      <c r="I10" s="1660">
        <f t="shared" si="1"/>
        <v>138922</v>
      </c>
      <c r="J10" s="1660">
        <f t="shared" si="1"/>
        <v>0</v>
      </c>
      <c r="K10" s="1660">
        <f t="shared" si="1"/>
        <v>0</v>
      </c>
      <c r="L10" s="511"/>
    </row>
    <row r="11" spans="1:13" s="512" customFormat="1" ht="16.7" customHeight="1" thickTop="1" x14ac:dyDescent="0.2">
      <c r="A11" s="2145" t="s">
        <v>1175</v>
      </c>
      <c r="B11" s="2146"/>
      <c r="C11" s="1542"/>
      <c r="D11" s="1543"/>
      <c r="E11" s="1543"/>
      <c r="F11" s="1543"/>
      <c r="G11" s="1543"/>
      <c r="H11" s="1543"/>
      <c r="I11" s="1543"/>
      <c r="J11" s="1543"/>
      <c r="K11" s="1544"/>
      <c r="L11" s="511"/>
    </row>
    <row r="12" spans="1:13" ht="15.75" customHeight="1" x14ac:dyDescent="0.2">
      <c r="A12" s="1548" t="s">
        <v>455</v>
      </c>
      <c r="B12" s="1550">
        <v>1000</v>
      </c>
      <c r="C12" s="1714">
        <f>'Expenditures 15-22'!K33</f>
        <v>3680632</v>
      </c>
      <c r="D12" s="513" t="s">
        <v>1168</v>
      </c>
      <c r="E12" s="467" t="s">
        <v>1168</v>
      </c>
      <c r="F12" s="467" t="s">
        <v>1168</v>
      </c>
      <c r="G12" s="1714">
        <f>'Expenditures 15-22'!K229</f>
        <v>56692</v>
      </c>
      <c r="H12" s="514"/>
      <c r="I12" s="467" t="s">
        <v>1168</v>
      </c>
      <c r="J12" s="467" t="s">
        <v>1168</v>
      </c>
      <c r="K12" s="514" t="s">
        <v>1168</v>
      </c>
      <c r="L12" s="347"/>
    </row>
    <row r="13" spans="1:13" ht="15.75" customHeight="1" x14ac:dyDescent="0.2">
      <c r="A13" s="1548" t="s">
        <v>456</v>
      </c>
      <c r="B13" s="1550">
        <v>2000</v>
      </c>
      <c r="C13" s="1715">
        <f>'Expenditures 15-22'!K74</f>
        <v>2264917</v>
      </c>
      <c r="D13" s="1715">
        <f>'Expenditures 15-22'!K129</f>
        <v>730261</v>
      </c>
      <c r="E13" s="468" t="s">
        <v>1168</v>
      </c>
      <c r="F13" s="1715">
        <f>'Expenditures 15-22'!K184</f>
        <v>370267</v>
      </c>
      <c r="G13" s="1715">
        <f>'Expenditures 15-22'!K279</f>
        <v>133459</v>
      </c>
      <c r="H13" s="1715">
        <f>'Expenditures 15-22'!K303</f>
        <v>571879</v>
      </c>
      <c r="I13" s="467" t="s">
        <v>1168</v>
      </c>
      <c r="J13" s="1715">
        <f>'Expenditures 15-22'!K330</f>
        <v>0</v>
      </c>
      <c r="K13" s="1719">
        <f>'Expenditures 15-22'!K352</f>
        <v>0</v>
      </c>
      <c r="L13" s="347"/>
    </row>
    <row r="14" spans="1:13" ht="15.75" customHeight="1" x14ac:dyDescent="0.2">
      <c r="A14" s="1548" t="s">
        <v>448</v>
      </c>
      <c r="B14" s="1550">
        <v>3000</v>
      </c>
      <c r="C14" s="1715">
        <f>'Expenditures 15-22'!K75</f>
        <v>28953</v>
      </c>
      <c r="D14" s="1715">
        <f>'Expenditures 15-22'!K130</f>
        <v>0</v>
      </c>
      <c r="E14" s="513" t="s">
        <v>1168</v>
      </c>
      <c r="F14" s="1715">
        <f>'Expenditures 15-22'!K185</f>
        <v>0</v>
      </c>
      <c r="G14" s="1715">
        <f>'Expenditures 15-22'!K280</f>
        <v>0</v>
      </c>
      <c r="H14" s="505"/>
      <c r="I14" s="467" t="s">
        <v>1168</v>
      </c>
      <c r="J14" s="467" t="s">
        <v>1168</v>
      </c>
      <c r="K14" s="505" t="s">
        <v>1168</v>
      </c>
      <c r="L14" s="347"/>
    </row>
    <row r="15" spans="1:13" ht="15.75" customHeight="1" x14ac:dyDescent="0.2">
      <c r="A15" s="1548" t="s">
        <v>107</v>
      </c>
      <c r="B15" s="1550">
        <v>4000</v>
      </c>
      <c r="C15" s="1715">
        <f>'Expenditures 15-22'!K102</f>
        <v>679264</v>
      </c>
      <c r="D15" s="1715">
        <f>'Expenditures 15-22'!K139</f>
        <v>34580</v>
      </c>
      <c r="E15" s="1715">
        <f>'Expenditures 15-22'!K160</f>
        <v>0</v>
      </c>
      <c r="F15" s="1715">
        <f>'Expenditures 15-22'!K196</f>
        <v>8183</v>
      </c>
      <c r="G15" s="1715">
        <f>'Expenditures 15-22'!K285</f>
        <v>42334</v>
      </c>
      <c r="H15" s="1715">
        <f>'Expenditures 15-22'!K310</f>
        <v>0</v>
      </c>
      <c r="I15" s="467" t="s">
        <v>1168</v>
      </c>
      <c r="J15" s="1807">
        <f>'Expenditures 15-22'!K334</f>
        <v>0</v>
      </c>
      <c r="K15" s="1715">
        <f>'Expenditures 15-22'!K357</f>
        <v>0</v>
      </c>
      <c r="L15" s="347"/>
    </row>
    <row r="16" spans="1:13" ht="15.75" customHeight="1" x14ac:dyDescent="0.2">
      <c r="A16" s="1548" t="s">
        <v>449</v>
      </c>
      <c r="B16" s="1550">
        <v>5000</v>
      </c>
      <c r="C16" s="1715">
        <f>'Expenditures 15-22'!K112</f>
        <v>0</v>
      </c>
      <c r="D16" s="1715">
        <f>'Expenditures 15-22'!K149</f>
        <v>0</v>
      </c>
      <c r="E16" s="1715">
        <f>'Expenditures 15-22'!K172</f>
        <v>244390</v>
      </c>
      <c r="F16" s="1715">
        <f>'Expenditures 15-22'!K208</f>
        <v>0</v>
      </c>
      <c r="G16" s="1715">
        <f>'Expenditures 15-22'!K293</f>
        <v>0</v>
      </c>
      <c r="H16" s="516"/>
      <c r="I16" s="467" t="s">
        <v>1168</v>
      </c>
      <c r="J16" s="1720">
        <f>'Expenditures 15-22'!K340</f>
        <v>0</v>
      </c>
      <c r="K16" s="1715">
        <f>'Expenditures 15-22'!K365</f>
        <v>0</v>
      </c>
      <c r="L16" s="347"/>
    </row>
    <row r="17" spans="1:12" ht="13.5" thickBot="1" x14ac:dyDescent="0.25">
      <c r="A17" s="1680" t="s">
        <v>48</v>
      </c>
      <c r="B17" s="1681"/>
      <c r="C17" s="1660">
        <f t="shared" ref="C17:H17" si="2">SUM(C12:C16)</f>
        <v>6653766</v>
      </c>
      <c r="D17" s="1660">
        <f t="shared" si="2"/>
        <v>764841</v>
      </c>
      <c r="E17" s="1660">
        <f t="shared" si="2"/>
        <v>244390</v>
      </c>
      <c r="F17" s="1660">
        <f t="shared" si="2"/>
        <v>378450</v>
      </c>
      <c r="G17" s="1660">
        <f t="shared" si="2"/>
        <v>232485</v>
      </c>
      <c r="H17" s="1660">
        <f t="shared" si="2"/>
        <v>571879</v>
      </c>
      <c r="I17" s="467"/>
      <c r="J17" s="1660">
        <f>SUM(J12:J16)</f>
        <v>0</v>
      </c>
      <c r="K17" s="1660">
        <f>SUM(K12:K16)</f>
        <v>0</v>
      </c>
      <c r="L17" s="347"/>
    </row>
    <row r="18" spans="1:12" ht="15" customHeight="1" thickTop="1" x14ac:dyDescent="0.2">
      <c r="A18" s="1716" t="s">
        <v>1653</v>
      </c>
      <c r="B18" s="1717">
        <v>4180</v>
      </c>
      <c r="C18" s="1714">
        <f t="shared" ref="C18:H18" si="3">C9</f>
        <v>1744765</v>
      </c>
      <c r="D18" s="1714">
        <f t="shared" si="3"/>
        <v>0</v>
      </c>
      <c r="E18" s="1714">
        <f t="shared" si="3"/>
        <v>0</v>
      </c>
      <c r="F18" s="1714">
        <f t="shared" si="3"/>
        <v>0</v>
      </c>
      <c r="G18" s="1714">
        <f t="shared" si="3"/>
        <v>0</v>
      </c>
      <c r="H18" s="1714">
        <f t="shared" si="3"/>
        <v>0</v>
      </c>
      <c r="I18" s="467"/>
      <c r="J18" s="1714">
        <f>J9</f>
        <v>0</v>
      </c>
      <c r="K18" s="1714">
        <f>K9</f>
        <v>0</v>
      </c>
      <c r="L18" s="347"/>
    </row>
    <row r="19" spans="1:12" ht="13.5" thickBot="1" x14ac:dyDescent="0.25">
      <c r="A19" s="1680" t="s">
        <v>504</v>
      </c>
      <c r="B19" s="1681"/>
      <c r="C19" s="1660">
        <f t="shared" ref="C19:H19" si="4">SUM(C17:C18)</f>
        <v>8398531</v>
      </c>
      <c r="D19" s="1660">
        <f t="shared" si="4"/>
        <v>764841</v>
      </c>
      <c r="E19" s="1660">
        <f t="shared" si="4"/>
        <v>244390</v>
      </c>
      <c r="F19" s="1660">
        <f t="shared" si="4"/>
        <v>378450</v>
      </c>
      <c r="G19" s="1660">
        <f t="shared" si="4"/>
        <v>232485</v>
      </c>
      <c r="H19" s="1660">
        <f t="shared" si="4"/>
        <v>571879</v>
      </c>
      <c r="I19" s="467"/>
      <c r="J19" s="1660">
        <f>SUM(J17:J18)</f>
        <v>0</v>
      </c>
      <c r="K19" s="1660">
        <f>SUM(K17:K18)</f>
        <v>0</v>
      </c>
      <c r="L19" s="347"/>
    </row>
    <row r="20" spans="1:12" ht="16.5" thickTop="1" thickBot="1" x14ac:dyDescent="0.25">
      <c r="A20" s="2161" t="s">
        <v>1654</v>
      </c>
      <c r="B20" s="2162"/>
      <c r="C20" s="1718">
        <f>C8-C17</f>
        <v>36132</v>
      </c>
      <c r="D20" s="1718">
        <f t="shared" ref="D20:K20" si="5">D8-D17</f>
        <v>350182</v>
      </c>
      <c r="E20" s="1718">
        <f t="shared" si="5"/>
        <v>-17468</v>
      </c>
      <c r="F20" s="1718">
        <f t="shared" si="5"/>
        <v>215339</v>
      </c>
      <c r="G20" s="1718">
        <f t="shared" si="5"/>
        <v>613</v>
      </c>
      <c r="H20" s="1718">
        <f t="shared" si="5"/>
        <v>-568359</v>
      </c>
      <c r="I20" s="1718">
        <f t="shared" si="5"/>
        <v>138922</v>
      </c>
      <c r="J20" s="1718">
        <f t="shared" si="5"/>
        <v>0</v>
      </c>
      <c r="K20" s="1718">
        <f t="shared" si="5"/>
        <v>0</v>
      </c>
      <c r="L20" s="347"/>
    </row>
    <row r="21" spans="1:12" ht="16.7" customHeight="1" thickTop="1" x14ac:dyDescent="0.2">
      <c r="A21" s="2173" t="s">
        <v>594</v>
      </c>
      <c r="B21" s="2174"/>
      <c r="C21" s="1542"/>
      <c r="D21" s="1543"/>
      <c r="E21" s="1543"/>
      <c r="F21" s="1543"/>
      <c r="G21" s="1543"/>
      <c r="H21" s="1543"/>
      <c r="I21" s="1543"/>
      <c r="J21" s="1543"/>
      <c r="K21" s="1544"/>
      <c r="L21" s="517"/>
    </row>
    <row r="22" spans="1:12" ht="15.75" customHeight="1" collapsed="1" x14ac:dyDescent="0.2">
      <c r="A22" s="2169" t="s">
        <v>595</v>
      </c>
      <c r="B22" s="2170"/>
      <c r="C22" s="474"/>
      <c r="D22" s="474"/>
      <c r="E22" s="474"/>
      <c r="F22" s="474"/>
      <c r="G22" s="474"/>
      <c r="H22" s="474"/>
      <c r="I22" s="474"/>
      <c r="J22" s="474"/>
      <c r="K22" s="474"/>
      <c r="L22" s="347"/>
    </row>
    <row r="23" spans="1:12" s="481" customFormat="1" ht="15.75" customHeight="1" x14ac:dyDescent="0.2">
      <c r="A23" s="2165" t="s">
        <v>292</v>
      </c>
      <c r="B23" s="2166"/>
      <c r="C23" s="476"/>
      <c r="D23" s="474"/>
      <c r="E23" s="474"/>
      <c r="F23" s="474"/>
      <c r="G23" s="474"/>
      <c r="H23" s="474"/>
      <c r="I23" s="474"/>
      <c r="J23" s="474"/>
      <c r="K23" s="474"/>
      <c r="L23" s="517"/>
    </row>
    <row r="24" spans="1:12" s="481" customFormat="1" ht="13.5" customHeight="1" x14ac:dyDescent="0.2">
      <c r="A24" s="1461" t="s">
        <v>1655</v>
      </c>
      <c r="B24" s="518">
        <v>7110</v>
      </c>
      <c r="C24" s="466"/>
      <c r="D24" s="474"/>
      <c r="E24" s="474"/>
      <c r="F24" s="474"/>
      <c r="G24" s="474"/>
      <c r="H24" s="474"/>
      <c r="I24" s="474"/>
      <c r="J24" s="474"/>
      <c r="K24" s="474"/>
      <c r="L24" s="517"/>
    </row>
    <row r="25" spans="1:12" s="481" customFormat="1" ht="13.5" customHeight="1" x14ac:dyDescent="0.2">
      <c r="A25" s="1461" t="s">
        <v>1656</v>
      </c>
      <c r="B25" s="518">
        <v>7110</v>
      </c>
      <c r="C25" s="1909">
        <v>0</v>
      </c>
      <c r="D25" s="1909">
        <v>0</v>
      </c>
      <c r="E25" s="1909">
        <v>0</v>
      </c>
      <c r="F25" s="1909">
        <v>0</v>
      </c>
      <c r="G25" s="1909">
        <v>0</v>
      </c>
      <c r="H25" s="1909">
        <v>0</v>
      </c>
      <c r="I25" s="474"/>
      <c r="J25" s="1909">
        <v>0</v>
      </c>
      <c r="K25" s="1909">
        <v>0</v>
      </c>
      <c r="L25" s="517"/>
    </row>
    <row r="26" spans="1:12" s="481" customFormat="1" ht="13.5" customHeight="1" x14ac:dyDescent="0.2">
      <c r="A26" s="1461" t="s">
        <v>184</v>
      </c>
      <c r="B26" s="479">
        <v>7120</v>
      </c>
      <c r="C26" s="1909">
        <v>39544</v>
      </c>
      <c r="D26" s="1909">
        <v>0</v>
      </c>
      <c r="E26" s="1909">
        <v>0</v>
      </c>
      <c r="F26" s="1909">
        <v>0</v>
      </c>
      <c r="G26" s="1909">
        <v>0</v>
      </c>
      <c r="H26" s="1909">
        <v>0</v>
      </c>
      <c r="I26" s="474"/>
      <c r="J26" s="1909">
        <v>0</v>
      </c>
      <c r="K26" s="1909">
        <v>0</v>
      </c>
      <c r="L26" s="517"/>
    </row>
    <row r="27" spans="1:12" s="481" customFormat="1" ht="13.5" customHeight="1" x14ac:dyDescent="0.2">
      <c r="A27" s="1461" t="s">
        <v>185</v>
      </c>
      <c r="B27" s="479">
        <v>7130</v>
      </c>
      <c r="C27" s="1909">
        <v>0</v>
      </c>
      <c r="D27" s="1909">
        <v>0</v>
      </c>
      <c r="E27" s="519"/>
      <c r="F27" s="1909">
        <v>0</v>
      </c>
      <c r="G27" s="476"/>
      <c r="H27" s="476"/>
      <c r="I27" s="476"/>
      <c r="J27" s="476"/>
      <c r="K27" s="476"/>
      <c r="L27" s="517"/>
    </row>
    <row r="28" spans="1:12" s="481" customFormat="1" ht="13.5" customHeight="1" x14ac:dyDescent="0.2">
      <c r="A28" s="1461" t="s">
        <v>1397</v>
      </c>
      <c r="B28" s="479">
        <v>7140</v>
      </c>
      <c r="C28" s="1909">
        <v>0</v>
      </c>
      <c r="D28" s="1909">
        <v>4441</v>
      </c>
      <c r="E28" s="1909">
        <v>0</v>
      </c>
      <c r="F28" s="1909">
        <v>0</v>
      </c>
      <c r="G28" s="1909">
        <v>0</v>
      </c>
      <c r="H28" s="1909">
        <v>0</v>
      </c>
      <c r="I28" s="1909">
        <v>0</v>
      </c>
      <c r="J28" s="1909">
        <v>0</v>
      </c>
      <c r="K28" s="1909">
        <v>0</v>
      </c>
      <c r="L28" s="517"/>
    </row>
    <row r="29" spans="1:12" s="481" customFormat="1" ht="13.5" customHeight="1" x14ac:dyDescent="0.2">
      <c r="A29" s="1461" t="s">
        <v>293</v>
      </c>
      <c r="B29" s="479">
        <v>7150</v>
      </c>
      <c r="C29" s="473"/>
      <c r="D29" s="1909">
        <v>0</v>
      </c>
      <c r="E29" s="473"/>
      <c r="F29" s="473"/>
      <c r="G29" s="473"/>
      <c r="H29" s="473"/>
      <c r="I29" s="473"/>
      <c r="J29" s="473"/>
      <c r="K29" s="473"/>
      <c r="L29" s="517"/>
    </row>
    <row r="30" spans="1:12" s="481" customFormat="1" ht="26.25" x14ac:dyDescent="0.2">
      <c r="A30" s="1461" t="s">
        <v>1793</v>
      </c>
      <c r="B30" s="520">
        <v>7160</v>
      </c>
      <c r="C30" s="474"/>
      <c r="D30" s="1909">
        <v>0</v>
      </c>
      <c r="E30" s="474"/>
      <c r="F30" s="474"/>
      <c r="G30" s="474"/>
      <c r="H30" s="474"/>
      <c r="I30" s="474"/>
      <c r="J30" s="474"/>
      <c r="K30" s="474"/>
      <c r="L30" s="517"/>
    </row>
    <row r="31" spans="1:12" s="481" customFormat="1" ht="26.25" x14ac:dyDescent="0.2">
      <c r="A31" s="1461" t="s">
        <v>1797</v>
      </c>
      <c r="B31" s="520">
        <v>7170</v>
      </c>
      <c r="C31" s="474"/>
      <c r="D31" s="474"/>
      <c r="E31" s="1915">
        <v>0</v>
      </c>
      <c r="F31" s="474"/>
      <c r="G31" s="474"/>
      <c r="H31" s="474"/>
      <c r="I31" s="474"/>
      <c r="J31" s="474"/>
      <c r="K31" s="474"/>
      <c r="L31" s="517"/>
    </row>
    <row r="32" spans="1:12" s="481" customFormat="1" ht="15.75" customHeight="1" x14ac:dyDescent="0.2">
      <c r="A32" s="2167" t="s">
        <v>980</v>
      </c>
      <c r="B32" s="2168"/>
      <c r="C32" s="474"/>
      <c r="D32" s="474"/>
      <c r="E32" s="473"/>
      <c r="F32" s="474"/>
      <c r="G32" s="474"/>
      <c r="H32" s="474"/>
      <c r="I32" s="474"/>
      <c r="J32" s="474"/>
      <c r="K32" s="474"/>
      <c r="L32" s="517"/>
    </row>
    <row r="33" spans="1:12" s="481" customFormat="1" x14ac:dyDescent="0.2">
      <c r="A33" s="1461" t="s">
        <v>411</v>
      </c>
      <c r="B33" s="518">
        <v>7210</v>
      </c>
      <c r="C33" s="1909">
        <v>0</v>
      </c>
      <c r="D33" s="1909">
        <v>0</v>
      </c>
      <c r="E33" s="1909">
        <v>0</v>
      </c>
      <c r="F33" s="1909">
        <v>0</v>
      </c>
      <c r="G33" s="474"/>
      <c r="H33" s="1909">
        <v>0</v>
      </c>
      <c r="I33" s="1909">
        <v>0</v>
      </c>
      <c r="J33" s="1909">
        <v>0</v>
      </c>
      <c r="K33" s="1909">
        <v>0</v>
      </c>
      <c r="L33" s="517"/>
    </row>
    <row r="34" spans="1:12" s="481" customFormat="1" x14ac:dyDescent="0.2">
      <c r="A34" s="1461" t="s">
        <v>1000</v>
      </c>
      <c r="B34" s="518">
        <v>7220</v>
      </c>
      <c r="C34" s="1909">
        <v>0</v>
      </c>
      <c r="D34" s="1909">
        <v>0</v>
      </c>
      <c r="E34" s="1909">
        <v>0</v>
      </c>
      <c r="F34" s="1909">
        <v>0</v>
      </c>
      <c r="G34" s="474"/>
      <c r="H34" s="1917">
        <v>0</v>
      </c>
      <c r="I34" s="1917">
        <v>0</v>
      </c>
      <c r="J34" s="1917">
        <v>0</v>
      </c>
      <c r="K34" s="1917">
        <v>0</v>
      </c>
      <c r="L34" s="517"/>
    </row>
    <row r="35" spans="1:12" s="481" customFormat="1" x14ac:dyDescent="0.2">
      <c r="A35" s="1461" t="s">
        <v>989</v>
      </c>
      <c r="B35" s="518">
        <v>7230</v>
      </c>
      <c r="C35" s="1909">
        <v>0</v>
      </c>
      <c r="D35" s="1909">
        <v>0</v>
      </c>
      <c r="E35" s="1909">
        <v>0</v>
      </c>
      <c r="F35" s="1909">
        <v>0</v>
      </c>
      <c r="G35" s="476"/>
      <c r="H35" s="1909">
        <v>0</v>
      </c>
      <c r="I35" s="1909">
        <v>0</v>
      </c>
      <c r="J35" s="1909">
        <v>0</v>
      </c>
      <c r="K35" s="1909">
        <v>0</v>
      </c>
      <c r="L35" s="517"/>
    </row>
    <row r="36" spans="1:12" s="481" customFormat="1" ht="15" x14ac:dyDescent="0.2">
      <c r="A36" s="1461" t="s">
        <v>1657</v>
      </c>
      <c r="B36" s="518">
        <v>7300</v>
      </c>
      <c r="C36" s="1909">
        <v>0</v>
      </c>
      <c r="D36" s="1909">
        <v>0</v>
      </c>
      <c r="E36" s="1909">
        <v>0</v>
      </c>
      <c r="F36" s="1909">
        <v>0</v>
      </c>
      <c r="G36" s="1909">
        <v>0</v>
      </c>
      <c r="H36" s="1909">
        <v>0</v>
      </c>
      <c r="I36" s="473"/>
      <c r="J36" s="1909">
        <v>0</v>
      </c>
      <c r="K36" s="1909">
        <v>0</v>
      </c>
      <c r="L36" s="517"/>
    </row>
    <row r="37" spans="1:12" s="481" customFormat="1" x14ac:dyDescent="0.2">
      <c r="A37" s="1461" t="s">
        <v>440</v>
      </c>
      <c r="B37" s="518">
        <v>7400</v>
      </c>
      <c r="C37" s="473"/>
      <c r="D37" s="473"/>
      <c r="E37" s="1715">
        <f>SUM(C54:D57,H54:H57)</f>
        <v>23852</v>
      </c>
      <c r="F37" s="473"/>
      <c r="G37" s="473"/>
      <c r="H37" s="473"/>
      <c r="I37" s="474"/>
      <c r="J37" s="473"/>
      <c r="K37" s="473"/>
      <c r="L37" s="517"/>
    </row>
    <row r="38" spans="1:12" s="481" customFormat="1" x14ac:dyDescent="0.2">
      <c r="A38" s="1461" t="s">
        <v>441</v>
      </c>
      <c r="B38" s="518">
        <v>7500</v>
      </c>
      <c r="C38" s="474"/>
      <c r="D38" s="474"/>
      <c r="E38" s="1715">
        <f>SUM(C58:D61,H58:H61)</f>
        <v>2370</v>
      </c>
      <c r="F38" s="474"/>
      <c r="G38" s="474"/>
      <c r="H38" s="474"/>
      <c r="I38" s="474"/>
      <c r="J38" s="474"/>
      <c r="K38" s="474"/>
      <c r="L38" s="517"/>
    </row>
    <row r="39" spans="1:12" s="481" customFormat="1" x14ac:dyDescent="0.2">
      <c r="A39" s="1461" t="s">
        <v>442</v>
      </c>
      <c r="B39" s="518">
        <v>7600</v>
      </c>
      <c r="C39" s="474"/>
      <c r="D39" s="474"/>
      <c r="E39" s="1715">
        <f>SUM(C62:D65)</f>
        <v>0</v>
      </c>
      <c r="F39" s="474"/>
      <c r="G39" s="474"/>
      <c r="H39" s="474"/>
      <c r="I39" s="474"/>
      <c r="J39" s="474"/>
      <c r="K39" s="474"/>
      <c r="L39" s="517"/>
    </row>
    <row r="40" spans="1:12" s="481" customFormat="1" ht="13.5" customHeight="1" x14ac:dyDescent="0.2">
      <c r="A40" s="1461" t="s">
        <v>641</v>
      </c>
      <c r="B40" s="479">
        <v>7700</v>
      </c>
      <c r="C40" s="474"/>
      <c r="D40" s="474"/>
      <c r="E40" s="1715">
        <f>SUM(C66:D69)</f>
        <v>0</v>
      </c>
      <c r="F40" s="474"/>
      <c r="G40" s="474"/>
      <c r="H40" s="476"/>
      <c r="I40" s="474"/>
      <c r="J40" s="474"/>
      <c r="K40" s="474"/>
      <c r="L40" s="517"/>
    </row>
    <row r="41" spans="1:12" s="481" customFormat="1" ht="13.5" customHeight="1" x14ac:dyDescent="0.2">
      <c r="A41" s="1461" t="s">
        <v>639</v>
      </c>
      <c r="B41" s="479">
        <v>7800</v>
      </c>
      <c r="C41" s="476"/>
      <c r="D41" s="476"/>
      <c r="E41" s="519"/>
      <c r="F41" s="476"/>
      <c r="G41" s="476"/>
      <c r="H41" s="1715">
        <f>SUM(C70:D73)</f>
        <v>500000</v>
      </c>
      <c r="I41" s="474"/>
      <c r="J41" s="474"/>
      <c r="K41" s="476"/>
      <c r="L41" s="517"/>
    </row>
    <row r="42" spans="1:12" s="481" customFormat="1" ht="13.5" customHeight="1" x14ac:dyDescent="0.2">
      <c r="A42" s="1461" t="s">
        <v>640</v>
      </c>
      <c r="B42" s="479">
        <v>7900</v>
      </c>
      <c r="C42" s="1909">
        <v>0</v>
      </c>
      <c r="D42" s="1909">
        <v>0</v>
      </c>
      <c r="E42" s="1909">
        <v>0</v>
      </c>
      <c r="F42" s="1909">
        <v>0</v>
      </c>
      <c r="G42" s="1909">
        <v>0</v>
      </c>
      <c r="H42" s="1909">
        <v>0</v>
      </c>
      <c r="I42" s="476"/>
      <c r="J42" s="476"/>
      <c r="K42" s="1909">
        <v>0</v>
      </c>
      <c r="L42" s="517"/>
    </row>
    <row r="43" spans="1:12" s="481" customFormat="1" ht="13.5" customHeight="1" x14ac:dyDescent="0.2">
      <c r="A43" s="1461" t="s">
        <v>372</v>
      </c>
      <c r="B43" s="479">
        <v>7990</v>
      </c>
      <c r="C43" s="1909">
        <v>0</v>
      </c>
      <c r="D43" s="1909">
        <v>43243</v>
      </c>
      <c r="E43" s="1909">
        <v>0</v>
      </c>
      <c r="F43" s="1909">
        <v>0</v>
      </c>
      <c r="G43" s="1909">
        <v>0</v>
      </c>
      <c r="H43" s="1909">
        <v>0</v>
      </c>
      <c r="I43" s="1909">
        <v>0</v>
      </c>
      <c r="J43" s="1909">
        <v>0</v>
      </c>
      <c r="K43" s="1909">
        <v>0</v>
      </c>
      <c r="L43" s="517"/>
    </row>
    <row r="44" spans="1:12" s="481" customFormat="1" ht="13.5" customHeight="1" thickBot="1" x14ac:dyDescent="0.25">
      <c r="A44" s="2175" t="s">
        <v>373</v>
      </c>
      <c r="B44" s="2176"/>
      <c r="C44" s="1675">
        <f>SUM(C24:C43)</f>
        <v>39544</v>
      </c>
      <c r="D44" s="1675">
        <f t="shared" ref="D44:K44" si="6">SUM(D24:D43)</f>
        <v>47684</v>
      </c>
      <c r="E44" s="1675">
        <f t="shared" si="6"/>
        <v>26222</v>
      </c>
      <c r="F44" s="1675">
        <f t="shared" si="6"/>
        <v>0</v>
      </c>
      <c r="G44" s="1675">
        <f t="shared" si="6"/>
        <v>0</v>
      </c>
      <c r="H44" s="1675">
        <f t="shared" si="6"/>
        <v>500000</v>
      </c>
      <c r="I44" s="1675">
        <f t="shared" si="6"/>
        <v>0</v>
      </c>
      <c r="J44" s="1675">
        <f t="shared" si="6"/>
        <v>0</v>
      </c>
      <c r="K44" s="1675">
        <f t="shared" si="6"/>
        <v>0</v>
      </c>
      <c r="L44" s="517"/>
    </row>
    <row r="45" spans="1:12" ht="15.75" customHeight="1" thickTop="1" x14ac:dyDescent="0.2">
      <c r="A45" s="2169" t="s">
        <v>108</v>
      </c>
      <c r="B45" s="2170"/>
      <c r="C45" s="521"/>
      <c r="D45" s="521"/>
      <c r="E45" s="521"/>
      <c r="F45" s="521"/>
      <c r="G45" s="521"/>
      <c r="H45" s="521"/>
      <c r="I45" s="521"/>
      <c r="J45" s="521"/>
      <c r="K45" s="521"/>
      <c r="L45" s="347"/>
    </row>
    <row r="46" spans="1:12" s="481" customFormat="1" ht="15.75" customHeight="1" x14ac:dyDescent="0.2">
      <c r="A46" s="2177" t="s">
        <v>109</v>
      </c>
      <c r="B46" s="2178"/>
      <c r="C46" s="474"/>
      <c r="D46" s="474"/>
      <c r="E46" s="474"/>
      <c r="F46" s="474"/>
      <c r="G46" s="474"/>
      <c r="H46" s="474"/>
      <c r="I46" s="476"/>
      <c r="J46" s="474"/>
      <c r="K46" s="474"/>
      <c r="L46" s="522"/>
    </row>
    <row r="47" spans="1:12" s="481" customFormat="1" ht="15" x14ac:dyDescent="0.2">
      <c r="A47" s="1462" t="s">
        <v>1658</v>
      </c>
      <c r="B47" s="479">
        <v>8110</v>
      </c>
      <c r="C47" s="474"/>
      <c r="D47" s="474"/>
      <c r="E47" s="474"/>
      <c r="F47" s="474"/>
      <c r="G47" s="474"/>
      <c r="H47" s="474"/>
      <c r="I47" s="1715">
        <f>SUM(C24,C25:H25,J25:K25)</f>
        <v>0</v>
      </c>
      <c r="J47" s="474"/>
      <c r="K47" s="474"/>
      <c r="L47" s="522"/>
    </row>
    <row r="48" spans="1:12" s="481" customFormat="1" ht="15" x14ac:dyDescent="0.2">
      <c r="A48" s="1462" t="s">
        <v>1659</v>
      </c>
      <c r="B48" s="479">
        <v>8120</v>
      </c>
      <c r="C48" s="476"/>
      <c r="D48" s="476"/>
      <c r="E48" s="474"/>
      <c r="F48" s="476"/>
      <c r="G48" s="474"/>
      <c r="H48" s="474"/>
      <c r="I48" s="1715">
        <f>SUM(C26:H26,J26,K26)</f>
        <v>39544</v>
      </c>
      <c r="J48" s="474"/>
      <c r="K48" s="474"/>
      <c r="L48" s="522"/>
    </row>
    <row r="49" spans="1:12" s="481" customFormat="1" x14ac:dyDescent="0.2">
      <c r="A49" s="1462" t="s">
        <v>185</v>
      </c>
      <c r="B49" s="479">
        <v>8130</v>
      </c>
      <c r="C49" s="1908">
        <v>0</v>
      </c>
      <c r="D49" s="1908">
        <v>0</v>
      </c>
      <c r="E49" s="476"/>
      <c r="F49" s="1908">
        <v>0</v>
      </c>
      <c r="G49" s="476"/>
      <c r="H49" s="476"/>
      <c r="I49" s="474"/>
      <c r="J49" s="476"/>
      <c r="K49" s="474"/>
      <c r="L49" s="517"/>
    </row>
    <row r="50" spans="1:12" s="481" customFormat="1" x14ac:dyDescent="0.2">
      <c r="A50" s="1462" t="s">
        <v>1397</v>
      </c>
      <c r="B50" s="479">
        <v>8140</v>
      </c>
      <c r="C50" s="1908">
        <v>0</v>
      </c>
      <c r="D50" s="1908">
        <v>0</v>
      </c>
      <c r="E50" s="1908">
        <v>4441</v>
      </c>
      <c r="F50" s="1908">
        <v>0</v>
      </c>
      <c r="G50" s="1908">
        <v>0</v>
      </c>
      <c r="H50" s="1908">
        <v>0</v>
      </c>
      <c r="I50" s="474"/>
      <c r="J50" s="1908">
        <v>0</v>
      </c>
      <c r="K50" s="474"/>
      <c r="L50" s="517"/>
    </row>
    <row r="51" spans="1:12" s="481" customFormat="1" x14ac:dyDescent="0.2">
      <c r="A51" s="1462" t="s">
        <v>293</v>
      </c>
      <c r="B51" s="479">
        <v>8150</v>
      </c>
      <c r="C51" s="473"/>
      <c r="D51" s="473"/>
      <c r="E51" s="473"/>
      <c r="F51" s="473"/>
      <c r="G51" s="473"/>
      <c r="H51" s="1715">
        <f>SUM(D29)</f>
        <v>0</v>
      </c>
      <c r="I51" s="474"/>
      <c r="J51" s="473"/>
      <c r="K51" s="476"/>
      <c r="L51" s="517"/>
    </row>
    <row r="52" spans="1:12" s="481" customFormat="1" ht="26.25" x14ac:dyDescent="0.2">
      <c r="A52" s="1462" t="s">
        <v>1796</v>
      </c>
      <c r="B52" s="479">
        <v>8160</v>
      </c>
      <c r="C52" s="474"/>
      <c r="D52" s="474"/>
      <c r="E52" s="474"/>
      <c r="F52" s="474"/>
      <c r="G52" s="474"/>
      <c r="H52" s="474"/>
      <c r="I52" s="474"/>
      <c r="J52" s="474"/>
      <c r="K52" s="1715">
        <f>D30</f>
        <v>0</v>
      </c>
      <c r="L52" s="517"/>
    </row>
    <row r="53" spans="1:12" s="481" customFormat="1" ht="26.25" x14ac:dyDescent="0.2">
      <c r="A53" s="1462" t="s">
        <v>1795</v>
      </c>
      <c r="B53" s="479">
        <v>8170</v>
      </c>
      <c r="C53" s="476"/>
      <c r="D53" s="476"/>
      <c r="E53" s="474"/>
      <c r="F53" s="474"/>
      <c r="G53" s="474"/>
      <c r="H53" s="476"/>
      <c r="I53" s="474"/>
      <c r="J53" s="474"/>
      <c r="K53" s="1715">
        <f>E31</f>
        <v>0</v>
      </c>
      <c r="L53" s="517"/>
    </row>
    <row r="54" spans="1:12" s="481" customFormat="1" ht="13.5" thickBot="1" x14ac:dyDescent="0.25">
      <c r="A54" s="1462" t="s">
        <v>691</v>
      </c>
      <c r="B54" s="479">
        <v>8410</v>
      </c>
      <c r="C54" s="523"/>
      <c r="D54" s="523"/>
      <c r="E54" s="474"/>
      <c r="F54" s="474"/>
      <c r="G54" s="474"/>
      <c r="H54" s="523"/>
      <c r="I54" s="474"/>
      <c r="J54" s="474"/>
      <c r="K54" s="473"/>
      <c r="L54" s="517"/>
    </row>
    <row r="55" spans="1:12" s="481" customFormat="1" ht="14.25" thickTop="1" thickBot="1" x14ac:dyDescent="0.25">
      <c r="A55" s="1463" t="s">
        <v>692</v>
      </c>
      <c r="B55" s="479">
        <v>8420</v>
      </c>
      <c r="C55" s="524"/>
      <c r="D55" s="524"/>
      <c r="E55" s="474"/>
      <c r="F55" s="474"/>
      <c r="G55" s="474"/>
      <c r="H55" s="523"/>
      <c r="I55" s="474"/>
      <c r="J55" s="474"/>
      <c r="K55" s="474"/>
      <c r="L55" s="517"/>
    </row>
    <row r="56" spans="1:12" s="481" customFormat="1" ht="14.25" thickTop="1" thickBot="1" x14ac:dyDescent="0.25">
      <c r="A56" s="1462" t="s">
        <v>580</v>
      </c>
      <c r="B56" s="479">
        <v>8430</v>
      </c>
      <c r="C56" s="524"/>
      <c r="D56" s="524"/>
      <c r="E56" s="474"/>
      <c r="F56" s="474"/>
      <c r="G56" s="474"/>
      <c r="H56" s="523"/>
      <c r="I56" s="474"/>
      <c r="J56" s="474"/>
      <c r="K56" s="474"/>
      <c r="L56" s="517"/>
    </row>
    <row r="57" spans="1:12" s="481" customFormat="1" ht="14.25" thickTop="1" thickBot="1" x14ac:dyDescent="0.25">
      <c r="A57" s="1463" t="s">
        <v>577</v>
      </c>
      <c r="B57" s="479">
        <v>8440</v>
      </c>
      <c r="C57" s="1925">
        <v>0</v>
      </c>
      <c r="D57" s="1925">
        <v>23852</v>
      </c>
      <c r="E57" s="474"/>
      <c r="F57" s="474"/>
      <c r="G57" s="474"/>
      <c r="H57" s="1926">
        <v>0</v>
      </c>
      <c r="I57" s="474"/>
      <c r="J57" s="474"/>
      <c r="K57" s="474"/>
      <c r="L57" s="517"/>
    </row>
    <row r="58" spans="1:12" s="481" customFormat="1" ht="14.25" thickTop="1" thickBot="1" x14ac:dyDescent="0.25">
      <c r="A58" s="1462" t="s">
        <v>578</v>
      </c>
      <c r="B58" s="479">
        <v>8510</v>
      </c>
      <c r="C58" s="524"/>
      <c r="D58" s="524"/>
      <c r="E58" s="474"/>
      <c r="F58" s="474"/>
      <c r="G58" s="474"/>
      <c r="H58" s="523"/>
      <c r="I58" s="474"/>
      <c r="J58" s="474"/>
      <c r="K58" s="474"/>
      <c r="L58" s="517"/>
    </row>
    <row r="59" spans="1:12" s="481" customFormat="1" ht="14.25" thickTop="1" thickBot="1" x14ac:dyDescent="0.25">
      <c r="A59" s="1464" t="s">
        <v>693</v>
      </c>
      <c r="B59" s="479">
        <v>8520</v>
      </c>
      <c r="C59" s="524"/>
      <c r="D59" s="524"/>
      <c r="E59" s="474"/>
      <c r="F59" s="474"/>
      <c r="G59" s="474"/>
      <c r="H59" s="523"/>
      <c r="I59" s="474"/>
      <c r="J59" s="474"/>
      <c r="K59" s="474"/>
      <c r="L59" s="517"/>
    </row>
    <row r="60" spans="1:12" s="481" customFormat="1" ht="14.25" thickTop="1" thickBot="1" x14ac:dyDescent="0.25">
      <c r="A60" s="1462" t="s">
        <v>579</v>
      </c>
      <c r="B60" s="479">
        <v>8530</v>
      </c>
      <c r="C60" s="524"/>
      <c r="D60" s="524"/>
      <c r="E60" s="474"/>
      <c r="F60" s="474"/>
      <c r="G60" s="474"/>
      <c r="H60" s="523"/>
      <c r="I60" s="474"/>
      <c r="J60" s="474"/>
      <c r="K60" s="474"/>
      <c r="L60" s="517"/>
    </row>
    <row r="61" spans="1:12" s="481" customFormat="1" ht="14.25" thickTop="1" thickBot="1" x14ac:dyDescent="0.25">
      <c r="A61" s="1463" t="s">
        <v>742</v>
      </c>
      <c r="B61" s="479">
        <v>8540</v>
      </c>
      <c r="C61" s="1925">
        <v>0</v>
      </c>
      <c r="D61" s="1925">
        <v>2370</v>
      </c>
      <c r="E61" s="474"/>
      <c r="F61" s="474"/>
      <c r="G61" s="474"/>
      <c r="H61" s="1926">
        <v>0</v>
      </c>
      <c r="I61" s="474"/>
      <c r="J61" s="474"/>
      <c r="K61" s="474"/>
      <c r="L61" s="517"/>
    </row>
    <row r="62" spans="1:12" s="481" customFormat="1" ht="13.5" customHeight="1" thickTop="1" thickBot="1" x14ac:dyDescent="0.25">
      <c r="A62" s="1462" t="s">
        <v>743</v>
      </c>
      <c r="B62" s="479">
        <v>8610</v>
      </c>
      <c r="C62" s="524"/>
      <c r="D62" s="524"/>
      <c r="E62" s="474"/>
      <c r="F62" s="474"/>
      <c r="G62" s="474"/>
      <c r="H62" s="474"/>
      <c r="I62" s="474"/>
      <c r="J62" s="474"/>
      <c r="K62" s="474"/>
      <c r="L62" s="517"/>
    </row>
    <row r="63" spans="1:12" s="481" customFormat="1" ht="14.25" thickTop="1" thickBot="1" x14ac:dyDescent="0.25">
      <c r="A63" s="1463" t="s">
        <v>694</v>
      </c>
      <c r="B63" s="479">
        <v>8620</v>
      </c>
      <c r="C63" s="524"/>
      <c r="D63" s="524"/>
      <c r="E63" s="474"/>
      <c r="F63" s="474"/>
      <c r="G63" s="474"/>
      <c r="H63" s="474"/>
      <c r="I63" s="474"/>
      <c r="J63" s="474"/>
      <c r="K63" s="474"/>
      <c r="L63" s="517"/>
    </row>
    <row r="64" spans="1:12" s="481" customFormat="1" ht="13.5" customHeight="1" thickTop="1" thickBot="1" x14ac:dyDescent="0.25">
      <c r="A64" s="1462" t="s">
        <v>744</v>
      </c>
      <c r="B64" s="479">
        <v>8630</v>
      </c>
      <c r="C64" s="524"/>
      <c r="D64" s="524"/>
      <c r="E64" s="474"/>
      <c r="F64" s="474"/>
      <c r="G64" s="474"/>
      <c r="H64" s="474"/>
      <c r="I64" s="474"/>
      <c r="J64" s="474"/>
      <c r="K64" s="474"/>
      <c r="L64" s="517"/>
    </row>
    <row r="65" spans="1:12" s="481" customFormat="1" ht="14.25" thickTop="1" thickBot="1" x14ac:dyDescent="0.25">
      <c r="A65" s="1463" t="s">
        <v>745</v>
      </c>
      <c r="B65" s="479">
        <v>8640</v>
      </c>
      <c r="C65" s="1925">
        <v>0</v>
      </c>
      <c r="D65" s="1925">
        <v>0</v>
      </c>
      <c r="E65" s="474"/>
      <c r="F65" s="474"/>
      <c r="G65" s="474"/>
      <c r="H65" s="474"/>
      <c r="I65" s="474"/>
      <c r="J65" s="474"/>
      <c r="K65" s="474"/>
      <c r="L65" s="517"/>
    </row>
    <row r="66" spans="1:12" s="481" customFormat="1" ht="14.25" thickTop="1" thickBot="1" x14ac:dyDescent="0.25">
      <c r="A66" s="1462" t="s">
        <v>746</v>
      </c>
      <c r="B66" s="479">
        <v>8710</v>
      </c>
      <c r="C66" s="524"/>
      <c r="D66" s="524"/>
      <c r="E66" s="474"/>
      <c r="F66" s="474"/>
      <c r="G66" s="474"/>
      <c r="H66" s="474"/>
      <c r="I66" s="474"/>
      <c r="J66" s="474"/>
      <c r="K66" s="474"/>
      <c r="L66" s="517"/>
    </row>
    <row r="67" spans="1:12" s="481" customFormat="1" ht="14.25" thickTop="1" thickBot="1" x14ac:dyDescent="0.25">
      <c r="A67" s="1463" t="s">
        <v>695</v>
      </c>
      <c r="B67" s="479">
        <v>8720</v>
      </c>
      <c r="C67" s="524"/>
      <c r="D67" s="524"/>
      <c r="E67" s="474"/>
      <c r="F67" s="474"/>
      <c r="G67" s="474"/>
      <c r="H67" s="474"/>
      <c r="I67" s="474"/>
      <c r="J67" s="474"/>
      <c r="K67" s="474"/>
      <c r="L67" s="517"/>
    </row>
    <row r="68" spans="1:12" s="481" customFormat="1" ht="14.25" thickTop="1" thickBot="1" x14ac:dyDescent="0.25">
      <c r="A68" s="1464" t="s">
        <v>747</v>
      </c>
      <c r="B68" s="479">
        <v>8730</v>
      </c>
      <c r="C68" s="524"/>
      <c r="D68" s="524"/>
      <c r="E68" s="474"/>
      <c r="F68" s="474"/>
      <c r="G68" s="474"/>
      <c r="H68" s="474"/>
      <c r="I68" s="474"/>
      <c r="J68" s="474"/>
      <c r="K68" s="474"/>
      <c r="L68" s="517"/>
    </row>
    <row r="69" spans="1:12" s="481" customFormat="1" ht="14.25" thickTop="1" thickBot="1" x14ac:dyDescent="0.25">
      <c r="A69" s="1463" t="s">
        <v>748</v>
      </c>
      <c r="B69" s="479">
        <v>8740</v>
      </c>
      <c r="C69" s="1925">
        <v>0</v>
      </c>
      <c r="D69" s="1925">
        <v>0</v>
      </c>
      <c r="E69" s="474"/>
      <c r="F69" s="474"/>
      <c r="G69" s="474"/>
      <c r="H69" s="474"/>
      <c r="I69" s="474"/>
      <c r="J69" s="474"/>
      <c r="K69" s="474"/>
      <c r="L69" s="517"/>
    </row>
    <row r="70" spans="1:12" s="481" customFormat="1" ht="14.25" thickTop="1" thickBot="1" x14ac:dyDescent="0.25">
      <c r="A70" s="1462" t="s">
        <v>749</v>
      </c>
      <c r="B70" s="479">
        <v>8810</v>
      </c>
      <c r="C70" s="524"/>
      <c r="D70" s="524"/>
      <c r="E70" s="474"/>
      <c r="F70" s="474"/>
      <c r="G70" s="474"/>
      <c r="H70" s="474"/>
      <c r="I70" s="474"/>
      <c r="J70" s="474"/>
      <c r="K70" s="474"/>
      <c r="L70" s="517"/>
    </row>
    <row r="71" spans="1:12" s="481" customFormat="1" ht="14.25" thickTop="1" thickBot="1" x14ac:dyDescent="0.25">
      <c r="A71" s="1462" t="s">
        <v>753</v>
      </c>
      <c r="B71" s="479">
        <v>8820</v>
      </c>
      <c r="C71" s="524"/>
      <c r="D71" s="524"/>
      <c r="E71" s="474"/>
      <c r="F71" s="474"/>
      <c r="G71" s="474"/>
      <c r="H71" s="474"/>
      <c r="I71" s="474"/>
      <c r="J71" s="474"/>
      <c r="K71" s="474"/>
      <c r="L71" s="517"/>
    </row>
    <row r="72" spans="1:12" s="481" customFormat="1" ht="14.25" thickTop="1" thickBot="1" x14ac:dyDescent="0.25">
      <c r="A72" s="1462" t="s">
        <v>750</v>
      </c>
      <c r="B72" s="479">
        <v>8830</v>
      </c>
      <c r="C72" s="524"/>
      <c r="D72" s="524"/>
      <c r="E72" s="474"/>
      <c r="F72" s="474"/>
      <c r="G72" s="474"/>
      <c r="H72" s="474"/>
      <c r="I72" s="474"/>
      <c r="J72" s="474"/>
      <c r="K72" s="474"/>
      <c r="L72" s="517"/>
    </row>
    <row r="73" spans="1:12" s="481" customFormat="1" ht="14.25" thickTop="1" thickBot="1" x14ac:dyDescent="0.25">
      <c r="A73" s="1462" t="s">
        <v>751</v>
      </c>
      <c r="B73" s="479">
        <v>8840</v>
      </c>
      <c r="C73" s="1925">
        <v>0</v>
      </c>
      <c r="D73" s="1925">
        <v>500000</v>
      </c>
      <c r="E73" s="474"/>
      <c r="F73" s="474"/>
      <c r="G73" s="474"/>
      <c r="H73" s="474"/>
      <c r="I73" s="474"/>
      <c r="J73" s="474"/>
      <c r="K73" s="476"/>
      <c r="L73" s="517"/>
    </row>
    <row r="74" spans="1:12" s="481" customFormat="1" ht="14.25" thickTop="1" thickBot="1" x14ac:dyDescent="0.25">
      <c r="A74" s="1462" t="s">
        <v>374</v>
      </c>
      <c r="B74" s="479">
        <v>8910</v>
      </c>
      <c r="C74" s="1925">
        <v>0</v>
      </c>
      <c r="D74" s="1925">
        <v>0</v>
      </c>
      <c r="E74" s="476"/>
      <c r="F74" s="1926">
        <v>0</v>
      </c>
      <c r="G74" s="1926">
        <v>0</v>
      </c>
      <c r="H74" s="1926">
        <v>0</v>
      </c>
      <c r="I74" s="476"/>
      <c r="J74" s="476"/>
      <c r="K74" s="1926">
        <v>0</v>
      </c>
      <c r="L74" s="517"/>
    </row>
    <row r="75" spans="1:12" s="481" customFormat="1" ht="14.25" thickTop="1" thickBot="1" x14ac:dyDescent="0.25">
      <c r="A75" s="1465" t="s">
        <v>438</v>
      </c>
      <c r="B75" s="479">
        <v>8990</v>
      </c>
      <c r="C75" s="1925">
        <v>0</v>
      </c>
      <c r="D75" s="1925">
        <v>0</v>
      </c>
      <c r="E75" s="1926">
        <v>0</v>
      </c>
      <c r="F75" s="1927">
        <v>0</v>
      </c>
      <c r="G75" s="1927">
        <v>0</v>
      </c>
      <c r="H75" s="1927">
        <v>0</v>
      </c>
      <c r="I75" s="1926">
        <v>0</v>
      </c>
      <c r="J75" s="1926">
        <v>0</v>
      </c>
      <c r="K75" s="1927">
        <v>0</v>
      </c>
      <c r="L75" s="517"/>
    </row>
    <row r="76" spans="1:12" s="481" customFormat="1" ht="14.25" thickTop="1" thickBot="1" x14ac:dyDescent="0.25">
      <c r="A76" s="2151" t="s">
        <v>439</v>
      </c>
      <c r="B76" s="2152"/>
      <c r="C76" s="1675">
        <f t="shared" ref="C76:K76" si="7">SUM(C47:C75)</f>
        <v>0</v>
      </c>
      <c r="D76" s="1675">
        <f t="shared" si="7"/>
        <v>526222</v>
      </c>
      <c r="E76" s="1675">
        <f t="shared" si="7"/>
        <v>4441</v>
      </c>
      <c r="F76" s="1675">
        <f t="shared" si="7"/>
        <v>0</v>
      </c>
      <c r="G76" s="1675">
        <f t="shared" si="7"/>
        <v>0</v>
      </c>
      <c r="H76" s="1675">
        <f t="shared" si="7"/>
        <v>0</v>
      </c>
      <c r="I76" s="1675">
        <f t="shared" si="7"/>
        <v>39544</v>
      </c>
      <c r="J76" s="1675">
        <f t="shared" si="7"/>
        <v>0</v>
      </c>
      <c r="K76" s="1675">
        <f t="shared" si="7"/>
        <v>0</v>
      </c>
      <c r="L76" s="517"/>
    </row>
    <row r="77" spans="1:12" ht="14.25" thickTop="1" thickBot="1" x14ac:dyDescent="0.25">
      <c r="A77" s="2153" t="s">
        <v>1176</v>
      </c>
      <c r="B77" s="2154"/>
      <c r="C77" s="1675">
        <f t="shared" ref="C77:K77" si="8">C44-C76</f>
        <v>39544</v>
      </c>
      <c r="D77" s="1675">
        <f t="shared" si="8"/>
        <v>-478538</v>
      </c>
      <c r="E77" s="1675">
        <f t="shared" si="8"/>
        <v>21781</v>
      </c>
      <c r="F77" s="1675">
        <f t="shared" si="8"/>
        <v>0</v>
      </c>
      <c r="G77" s="1675">
        <f t="shared" si="8"/>
        <v>0</v>
      </c>
      <c r="H77" s="1675">
        <f t="shared" si="8"/>
        <v>500000</v>
      </c>
      <c r="I77" s="1675">
        <f t="shared" si="8"/>
        <v>-39544</v>
      </c>
      <c r="J77" s="1675">
        <f t="shared" si="8"/>
        <v>0</v>
      </c>
      <c r="K77" s="1675">
        <f t="shared" si="8"/>
        <v>0</v>
      </c>
      <c r="L77" s="347"/>
    </row>
    <row r="78" spans="1:12" ht="21.75" customHeight="1" thickTop="1" thickBot="1" x14ac:dyDescent="0.25">
      <c r="A78" s="2157" t="s">
        <v>596</v>
      </c>
      <c r="B78" s="2158"/>
      <c r="C78" s="1674">
        <f t="shared" ref="C78:K78" si="9">C20+C77</f>
        <v>75676</v>
      </c>
      <c r="D78" s="1674">
        <f t="shared" si="9"/>
        <v>-128356</v>
      </c>
      <c r="E78" s="1674">
        <f t="shared" si="9"/>
        <v>4313</v>
      </c>
      <c r="F78" s="1674">
        <f t="shared" si="9"/>
        <v>215339</v>
      </c>
      <c r="G78" s="1674">
        <f t="shared" si="9"/>
        <v>613</v>
      </c>
      <c r="H78" s="1674">
        <f t="shared" si="9"/>
        <v>-68359</v>
      </c>
      <c r="I78" s="1674">
        <f t="shared" si="9"/>
        <v>99378</v>
      </c>
      <c r="J78" s="1674">
        <f t="shared" si="9"/>
        <v>0</v>
      </c>
      <c r="K78" s="1674">
        <f t="shared" si="9"/>
        <v>0</v>
      </c>
      <c r="L78" s="525"/>
    </row>
    <row r="79" spans="1:12" ht="14.25" thickTop="1" thickBot="1" x14ac:dyDescent="0.25">
      <c r="A79" s="1466" t="s">
        <v>1948</v>
      </c>
      <c r="B79" s="526"/>
      <c r="C79" s="1910">
        <v>5983864</v>
      </c>
      <c r="D79" s="1910">
        <v>1067410</v>
      </c>
      <c r="E79" s="1910">
        <v>238047</v>
      </c>
      <c r="F79" s="1910">
        <v>172496</v>
      </c>
      <c r="G79" s="1910">
        <v>269997</v>
      </c>
      <c r="H79" s="1910">
        <v>0</v>
      </c>
      <c r="I79" s="1910">
        <v>2312635</v>
      </c>
      <c r="J79" s="1910">
        <v>0</v>
      </c>
      <c r="K79" s="1910">
        <v>0</v>
      </c>
      <c r="L79" s="347"/>
    </row>
    <row r="80" spans="1:12" ht="13.5" thickTop="1" x14ac:dyDescent="0.2">
      <c r="A80" s="2163" t="s">
        <v>1794</v>
      </c>
      <c r="B80" s="2164"/>
      <c r="C80" s="1910"/>
      <c r="D80" s="1928"/>
      <c r="E80" s="1928"/>
      <c r="F80" s="1928"/>
      <c r="G80" s="1928"/>
      <c r="H80" s="1928"/>
      <c r="I80" s="1928"/>
      <c r="J80" s="1928"/>
      <c r="K80" s="1928"/>
      <c r="L80" s="347"/>
    </row>
    <row r="81" spans="1:12" ht="13.5" thickBot="1" x14ac:dyDescent="0.25">
      <c r="A81" s="2155" t="s">
        <v>1949</v>
      </c>
      <c r="B81" s="2156"/>
      <c r="C81" s="1660">
        <f>(SUM(C78:C79))</f>
        <v>6059540</v>
      </c>
      <c r="D81" s="1660">
        <f t="shared" ref="D81:K81" si="10">SUM(D78:D79)</f>
        <v>939054</v>
      </c>
      <c r="E81" s="1660">
        <f t="shared" si="10"/>
        <v>242360</v>
      </c>
      <c r="F81" s="1660">
        <f t="shared" si="10"/>
        <v>387835</v>
      </c>
      <c r="G81" s="1660">
        <f t="shared" si="10"/>
        <v>270610</v>
      </c>
      <c r="H81" s="1660">
        <f t="shared" si="10"/>
        <v>-68359</v>
      </c>
      <c r="I81" s="1660">
        <f t="shared" si="10"/>
        <v>2412013</v>
      </c>
      <c r="J81" s="1660">
        <f t="shared" si="10"/>
        <v>0</v>
      </c>
      <c r="K81" s="1660">
        <f t="shared" si="10"/>
        <v>0</v>
      </c>
      <c r="L81" s="347"/>
    </row>
    <row r="82" spans="1:12" ht="0.75" customHeight="1" thickTop="1" thickBot="1" x14ac:dyDescent="0.25">
      <c r="A82" s="527" t="s">
        <v>342</v>
      </c>
      <c r="B82" s="528"/>
      <c r="C82" s="529" t="e">
        <f>(C81-#REF!)</f>
        <v>#REF!</v>
      </c>
      <c r="D82" s="529" t="e">
        <f>(D81-#REF!)</f>
        <v>#REF!</v>
      </c>
      <c r="E82" s="529" t="e">
        <f>(E81-#REF!)</f>
        <v>#REF!</v>
      </c>
      <c r="F82" s="529" t="e">
        <f>(F81-#REF!)</f>
        <v>#REF!</v>
      </c>
      <c r="G82" s="529" t="e">
        <f>(G81-#REF!)</f>
        <v>#REF!</v>
      </c>
      <c r="H82" s="529" t="e">
        <f>(H81-#REF!)</f>
        <v>#REF!</v>
      </c>
      <c r="I82" s="529" t="e">
        <f>(I81-#REF!)</f>
        <v>#REF!</v>
      </c>
      <c r="J82" s="529" t="e">
        <f>(J81-#REF!)</f>
        <v>#REF!</v>
      </c>
      <c r="K82" s="529" t="e">
        <f>(K81-#REF!)</f>
        <v>#REF!</v>
      </c>
    </row>
    <row r="83" spans="1:12" ht="14.25" hidden="1" thickTop="1" thickBot="1" x14ac:dyDescent="0.25">
      <c r="A83" s="530" t="s">
        <v>343</v>
      </c>
      <c r="B83" s="464"/>
      <c r="C83" s="531" t="e">
        <f>C82/C81</f>
        <v>#REF!</v>
      </c>
      <c r="D83" s="531" t="e">
        <f t="shared" ref="D83:K83" si="11">D82/D81</f>
        <v>#REF!</v>
      </c>
      <c r="E83" s="531" t="e">
        <f t="shared" si="11"/>
        <v>#REF!</v>
      </c>
      <c r="F83" s="531" t="e">
        <f t="shared" si="11"/>
        <v>#REF!</v>
      </c>
      <c r="G83" s="531" t="e">
        <f t="shared" si="11"/>
        <v>#REF!</v>
      </c>
      <c r="H83" s="531" t="e">
        <f t="shared" si="11"/>
        <v>#REF!</v>
      </c>
      <c r="I83" s="531" t="e">
        <f t="shared" si="11"/>
        <v>#REF!</v>
      </c>
      <c r="J83" s="531" t="e">
        <f t="shared" si="11"/>
        <v>#REF!</v>
      </c>
      <c r="K83" s="531" t="e">
        <f t="shared" si="11"/>
        <v>#REF!</v>
      </c>
    </row>
    <row r="84" spans="1:12" ht="13.5" thickTop="1" x14ac:dyDescent="0.2"/>
    <row r="86" spans="1:12" x14ac:dyDescent="0.2">
      <c r="C86" s="496"/>
      <c r="D86" s="496"/>
      <c r="E86" s="496"/>
      <c r="F86" s="496"/>
      <c r="G86" s="496"/>
      <c r="H86" s="496"/>
      <c r="I86" s="496"/>
      <c r="J86" s="496"/>
    </row>
    <row r="87" spans="1:12" x14ac:dyDescent="0.2">
      <c r="C87" s="496"/>
    </row>
  </sheetData>
  <sheetProtection password="F60E"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4"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2019 &amp;R&amp;8Page &amp;P</oddHeader>
  </headerFooter>
  <rowBreaks count="1" manualBreakCount="1">
    <brk id="4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L279"/>
  <sheetViews>
    <sheetView showGridLines="0" defaultGridColor="0" colorId="8" zoomScaleNormal="100" zoomScaleSheetLayoutView="75" workbookViewId="0">
      <pane ySplit="2" topLeftCell="A96" activePane="bottomLeft" state="frozen"/>
      <selection activeCell="D196" sqref="D196"/>
      <selection pane="bottomLeft" activeCell="C117" sqref="C117"/>
    </sheetView>
  </sheetViews>
  <sheetFormatPr defaultColWidth="9.140625" defaultRowHeight="12.75" x14ac:dyDescent="0.2"/>
  <cols>
    <col min="1" max="1" width="54.140625" style="572" customWidth="1"/>
    <col min="2" max="2" width="4.7109375" style="573" customWidth="1"/>
    <col min="3" max="11" width="13.7109375" style="384" customWidth="1"/>
    <col min="12" max="16384" width="9.140625" style="384"/>
  </cols>
  <sheetData>
    <row r="1" spans="1:12" x14ac:dyDescent="0.2">
      <c r="A1" s="2159" t="s">
        <v>1801</v>
      </c>
      <c r="B1" s="452"/>
      <c r="C1" s="453" t="s">
        <v>424</v>
      </c>
      <c r="D1" s="453" t="s">
        <v>425</v>
      </c>
      <c r="E1" s="453" t="s">
        <v>426</v>
      </c>
      <c r="F1" s="453" t="s">
        <v>427</v>
      </c>
      <c r="G1" s="453" t="s">
        <v>428</v>
      </c>
      <c r="H1" s="453" t="s">
        <v>429</v>
      </c>
      <c r="I1" s="453" t="s">
        <v>430</v>
      </c>
      <c r="J1" s="453" t="s">
        <v>431</v>
      </c>
      <c r="K1" s="453" t="s">
        <v>755</v>
      </c>
    </row>
    <row r="2" spans="1:12" ht="36" x14ac:dyDescent="0.2">
      <c r="A2" s="2160"/>
      <c r="B2" s="532" t="s">
        <v>377</v>
      </c>
      <c r="C2" s="533" t="s">
        <v>1154</v>
      </c>
      <c r="D2" s="533" t="s">
        <v>869</v>
      </c>
      <c r="E2" s="533" t="s">
        <v>437</v>
      </c>
      <c r="F2" s="533" t="s">
        <v>155</v>
      </c>
      <c r="G2" s="533" t="s">
        <v>988</v>
      </c>
      <c r="H2" s="533" t="s">
        <v>436</v>
      </c>
      <c r="I2" s="533" t="s">
        <v>406</v>
      </c>
      <c r="J2" s="533" t="s">
        <v>435</v>
      </c>
      <c r="K2" s="533" t="s">
        <v>157</v>
      </c>
    </row>
    <row r="3" spans="1:12" ht="16.7" customHeight="1" x14ac:dyDescent="0.2">
      <c r="A3" s="1551" t="s">
        <v>113</v>
      </c>
      <c r="B3" s="1552"/>
      <c r="C3" s="1553"/>
      <c r="D3" s="1553"/>
      <c r="E3" s="1553"/>
      <c r="F3" s="1554"/>
      <c r="G3" s="1555"/>
      <c r="H3" s="1554"/>
      <c r="I3" s="1554"/>
      <c r="J3" s="1554"/>
      <c r="K3" s="1556"/>
    </row>
    <row r="4" spans="1:12" ht="15.75" customHeight="1" x14ac:dyDescent="0.2">
      <c r="A4" s="1562" t="s">
        <v>378</v>
      </c>
      <c r="B4" s="1563">
        <v>1100</v>
      </c>
      <c r="C4" s="534"/>
      <c r="D4" s="534"/>
      <c r="E4" s="534"/>
      <c r="F4" s="535"/>
      <c r="G4" s="536"/>
      <c r="H4" s="537"/>
      <c r="I4" s="537"/>
      <c r="J4" s="537"/>
      <c r="K4" s="537"/>
    </row>
    <row r="5" spans="1:12" ht="15" x14ac:dyDescent="0.2">
      <c r="A5" s="486" t="s">
        <v>1660</v>
      </c>
      <c r="B5" s="538"/>
      <c r="C5" s="1910">
        <v>5153421</v>
      </c>
      <c r="D5" s="1910">
        <v>912665</v>
      </c>
      <c r="E5" s="1908">
        <v>222480</v>
      </c>
      <c r="F5" s="1929">
        <v>407693</v>
      </c>
      <c r="G5" s="1908">
        <v>108973</v>
      </c>
      <c r="H5" s="1908">
        <v>0</v>
      </c>
      <c r="I5" s="1908">
        <v>99379</v>
      </c>
      <c r="J5" s="1908">
        <v>0</v>
      </c>
      <c r="K5" s="1908">
        <v>0</v>
      </c>
    </row>
    <row r="6" spans="1:12" ht="15" x14ac:dyDescent="0.2">
      <c r="A6" s="463" t="s">
        <v>1661</v>
      </c>
      <c r="B6" s="469">
        <v>1130</v>
      </c>
      <c r="C6" s="1908">
        <v>0</v>
      </c>
      <c r="D6" s="1908">
        <v>0</v>
      </c>
      <c r="E6" s="473"/>
      <c r="F6" s="473"/>
      <c r="G6" s="467"/>
      <c r="H6" s="467"/>
      <c r="I6" s="467"/>
      <c r="J6" s="467"/>
      <c r="K6" s="467"/>
    </row>
    <row r="7" spans="1:12" x14ac:dyDescent="0.2">
      <c r="A7" s="463" t="s">
        <v>110</v>
      </c>
      <c r="B7" s="539">
        <v>1140</v>
      </c>
      <c r="C7" s="1908">
        <v>0</v>
      </c>
      <c r="D7" s="1908">
        <v>0</v>
      </c>
      <c r="E7" s="467"/>
      <c r="F7" s="1908">
        <v>0</v>
      </c>
      <c r="G7" s="1908">
        <v>0</v>
      </c>
      <c r="H7" s="1908">
        <v>0</v>
      </c>
      <c r="I7" s="467"/>
      <c r="J7" s="467"/>
      <c r="K7" s="467"/>
    </row>
    <row r="8" spans="1:12" x14ac:dyDescent="0.2">
      <c r="A8" s="463" t="s">
        <v>412</v>
      </c>
      <c r="B8" s="469">
        <v>1150</v>
      </c>
      <c r="C8" s="473"/>
      <c r="D8" s="473"/>
      <c r="E8" s="474"/>
      <c r="F8" s="474"/>
      <c r="G8" s="1910">
        <v>87433</v>
      </c>
      <c r="H8" s="467"/>
      <c r="I8" s="467"/>
      <c r="J8" s="467"/>
      <c r="K8" s="467"/>
    </row>
    <row r="9" spans="1:12" x14ac:dyDescent="0.2">
      <c r="A9" s="471" t="s">
        <v>111</v>
      </c>
      <c r="B9" s="469">
        <v>1160</v>
      </c>
      <c r="C9" s="467"/>
      <c r="D9" s="1908">
        <v>0</v>
      </c>
      <c r="E9" s="1908">
        <v>0</v>
      </c>
      <c r="F9" s="468"/>
      <c r="G9" s="473"/>
      <c r="H9" s="1908">
        <v>0</v>
      </c>
      <c r="I9" s="467"/>
      <c r="J9" s="467"/>
      <c r="K9" s="467"/>
    </row>
    <row r="10" spans="1:12" x14ac:dyDescent="0.2">
      <c r="A10" s="471" t="s">
        <v>112</v>
      </c>
      <c r="B10" s="469">
        <v>1170</v>
      </c>
      <c r="C10" s="1909">
        <v>0</v>
      </c>
      <c r="D10" s="519"/>
      <c r="E10" s="519"/>
      <c r="F10" s="468"/>
      <c r="G10" s="467"/>
      <c r="H10" s="467"/>
      <c r="I10" s="467"/>
      <c r="J10" s="467"/>
      <c r="K10" s="467"/>
    </row>
    <row r="11" spans="1:12" x14ac:dyDescent="0.2">
      <c r="A11" s="471" t="s">
        <v>413</v>
      </c>
      <c r="B11" s="540">
        <v>1190</v>
      </c>
      <c r="C11" s="1930">
        <v>0</v>
      </c>
      <c r="D11" s="1908">
        <v>0</v>
      </c>
      <c r="E11" s="1908">
        <v>0</v>
      </c>
      <c r="F11" s="1908">
        <v>0</v>
      </c>
      <c r="G11" s="1908">
        <v>0</v>
      </c>
      <c r="H11" s="1908">
        <v>0</v>
      </c>
      <c r="I11" s="1908">
        <v>0</v>
      </c>
      <c r="J11" s="1908">
        <v>0</v>
      </c>
      <c r="K11" s="1908">
        <v>0</v>
      </c>
      <c r="L11" s="541"/>
    </row>
    <row r="12" spans="1:12" ht="12.75" customHeight="1" thickBot="1" x14ac:dyDescent="0.25">
      <c r="A12" s="1677" t="s">
        <v>29</v>
      </c>
      <c r="B12" s="1678"/>
      <c r="C12" s="1679">
        <f t="shared" ref="C12:K12" si="0">SUM(C5:C11)</f>
        <v>5153421</v>
      </c>
      <c r="D12" s="1679">
        <f t="shared" si="0"/>
        <v>912665</v>
      </c>
      <c r="E12" s="1679">
        <f t="shared" si="0"/>
        <v>222480</v>
      </c>
      <c r="F12" s="1679">
        <f t="shared" si="0"/>
        <v>407693</v>
      </c>
      <c r="G12" s="1679">
        <f t="shared" si="0"/>
        <v>196406</v>
      </c>
      <c r="H12" s="1679">
        <f t="shared" si="0"/>
        <v>0</v>
      </c>
      <c r="I12" s="1679">
        <f t="shared" si="0"/>
        <v>99379</v>
      </c>
      <c r="J12" s="1679">
        <f t="shared" si="0"/>
        <v>0</v>
      </c>
      <c r="K12" s="1660">
        <f t="shared" si="0"/>
        <v>0</v>
      </c>
    </row>
    <row r="13" spans="1:12" ht="15.75" customHeight="1" thickTop="1" x14ac:dyDescent="0.2">
      <c r="A13" s="1564" t="s">
        <v>450</v>
      </c>
      <c r="B13" s="1565">
        <v>1200</v>
      </c>
      <c r="C13" s="542"/>
      <c r="D13" s="542"/>
      <c r="E13" s="542"/>
      <c r="F13" s="542"/>
      <c r="G13" s="542"/>
      <c r="H13" s="542"/>
      <c r="I13" s="542"/>
      <c r="J13" s="542"/>
      <c r="K13" s="467"/>
    </row>
    <row r="14" spans="1:12" x14ac:dyDescent="0.2">
      <c r="A14" s="463" t="s">
        <v>3</v>
      </c>
      <c r="B14" s="469">
        <v>1210</v>
      </c>
      <c r="C14" s="1930">
        <v>0</v>
      </c>
      <c r="D14" s="1908">
        <v>0</v>
      </c>
      <c r="E14" s="1908">
        <v>0</v>
      </c>
      <c r="F14" s="1908">
        <v>0</v>
      </c>
      <c r="G14" s="1908">
        <v>0</v>
      </c>
      <c r="H14" s="1908">
        <v>0</v>
      </c>
      <c r="I14" s="1908">
        <v>0</v>
      </c>
      <c r="J14" s="1908">
        <v>0</v>
      </c>
      <c r="K14" s="1908">
        <v>0</v>
      </c>
    </row>
    <row r="15" spans="1:12" ht="12.75" customHeight="1" x14ac:dyDescent="0.2">
      <c r="A15" s="463" t="s">
        <v>95</v>
      </c>
      <c r="B15" s="469">
        <v>1220</v>
      </c>
      <c r="C15" s="1930">
        <v>0</v>
      </c>
      <c r="D15" s="1908">
        <v>0</v>
      </c>
      <c r="E15" s="1908">
        <v>0</v>
      </c>
      <c r="F15" s="1908">
        <v>0</v>
      </c>
      <c r="G15" s="1908">
        <v>0</v>
      </c>
      <c r="H15" s="1908">
        <v>0</v>
      </c>
      <c r="I15" s="1908">
        <v>0</v>
      </c>
      <c r="J15" s="1908">
        <v>0</v>
      </c>
      <c r="K15" s="1908">
        <v>0</v>
      </c>
    </row>
    <row r="16" spans="1:12" ht="15" customHeight="1" x14ac:dyDescent="0.2">
      <c r="A16" s="463" t="s">
        <v>1662</v>
      </c>
      <c r="B16" s="539">
        <v>1230</v>
      </c>
      <c r="C16" s="1930">
        <v>157824</v>
      </c>
      <c r="D16" s="1908">
        <v>179719</v>
      </c>
      <c r="E16" s="1908">
        <v>0</v>
      </c>
      <c r="F16" s="1908">
        <v>0</v>
      </c>
      <c r="G16" s="1908">
        <v>32408</v>
      </c>
      <c r="H16" s="1908">
        <v>0</v>
      </c>
      <c r="I16" s="1908">
        <v>0</v>
      </c>
      <c r="J16" s="1908">
        <v>0</v>
      </c>
      <c r="K16" s="1908">
        <v>0</v>
      </c>
    </row>
    <row r="17" spans="1:11" ht="12.75" customHeight="1" x14ac:dyDescent="0.2">
      <c r="A17" s="463" t="s">
        <v>806</v>
      </c>
      <c r="B17" s="469">
        <v>1290</v>
      </c>
      <c r="C17" s="1930">
        <v>0</v>
      </c>
      <c r="D17" s="1908">
        <v>0</v>
      </c>
      <c r="E17" s="1908">
        <v>0</v>
      </c>
      <c r="F17" s="1908">
        <v>0</v>
      </c>
      <c r="G17" s="1908">
        <v>0</v>
      </c>
      <c r="H17" s="1908">
        <v>0</v>
      </c>
      <c r="I17" s="1908">
        <v>0</v>
      </c>
      <c r="J17" s="1908">
        <v>0</v>
      </c>
      <c r="K17" s="1908">
        <v>0</v>
      </c>
    </row>
    <row r="18" spans="1:11" ht="12.75" customHeight="1" thickBot="1" x14ac:dyDescent="0.25">
      <c r="A18" s="1680" t="s">
        <v>536</v>
      </c>
      <c r="B18" s="1681"/>
      <c r="C18" s="1682">
        <f>SUM(C14:C17)</f>
        <v>157824</v>
      </c>
      <c r="D18" s="1682">
        <f t="shared" ref="D18:K18" si="1">SUM(D14:D17)</f>
        <v>179719</v>
      </c>
      <c r="E18" s="1682">
        <f t="shared" si="1"/>
        <v>0</v>
      </c>
      <c r="F18" s="1682">
        <f t="shared" si="1"/>
        <v>0</v>
      </c>
      <c r="G18" s="1682">
        <f t="shared" si="1"/>
        <v>32408</v>
      </c>
      <c r="H18" s="1682">
        <f t="shared" si="1"/>
        <v>0</v>
      </c>
      <c r="I18" s="1682">
        <f t="shared" si="1"/>
        <v>0</v>
      </c>
      <c r="J18" s="1682">
        <f t="shared" si="1"/>
        <v>0</v>
      </c>
      <c r="K18" s="1683">
        <f t="shared" si="1"/>
        <v>0</v>
      </c>
    </row>
    <row r="19" spans="1:11" ht="15.75" customHeight="1" thickTop="1" x14ac:dyDescent="0.2">
      <c r="A19" s="1564" t="s">
        <v>451</v>
      </c>
      <c r="B19" s="1565">
        <v>1300</v>
      </c>
      <c r="C19" s="543"/>
      <c r="D19" s="543"/>
      <c r="E19" s="543"/>
      <c r="F19" s="543"/>
      <c r="G19" s="542"/>
      <c r="H19" s="543"/>
      <c r="I19" s="543"/>
      <c r="J19" s="543"/>
      <c r="K19" s="544"/>
    </row>
    <row r="20" spans="1:11" x14ac:dyDescent="0.2">
      <c r="A20" s="463" t="s">
        <v>1072</v>
      </c>
      <c r="B20" s="469">
        <v>1311</v>
      </c>
      <c r="C20" s="1908">
        <v>0</v>
      </c>
      <c r="D20" s="467"/>
      <c r="E20" s="467"/>
      <c r="F20" s="467"/>
      <c r="G20" s="467"/>
      <c r="H20" s="467"/>
      <c r="I20" s="467"/>
      <c r="J20" s="467"/>
      <c r="K20" s="467"/>
    </row>
    <row r="21" spans="1:11" ht="12.75" customHeight="1" x14ac:dyDescent="0.2">
      <c r="A21" s="463" t="s">
        <v>831</v>
      </c>
      <c r="B21" s="469">
        <v>1312</v>
      </c>
      <c r="C21" s="1930">
        <v>0</v>
      </c>
      <c r="D21" s="467"/>
      <c r="E21" s="467"/>
      <c r="F21" s="467"/>
      <c r="G21" s="467"/>
      <c r="H21" s="467"/>
      <c r="I21" s="467"/>
      <c r="J21" s="467"/>
      <c r="K21" s="467"/>
    </row>
    <row r="22" spans="1:11" ht="12.75" customHeight="1" x14ac:dyDescent="0.2">
      <c r="A22" s="463" t="s">
        <v>1073</v>
      </c>
      <c r="B22" s="469">
        <v>1313</v>
      </c>
      <c r="C22" s="1930">
        <v>0</v>
      </c>
      <c r="D22" s="467"/>
      <c r="E22" s="467"/>
      <c r="F22" s="467"/>
      <c r="G22" s="467"/>
      <c r="H22" s="467"/>
      <c r="I22" s="467"/>
      <c r="J22" s="467"/>
      <c r="K22" s="467"/>
    </row>
    <row r="23" spans="1:11" ht="12.75" customHeight="1" x14ac:dyDescent="0.2">
      <c r="A23" s="463" t="s">
        <v>1074</v>
      </c>
      <c r="B23" s="469">
        <v>1314</v>
      </c>
      <c r="C23" s="1930">
        <v>0</v>
      </c>
      <c r="D23" s="467"/>
      <c r="E23" s="467"/>
      <c r="F23" s="467"/>
      <c r="G23" s="467"/>
      <c r="H23" s="467"/>
      <c r="I23" s="467"/>
      <c r="J23" s="467"/>
      <c r="K23" s="467"/>
    </row>
    <row r="24" spans="1:11" ht="12.75" customHeight="1" x14ac:dyDescent="0.2">
      <c r="A24" s="463" t="s">
        <v>1026</v>
      </c>
      <c r="B24" s="469">
        <v>1321</v>
      </c>
      <c r="C24" s="1930">
        <v>1070</v>
      </c>
      <c r="D24" s="467"/>
      <c r="E24" s="467"/>
      <c r="F24" s="467"/>
      <c r="G24" s="467"/>
      <c r="H24" s="467"/>
      <c r="I24" s="467"/>
      <c r="J24" s="467"/>
      <c r="K24" s="467"/>
    </row>
    <row r="25" spans="1:11" ht="12.75" customHeight="1" x14ac:dyDescent="0.2">
      <c r="A25" s="463" t="s">
        <v>832</v>
      </c>
      <c r="B25" s="469">
        <v>1322</v>
      </c>
      <c r="C25" s="1930">
        <v>0</v>
      </c>
      <c r="D25" s="467"/>
      <c r="E25" s="467"/>
      <c r="F25" s="467"/>
      <c r="G25" s="467"/>
      <c r="H25" s="467"/>
      <c r="I25" s="467"/>
      <c r="J25" s="467"/>
      <c r="K25" s="467"/>
    </row>
    <row r="26" spans="1:11" ht="12.75" customHeight="1" x14ac:dyDescent="0.2">
      <c r="A26" s="463" t="s">
        <v>1100</v>
      </c>
      <c r="B26" s="469">
        <v>1323</v>
      </c>
      <c r="C26" s="1930">
        <v>0</v>
      </c>
      <c r="D26" s="467"/>
      <c r="E26" s="467"/>
      <c r="F26" s="467"/>
      <c r="G26" s="467"/>
      <c r="H26" s="467"/>
      <c r="I26" s="467"/>
      <c r="J26" s="467"/>
      <c r="K26" s="467"/>
    </row>
    <row r="27" spans="1:11" ht="12.75" customHeight="1" x14ac:dyDescent="0.2">
      <c r="A27" s="463" t="s">
        <v>1022</v>
      </c>
      <c r="B27" s="469">
        <v>1324</v>
      </c>
      <c r="C27" s="1930">
        <v>0</v>
      </c>
      <c r="D27" s="467"/>
      <c r="E27" s="467"/>
      <c r="F27" s="467"/>
      <c r="G27" s="467"/>
      <c r="H27" s="467"/>
      <c r="I27" s="467"/>
      <c r="J27" s="467"/>
      <c r="K27" s="467"/>
    </row>
    <row r="28" spans="1:11" ht="12.75" customHeight="1" x14ac:dyDescent="0.2">
      <c r="A28" s="463" t="s">
        <v>1023</v>
      </c>
      <c r="B28" s="469">
        <v>1331</v>
      </c>
      <c r="C28" s="1930">
        <v>0</v>
      </c>
      <c r="D28" s="467"/>
      <c r="E28" s="467"/>
      <c r="F28" s="467"/>
      <c r="G28" s="467"/>
      <c r="H28" s="467"/>
      <c r="I28" s="467"/>
      <c r="J28" s="467"/>
      <c r="K28" s="467"/>
    </row>
    <row r="29" spans="1:11" ht="12.75" customHeight="1" x14ac:dyDescent="0.2">
      <c r="A29" s="463" t="s">
        <v>833</v>
      </c>
      <c r="B29" s="469">
        <v>1332</v>
      </c>
      <c r="C29" s="1930">
        <v>0</v>
      </c>
      <c r="D29" s="467"/>
      <c r="E29" s="467"/>
      <c r="F29" s="467"/>
      <c r="G29" s="467"/>
      <c r="H29" s="467"/>
      <c r="I29" s="467"/>
      <c r="J29" s="467"/>
      <c r="K29" s="467"/>
    </row>
    <row r="30" spans="1:11" ht="12.75" customHeight="1" x14ac:dyDescent="0.2">
      <c r="A30" s="463" t="s">
        <v>1025</v>
      </c>
      <c r="B30" s="469">
        <v>1333</v>
      </c>
      <c r="C30" s="1930">
        <v>0</v>
      </c>
      <c r="D30" s="467"/>
      <c r="E30" s="467"/>
      <c r="F30" s="467"/>
      <c r="G30" s="467"/>
      <c r="H30" s="467"/>
      <c r="I30" s="467"/>
      <c r="J30" s="467"/>
      <c r="K30" s="467"/>
    </row>
    <row r="31" spans="1:11" ht="12.75" customHeight="1" x14ac:dyDescent="0.2">
      <c r="A31" s="463" t="s">
        <v>1024</v>
      </c>
      <c r="B31" s="469">
        <v>1334</v>
      </c>
      <c r="C31" s="1930">
        <v>0</v>
      </c>
      <c r="D31" s="467"/>
      <c r="E31" s="467"/>
      <c r="F31" s="467"/>
      <c r="G31" s="467"/>
      <c r="H31" s="467"/>
      <c r="I31" s="467"/>
      <c r="J31" s="467"/>
      <c r="K31" s="467"/>
    </row>
    <row r="32" spans="1:11" ht="12.75" customHeight="1" x14ac:dyDescent="0.2">
      <c r="A32" s="463" t="s">
        <v>493</v>
      </c>
      <c r="B32" s="469">
        <v>1341</v>
      </c>
      <c r="C32" s="1930">
        <v>0</v>
      </c>
      <c r="D32" s="467"/>
      <c r="E32" s="467"/>
      <c r="F32" s="467"/>
      <c r="G32" s="467"/>
      <c r="H32" s="467"/>
      <c r="I32" s="467"/>
      <c r="J32" s="467"/>
      <c r="K32" s="467"/>
    </row>
    <row r="33" spans="1:11" ht="12.75" customHeight="1" x14ac:dyDescent="0.2">
      <c r="A33" s="463" t="s">
        <v>834</v>
      </c>
      <c r="B33" s="469">
        <v>1342</v>
      </c>
      <c r="C33" s="1930">
        <v>0</v>
      </c>
      <c r="D33" s="467"/>
      <c r="E33" s="467"/>
      <c r="F33" s="467"/>
      <c r="G33" s="467"/>
      <c r="H33" s="467"/>
      <c r="I33" s="467"/>
      <c r="J33" s="467"/>
      <c r="K33" s="467"/>
    </row>
    <row r="34" spans="1:11" ht="12.75" customHeight="1" x14ac:dyDescent="0.2">
      <c r="A34" s="463" t="s">
        <v>494</v>
      </c>
      <c r="B34" s="469">
        <v>1343</v>
      </c>
      <c r="C34" s="1930">
        <v>0</v>
      </c>
      <c r="D34" s="467"/>
      <c r="E34" s="467"/>
      <c r="F34" s="467"/>
      <c r="G34" s="467"/>
      <c r="H34" s="467"/>
      <c r="I34" s="467"/>
      <c r="J34" s="467"/>
      <c r="K34" s="467"/>
    </row>
    <row r="35" spans="1:11" ht="12.75" customHeight="1" x14ac:dyDescent="0.2">
      <c r="A35" s="463" t="s">
        <v>492</v>
      </c>
      <c r="B35" s="469">
        <v>1344</v>
      </c>
      <c r="C35" s="1930">
        <v>0</v>
      </c>
      <c r="D35" s="467"/>
      <c r="E35" s="467"/>
      <c r="F35" s="467"/>
      <c r="G35" s="467"/>
      <c r="H35" s="467"/>
      <c r="I35" s="467"/>
      <c r="J35" s="467"/>
      <c r="K35" s="467"/>
    </row>
    <row r="36" spans="1:11" ht="12.75" customHeight="1" x14ac:dyDescent="0.2">
      <c r="A36" s="463" t="s">
        <v>830</v>
      </c>
      <c r="B36" s="469">
        <v>1351</v>
      </c>
      <c r="C36" s="1930">
        <v>0</v>
      </c>
      <c r="D36" s="467"/>
      <c r="E36" s="467"/>
      <c r="F36" s="467"/>
      <c r="G36" s="467"/>
      <c r="H36" s="467"/>
      <c r="I36" s="467"/>
      <c r="J36" s="467"/>
      <c r="K36" s="467"/>
    </row>
    <row r="37" spans="1:11" ht="12.75" customHeight="1" x14ac:dyDescent="0.2">
      <c r="A37" s="463" t="s">
        <v>835</v>
      </c>
      <c r="B37" s="469">
        <v>1352</v>
      </c>
      <c r="C37" s="1930">
        <v>0</v>
      </c>
      <c r="D37" s="467"/>
      <c r="E37" s="467"/>
      <c r="F37" s="467"/>
      <c r="G37" s="467"/>
      <c r="H37" s="467"/>
      <c r="I37" s="467"/>
      <c r="J37" s="467"/>
      <c r="K37" s="467"/>
    </row>
    <row r="38" spans="1:11" ht="12.75" customHeight="1" x14ac:dyDescent="0.2">
      <c r="A38" s="463" t="s">
        <v>592</v>
      </c>
      <c r="B38" s="469">
        <v>1353</v>
      </c>
      <c r="C38" s="1930">
        <v>0</v>
      </c>
      <c r="D38" s="467"/>
      <c r="E38" s="467"/>
      <c r="F38" s="467"/>
      <c r="G38" s="467"/>
      <c r="H38" s="467"/>
      <c r="I38" s="467"/>
      <c r="J38" s="467"/>
      <c r="K38" s="467"/>
    </row>
    <row r="39" spans="1:11" ht="12.75" customHeight="1" x14ac:dyDescent="0.2">
      <c r="A39" s="1467" t="s">
        <v>593</v>
      </c>
      <c r="B39" s="545">
        <v>1354</v>
      </c>
      <c r="C39" s="1930">
        <v>0</v>
      </c>
      <c r="D39" s="467"/>
      <c r="E39" s="467"/>
      <c r="F39" s="467"/>
      <c r="G39" s="467"/>
      <c r="H39" s="467"/>
      <c r="I39" s="467"/>
      <c r="J39" s="467"/>
      <c r="K39" s="467"/>
    </row>
    <row r="40" spans="1:11" ht="12.75" customHeight="1" thickBot="1" x14ac:dyDescent="0.25">
      <c r="A40" s="1680" t="s">
        <v>537</v>
      </c>
      <c r="B40" s="1681"/>
      <c r="C40" s="1660">
        <f>SUM(C20:C39)</f>
        <v>1070</v>
      </c>
      <c r="D40" s="467"/>
      <c r="E40" s="467"/>
      <c r="F40" s="467"/>
      <c r="G40" s="467"/>
      <c r="H40" s="467"/>
      <c r="I40" s="467"/>
      <c r="J40" s="467"/>
      <c r="K40" s="467"/>
    </row>
    <row r="41" spans="1:11" ht="15.75" customHeight="1" thickTop="1" x14ac:dyDescent="0.2">
      <c r="A41" s="1564" t="s">
        <v>273</v>
      </c>
      <c r="B41" s="1565">
        <v>1400</v>
      </c>
      <c r="C41" s="467"/>
      <c r="D41" s="467"/>
      <c r="E41" s="467"/>
      <c r="F41" s="514"/>
      <c r="G41" s="467"/>
      <c r="H41" s="467"/>
      <c r="I41" s="467"/>
      <c r="J41" s="467"/>
      <c r="K41" s="467"/>
    </row>
    <row r="42" spans="1:11" ht="12.75" customHeight="1" x14ac:dyDescent="0.2">
      <c r="A42" s="463" t="s">
        <v>1075</v>
      </c>
      <c r="B42" s="469">
        <v>1411</v>
      </c>
      <c r="C42" s="467"/>
      <c r="D42" s="467"/>
      <c r="E42" s="467"/>
      <c r="F42" s="1910">
        <v>17965</v>
      </c>
      <c r="G42" s="467"/>
      <c r="H42" s="467"/>
      <c r="I42" s="467"/>
      <c r="J42" s="467"/>
      <c r="K42" s="467"/>
    </row>
    <row r="43" spans="1:11" ht="12.75" customHeight="1" x14ac:dyDescent="0.2">
      <c r="A43" s="463" t="s">
        <v>836</v>
      </c>
      <c r="B43" s="469">
        <v>1412</v>
      </c>
      <c r="C43" s="467"/>
      <c r="D43" s="467"/>
      <c r="E43" s="467"/>
      <c r="F43" s="1908">
        <v>0</v>
      </c>
      <c r="G43" s="467"/>
      <c r="H43" s="467"/>
      <c r="I43" s="467"/>
      <c r="J43" s="467"/>
      <c r="K43" s="467"/>
    </row>
    <row r="44" spans="1:11" ht="12.75" customHeight="1" x14ac:dyDescent="0.2">
      <c r="A44" s="463" t="s">
        <v>383</v>
      </c>
      <c r="B44" s="469">
        <v>1413</v>
      </c>
      <c r="C44" s="467"/>
      <c r="D44" s="467"/>
      <c r="E44" s="467"/>
      <c r="F44" s="1908">
        <v>0</v>
      </c>
      <c r="G44" s="467"/>
      <c r="H44" s="467"/>
      <c r="I44" s="467"/>
      <c r="J44" s="467"/>
      <c r="K44" s="467"/>
    </row>
    <row r="45" spans="1:11" ht="12.75" customHeight="1" x14ac:dyDescent="0.2">
      <c r="A45" s="463" t="s">
        <v>240</v>
      </c>
      <c r="B45" s="469">
        <v>1415</v>
      </c>
      <c r="C45" s="467"/>
      <c r="D45" s="467"/>
      <c r="E45" s="467"/>
      <c r="F45" s="1908">
        <v>0</v>
      </c>
      <c r="G45" s="467"/>
      <c r="H45" s="467"/>
      <c r="I45" s="467"/>
      <c r="J45" s="467"/>
      <c r="K45" s="467"/>
    </row>
    <row r="46" spans="1:11" ht="12.75" customHeight="1" x14ac:dyDescent="0.2">
      <c r="A46" s="463" t="s">
        <v>1173</v>
      </c>
      <c r="B46" s="469">
        <v>1416</v>
      </c>
      <c r="C46" s="467"/>
      <c r="D46" s="467"/>
      <c r="E46" s="467"/>
      <c r="F46" s="1908">
        <v>0</v>
      </c>
      <c r="G46" s="467"/>
      <c r="H46" s="467"/>
      <c r="I46" s="467"/>
      <c r="J46" s="467"/>
      <c r="K46" s="467"/>
    </row>
    <row r="47" spans="1:11" ht="12.75" customHeight="1" x14ac:dyDescent="0.2">
      <c r="A47" s="463" t="s">
        <v>57</v>
      </c>
      <c r="B47" s="469">
        <v>1421</v>
      </c>
      <c r="C47" s="467"/>
      <c r="D47" s="467"/>
      <c r="E47" s="467"/>
      <c r="F47" s="1908">
        <v>0</v>
      </c>
      <c r="G47" s="467"/>
      <c r="H47" s="467"/>
      <c r="I47" s="467"/>
      <c r="J47" s="467"/>
      <c r="K47" s="467"/>
    </row>
    <row r="48" spans="1:11" ht="12.75" customHeight="1" x14ac:dyDescent="0.2">
      <c r="A48" s="463" t="s">
        <v>837</v>
      </c>
      <c r="B48" s="469">
        <v>1422</v>
      </c>
      <c r="C48" s="467"/>
      <c r="D48" s="467"/>
      <c r="E48" s="467"/>
      <c r="F48" s="1908">
        <v>0</v>
      </c>
      <c r="G48" s="467"/>
      <c r="H48" s="467"/>
      <c r="I48" s="467"/>
      <c r="J48" s="467"/>
      <c r="K48" s="467"/>
    </row>
    <row r="49" spans="1:11" ht="12.75" customHeight="1" x14ac:dyDescent="0.2">
      <c r="A49" s="463" t="s">
        <v>58</v>
      </c>
      <c r="B49" s="469">
        <v>1423</v>
      </c>
      <c r="C49" s="467"/>
      <c r="D49" s="467"/>
      <c r="E49" s="467"/>
      <c r="F49" s="1908">
        <v>0</v>
      </c>
      <c r="G49" s="467"/>
      <c r="H49" s="467"/>
      <c r="I49" s="467"/>
      <c r="J49" s="467"/>
      <c r="K49" s="467"/>
    </row>
    <row r="50" spans="1:11" ht="12.75" customHeight="1" x14ac:dyDescent="0.2">
      <c r="A50" s="463" t="s">
        <v>59</v>
      </c>
      <c r="B50" s="469">
        <v>1424</v>
      </c>
      <c r="C50" s="467"/>
      <c r="D50" s="467"/>
      <c r="E50" s="467"/>
      <c r="F50" s="1908">
        <v>0</v>
      </c>
      <c r="G50" s="467"/>
      <c r="H50" s="467"/>
      <c r="I50" s="467"/>
      <c r="J50" s="467"/>
      <c r="K50" s="467"/>
    </row>
    <row r="51" spans="1:11" ht="12.75" customHeight="1" x14ac:dyDescent="0.2">
      <c r="A51" s="1468" t="s">
        <v>60</v>
      </c>
      <c r="B51" s="546">
        <v>1431</v>
      </c>
      <c r="C51" s="467"/>
      <c r="D51" s="467"/>
      <c r="E51" s="467"/>
      <c r="F51" s="1908">
        <v>0</v>
      </c>
      <c r="G51" s="467"/>
      <c r="H51" s="467"/>
      <c r="I51" s="467"/>
      <c r="J51" s="467"/>
      <c r="K51" s="467"/>
    </row>
    <row r="52" spans="1:11" ht="12.75" customHeight="1" x14ac:dyDescent="0.2">
      <c r="A52" s="1468" t="s">
        <v>1105</v>
      </c>
      <c r="B52" s="546">
        <v>1432</v>
      </c>
      <c r="C52" s="467"/>
      <c r="D52" s="467"/>
      <c r="E52" s="467"/>
      <c r="F52" s="1908">
        <v>0</v>
      </c>
      <c r="G52" s="467"/>
      <c r="H52" s="467"/>
      <c r="I52" s="467"/>
      <c r="J52" s="467"/>
      <c r="K52" s="467"/>
    </row>
    <row r="53" spans="1:11" ht="12.75" customHeight="1" x14ac:dyDescent="0.2">
      <c r="A53" s="1468" t="s">
        <v>61</v>
      </c>
      <c r="B53" s="546">
        <v>1433</v>
      </c>
      <c r="C53" s="467"/>
      <c r="D53" s="467"/>
      <c r="E53" s="467"/>
      <c r="F53" s="1908">
        <v>0</v>
      </c>
      <c r="G53" s="467"/>
      <c r="H53" s="467"/>
      <c r="I53" s="467"/>
      <c r="J53" s="467"/>
      <c r="K53" s="467"/>
    </row>
    <row r="54" spans="1:11" ht="12.75" customHeight="1" x14ac:dyDescent="0.2">
      <c r="A54" s="1468" t="s">
        <v>62</v>
      </c>
      <c r="B54" s="546">
        <v>1434</v>
      </c>
      <c r="C54" s="467"/>
      <c r="D54" s="467"/>
      <c r="E54" s="467"/>
      <c r="F54" s="1908">
        <v>0</v>
      </c>
      <c r="G54" s="467"/>
      <c r="H54" s="467"/>
      <c r="I54" s="467"/>
      <c r="J54" s="467"/>
      <c r="K54" s="467"/>
    </row>
    <row r="55" spans="1:11" ht="12.75" customHeight="1" x14ac:dyDescent="0.2">
      <c r="A55" s="1468" t="s">
        <v>63</v>
      </c>
      <c r="B55" s="546">
        <v>1441</v>
      </c>
      <c r="C55" s="467"/>
      <c r="D55" s="467"/>
      <c r="E55" s="467"/>
      <c r="F55" s="1908">
        <v>0</v>
      </c>
      <c r="G55" s="467"/>
      <c r="H55" s="467"/>
      <c r="I55" s="467"/>
      <c r="J55" s="467"/>
      <c r="K55" s="467"/>
    </row>
    <row r="56" spans="1:11" ht="12.75" customHeight="1" x14ac:dyDescent="0.2">
      <c r="A56" s="1468" t="s">
        <v>1106</v>
      </c>
      <c r="B56" s="546">
        <v>1442</v>
      </c>
      <c r="C56" s="467"/>
      <c r="D56" s="467"/>
      <c r="E56" s="467"/>
      <c r="F56" s="1908">
        <v>0</v>
      </c>
      <c r="G56" s="467"/>
      <c r="H56" s="467"/>
      <c r="I56" s="467"/>
      <c r="J56" s="467"/>
      <c r="K56" s="467"/>
    </row>
    <row r="57" spans="1:11" ht="12.75" customHeight="1" x14ac:dyDescent="0.2">
      <c r="A57" s="1468" t="s">
        <v>488</v>
      </c>
      <c r="B57" s="546">
        <v>1443</v>
      </c>
      <c r="C57" s="467"/>
      <c r="D57" s="467"/>
      <c r="E57" s="467"/>
      <c r="F57" s="1908">
        <v>0</v>
      </c>
      <c r="G57" s="467"/>
      <c r="H57" s="467"/>
      <c r="I57" s="467"/>
      <c r="J57" s="467"/>
      <c r="K57" s="467"/>
    </row>
    <row r="58" spans="1:11" ht="12.75" customHeight="1" x14ac:dyDescent="0.2">
      <c r="A58" s="1468" t="s">
        <v>65</v>
      </c>
      <c r="B58" s="546">
        <v>1444</v>
      </c>
      <c r="C58" s="467"/>
      <c r="D58" s="467"/>
      <c r="E58" s="467"/>
      <c r="F58" s="1908">
        <v>0</v>
      </c>
      <c r="G58" s="467"/>
      <c r="H58" s="467"/>
      <c r="I58" s="467"/>
      <c r="J58" s="467"/>
      <c r="K58" s="467"/>
    </row>
    <row r="59" spans="1:11" ht="12.75" customHeight="1" x14ac:dyDescent="0.2">
      <c r="A59" s="1468" t="s">
        <v>877</v>
      </c>
      <c r="B59" s="546">
        <v>1451</v>
      </c>
      <c r="C59" s="467"/>
      <c r="D59" s="467"/>
      <c r="E59" s="467"/>
      <c r="F59" s="1908">
        <v>0</v>
      </c>
      <c r="G59" s="467"/>
      <c r="H59" s="467"/>
      <c r="I59" s="467"/>
      <c r="J59" s="467"/>
      <c r="K59" s="467"/>
    </row>
    <row r="60" spans="1:11" ht="12.75" customHeight="1" x14ac:dyDescent="0.2">
      <c r="A60" s="1468" t="s">
        <v>1107</v>
      </c>
      <c r="B60" s="546">
        <v>1452</v>
      </c>
      <c r="C60" s="467"/>
      <c r="D60" s="467"/>
      <c r="E60" s="467"/>
      <c r="F60" s="1908">
        <v>0</v>
      </c>
      <c r="G60" s="467"/>
      <c r="H60" s="467"/>
      <c r="I60" s="467"/>
      <c r="J60" s="467"/>
      <c r="K60" s="467"/>
    </row>
    <row r="61" spans="1:11" ht="12.75" customHeight="1" x14ac:dyDescent="0.2">
      <c r="A61" s="551" t="s">
        <v>878</v>
      </c>
      <c r="B61" s="546">
        <v>1453</v>
      </c>
      <c r="C61" s="467"/>
      <c r="D61" s="467"/>
      <c r="E61" s="467"/>
      <c r="F61" s="1908">
        <v>0</v>
      </c>
      <c r="G61" s="467"/>
      <c r="H61" s="467"/>
      <c r="I61" s="467"/>
      <c r="J61" s="467"/>
      <c r="K61" s="467"/>
    </row>
    <row r="62" spans="1:11" ht="12.75" customHeight="1" x14ac:dyDescent="0.2">
      <c r="A62" s="1469" t="s">
        <v>879</v>
      </c>
      <c r="B62" s="547">
        <v>1454</v>
      </c>
      <c r="C62" s="467"/>
      <c r="D62" s="467"/>
      <c r="E62" s="467"/>
      <c r="F62" s="1908">
        <v>0</v>
      </c>
      <c r="G62" s="467"/>
      <c r="H62" s="467"/>
      <c r="I62" s="467"/>
      <c r="J62" s="467"/>
      <c r="K62" s="467"/>
    </row>
    <row r="63" spans="1:11" ht="12.75" customHeight="1" thickBot="1" x14ac:dyDescent="0.25">
      <c r="A63" s="1680" t="s">
        <v>484</v>
      </c>
      <c r="B63" s="1681"/>
      <c r="C63" s="467"/>
      <c r="D63" s="467"/>
      <c r="E63" s="467"/>
      <c r="F63" s="1660">
        <f>SUM(F42:F62)</f>
        <v>17965</v>
      </c>
      <c r="G63" s="467"/>
      <c r="H63" s="467"/>
      <c r="I63" s="467"/>
      <c r="J63" s="467"/>
      <c r="K63" s="467"/>
    </row>
    <row r="64" spans="1:11" ht="15.75" customHeight="1" thickTop="1" x14ac:dyDescent="0.2">
      <c r="A64" s="1564" t="s">
        <v>453</v>
      </c>
      <c r="B64" s="1565">
        <v>1500</v>
      </c>
      <c r="C64" s="467"/>
      <c r="D64" s="467"/>
      <c r="E64" s="467"/>
      <c r="F64" s="467"/>
      <c r="G64" s="467"/>
      <c r="H64" s="467"/>
      <c r="I64" s="467"/>
      <c r="J64" s="467"/>
      <c r="K64" s="467"/>
    </row>
    <row r="65" spans="1:11" ht="12.75" customHeight="1" x14ac:dyDescent="0.2">
      <c r="A65" s="463" t="s">
        <v>546</v>
      </c>
      <c r="B65" s="469">
        <v>1510</v>
      </c>
      <c r="C65" s="1908">
        <v>115098</v>
      </c>
      <c r="D65" s="1908">
        <v>15366</v>
      </c>
      <c r="E65" s="1908">
        <v>4442</v>
      </c>
      <c r="F65" s="1908">
        <v>4950</v>
      </c>
      <c r="G65" s="1908">
        <v>4284</v>
      </c>
      <c r="H65" s="1908">
        <v>3520</v>
      </c>
      <c r="I65" s="1908">
        <v>39543</v>
      </c>
      <c r="J65" s="1908">
        <v>0</v>
      </c>
      <c r="K65" s="1908">
        <v>0</v>
      </c>
    </row>
    <row r="66" spans="1:11" ht="12.75" customHeight="1" x14ac:dyDescent="0.2">
      <c r="A66" s="463" t="s">
        <v>678</v>
      </c>
      <c r="B66" s="469">
        <v>1520</v>
      </c>
      <c r="C66" s="1908">
        <v>0</v>
      </c>
      <c r="D66" s="1908">
        <v>0</v>
      </c>
      <c r="E66" s="1908">
        <v>0</v>
      </c>
      <c r="F66" s="1908">
        <v>0</v>
      </c>
      <c r="G66" s="1908">
        <v>0</v>
      </c>
      <c r="H66" s="1908">
        <v>0</v>
      </c>
      <c r="I66" s="1908">
        <v>0</v>
      </c>
      <c r="J66" s="1908">
        <v>0</v>
      </c>
      <c r="K66" s="1908">
        <v>0</v>
      </c>
    </row>
    <row r="67" spans="1:11" ht="12.75" customHeight="1" thickBot="1" x14ac:dyDescent="0.25">
      <c r="A67" s="1680" t="s">
        <v>485</v>
      </c>
      <c r="B67" s="1681"/>
      <c r="C67" s="1660">
        <f>SUM(C65:C66)</f>
        <v>115098</v>
      </c>
      <c r="D67" s="1660">
        <f t="shared" ref="D67:K67" si="2">SUM(D65:D66)</f>
        <v>15366</v>
      </c>
      <c r="E67" s="1660">
        <f t="shared" si="2"/>
        <v>4442</v>
      </c>
      <c r="F67" s="1660">
        <f t="shared" si="2"/>
        <v>4950</v>
      </c>
      <c r="G67" s="1660">
        <f t="shared" si="2"/>
        <v>4284</v>
      </c>
      <c r="H67" s="1660">
        <f t="shared" si="2"/>
        <v>3520</v>
      </c>
      <c r="I67" s="1660">
        <f t="shared" si="2"/>
        <v>39543</v>
      </c>
      <c r="J67" s="1660">
        <f t="shared" si="2"/>
        <v>0</v>
      </c>
      <c r="K67" s="1660">
        <f t="shared" si="2"/>
        <v>0</v>
      </c>
    </row>
    <row r="68" spans="1:11" ht="15.75" customHeight="1" thickTop="1" x14ac:dyDescent="0.2">
      <c r="A68" s="1564" t="s">
        <v>454</v>
      </c>
      <c r="B68" s="1566">
        <v>1600</v>
      </c>
      <c r="C68" s="542"/>
      <c r="D68" s="467"/>
      <c r="E68" s="467"/>
      <c r="F68" s="467"/>
      <c r="G68" s="467"/>
      <c r="H68" s="467"/>
      <c r="I68" s="467"/>
      <c r="J68" s="467"/>
      <c r="K68" s="467"/>
    </row>
    <row r="69" spans="1:11" ht="12.75" customHeight="1" x14ac:dyDescent="0.2">
      <c r="A69" s="463" t="s">
        <v>665</v>
      </c>
      <c r="B69" s="469">
        <v>1611</v>
      </c>
      <c r="C69" s="1908">
        <v>11</v>
      </c>
      <c r="D69" s="467"/>
      <c r="E69" s="467"/>
      <c r="F69" s="467"/>
      <c r="G69" s="467"/>
      <c r="H69" s="467"/>
      <c r="I69" s="467"/>
      <c r="J69" s="467"/>
      <c r="K69" s="467"/>
    </row>
    <row r="70" spans="1:11" ht="12.75" customHeight="1" x14ac:dyDescent="0.2">
      <c r="A70" s="463" t="s">
        <v>996</v>
      </c>
      <c r="B70" s="469">
        <v>1612</v>
      </c>
      <c r="C70" s="1930">
        <v>0</v>
      </c>
      <c r="D70" s="467"/>
      <c r="E70" s="467"/>
      <c r="F70" s="467"/>
      <c r="G70" s="467"/>
      <c r="H70" s="467"/>
      <c r="I70" s="467"/>
      <c r="J70" s="467"/>
      <c r="K70" s="467"/>
    </row>
    <row r="71" spans="1:11" ht="12.75" customHeight="1" x14ac:dyDescent="0.2">
      <c r="A71" s="463" t="s">
        <v>272</v>
      </c>
      <c r="B71" s="469">
        <v>1613</v>
      </c>
      <c r="C71" s="1930">
        <v>0</v>
      </c>
      <c r="D71" s="467"/>
      <c r="E71" s="467"/>
      <c r="F71" s="467"/>
      <c r="G71" s="467"/>
      <c r="H71" s="467"/>
      <c r="I71" s="467"/>
      <c r="J71" s="467"/>
      <c r="K71" s="467"/>
    </row>
    <row r="72" spans="1:11" ht="12.75" customHeight="1" x14ac:dyDescent="0.2">
      <c r="A72" s="463" t="s">
        <v>24</v>
      </c>
      <c r="B72" s="469">
        <v>1614</v>
      </c>
      <c r="C72" s="1930">
        <v>0</v>
      </c>
      <c r="D72" s="467"/>
      <c r="E72" s="467"/>
      <c r="F72" s="467"/>
      <c r="G72" s="467"/>
      <c r="H72" s="467"/>
      <c r="I72" s="467"/>
      <c r="J72" s="467"/>
      <c r="K72" s="467"/>
    </row>
    <row r="73" spans="1:11" ht="12.75" customHeight="1" x14ac:dyDescent="0.2">
      <c r="A73" s="463" t="s">
        <v>997</v>
      </c>
      <c r="B73" s="469">
        <v>1620</v>
      </c>
      <c r="C73" s="1930">
        <v>3066</v>
      </c>
      <c r="D73" s="467"/>
      <c r="E73" s="467"/>
      <c r="F73" s="467"/>
      <c r="G73" s="467"/>
      <c r="H73" s="467"/>
      <c r="I73" s="467"/>
      <c r="J73" s="467"/>
      <c r="K73" s="467"/>
    </row>
    <row r="74" spans="1:11" ht="12.75" customHeight="1" x14ac:dyDescent="0.2">
      <c r="A74" s="463" t="s">
        <v>25</v>
      </c>
      <c r="B74" s="469">
        <v>1690</v>
      </c>
      <c r="C74" s="1930">
        <v>10527</v>
      </c>
      <c r="D74" s="467"/>
      <c r="E74" s="467"/>
      <c r="F74" s="467"/>
      <c r="G74" s="467"/>
      <c r="H74" s="467"/>
      <c r="I74" s="467"/>
      <c r="J74" s="467"/>
      <c r="K74" s="467"/>
    </row>
    <row r="75" spans="1:11" ht="12.75" customHeight="1" thickBot="1" x14ac:dyDescent="0.25">
      <c r="A75" s="1680" t="s">
        <v>547</v>
      </c>
      <c r="B75" s="1681"/>
      <c r="C75" s="1660">
        <f>SUM(C69:C74)</f>
        <v>13604</v>
      </c>
      <c r="D75" s="467"/>
      <c r="E75" s="467"/>
      <c r="F75" s="467"/>
      <c r="G75" s="467"/>
      <c r="H75" s="467"/>
      <c r="I75" s="467"/>
      <c r="J75" s="467"/>
      <c r="K75" s="467"/>
    </row>
    <row r="76" spans="1:11" ht="15.75" customHeight="1" thickTop="1" x14ac:dyDescent="0.2">
      <c r="A76" s="1564" t="s">
        <v>880</v>
      </c>
      <c r="B76" s="1566">
        <v>1700</v>
      </c>
      <c r="C76" s="542"/>
      <c r="D76" s="467"/>
      <c r="E76" s="467"/>
      <c r="F76" s="467"/>
      <c r="G76" s="467"/>
      <c r="H76" s="467"/>
      <c r="I76" s="467"/>
      <c r="J76" s="467"/>
      <c r="K76" s="467"/>
    </row>
    <row r="77" spans="1:11" ht="12.75" customHeight="1" x14ac:dyDescent="0.2">
      <c r="A77" s="463" t="s">
        <v>548</v>
      </c>
      <c r="B77" s="469">
        <v>1711</v>
      </c>
      <c r="C77" s="1922">
        <v>0</v>
      </c>
      <c r="D77" s="1908">
        <v>0</v>
      </c>
      <c r="E77" s="467"/>
      <c r="F77" s="467"/>
      <c r="G77" s="467"/>
      <c r="H77" s="467"/>
      <c r="I77" s="467"/>
      <c r="J77" s="467"/>
      <c r="K77" s="467"/>
    </row>
    <row r="78" spans="1:11" ht="12.75" customHeight="1" x14ac:dyDescent="0.2">
      <c r="A78" s="463" t="s">
        <v>76</v>
      </c>
      <c r="B78" s="469">
        <v>1719</v>
      </c>
      <c r="C78" s="1930">
        <v>0</v>
      </c>
      <c r="D78" s="1908">
        <v>0</v>
      </c>
      <c r="E78" s="467"/>
      <c r="F78" s="467"/>
      <c r="G78" s="467"/>
      <c r="H78" s="467"/>
      <c r="I78" s="467"/>
      <c r="J78" s="467"/>
      <c r="K78" s="467"/>
    </row>
    <row r="79" spans="1:11" ht="12.75" customHeight="1" x14ac:dyDescent="0.2">
      <c r="A79" s="463" t="s">
        <v>549</v>
      </c>
      <c r="B79" s="469">
        <v>1720</v>
      </c>
      <c r="C79" s="1930">
        <v>9705</v>
      </c>
      <c r="D79" s="1908">
        <v>0</v>
      </c>
      <c r="E79" s="467"/>
      <c r="F79" s="467"/>
      <c r="G79" s="467"/>
      <c r="H79" s="467"/>
      <c r="I79" s="467"/>
      <c r="J79" s="467"/>
      <c r="K79" s="467"/>
    </row>
    <row r="80" spans="1:11" ht="12.75" customHeight="1" x14ac:dyDescent="0.2">
      <c r="A80" s="463" t="s">
        <v>550</v>
      </c>
      <c r="B80" s="469">
        <v>1730</v>
      </c>
      <c r="C80" s="1930">
        <v>0</v>
      </c>
      <c r="D80" s="1908">
        <v>0</v>
      </c>
      <c r="E80" s="467"/>
      <c r="F80" s="467"/>
      <c r="G80" s="467"/>
      <c r="H80" s="467"/>
      <c r="I80" s="467"/>
      <c r="J80" s="467"/>
      <c r="K80" s="467"/>
    </row>
    <row r="81" spans="1:11" ht="12.75" customHeight="1" x14ac:dyDescent="0.2">
      <c r="A81" s="463" t="s">
        <v>26</v>
      </c>
      <c r="B81" s="469">
        <v>1790</v>
      </c>
      <c r="C81" s="1930">
        <v>11904</v>
      </c>
      <c r="D81" s="1908">
        <v>0</v>
      </c>
      <c r="E81" s="467"/>
      <c r="F81" s="467"/>
      <c r="G81" s="467"/>
      <c r="H81" s="467"/>
      <c r="I81" s="467"/>
      <c r="J81" s="467"/>
      <c r="K81" s="467"/>
    </row>
    <row r="82" spans="1:11" ht="12.75" customHeight="1" thickBot="1" x14ac:dyDescent="0.25">
      <c r="A82" s="1680" t="s">
        <v>241</v>
      </c>
      <c r="B82" s="1681"/>
      <c r="C82" s="1679">
        <f>SUM(C77:C81)</f>
        <v>21609</v>
      </c>
      <c r="D82" s="1660">
        <f>SUM(D77:D81)</f>
        <v>0</v>
      </c>
      <c r="E82" s="467"/>
      <c r="F82" s="467"/>
      <c r="G82" s="467"/>
      <c r="H82" s="467"/>
      <c r="I82" s="467"/>
      <c r="J82" s="467"/>
      <c r="K82" s="467"/>
    </row>
    <row r="83" spans="1:11" ht="15.75" customHeight="1" thickTop="1" x14ac:dyDescent="0.2">
      <c r="A83" s="1564" t="s">
        <v>242</v>
      </c>
      <c r="B83" s="1566">
        <v>1800</v>
      </c>
      <c r="C83" s="542"/>
      <c r="D83" s="467"/>
      <c r="E83" s="467"/>
      <c r="F83" s="467"/>
      <c r="G83" s="467"/>
      <c r="H83" s="467"/>
      <c r="I83" s="467"/>
      <c r="J83" s="467"/>
      <c r="K83" s="467"/>
    </row>
    <row r="84" spans="1:11" ht="12.75" customHeight="1" x14ac:dyDescent="0.2">
      <c r="A84" s="463" t="s">
        <v>551</v>
      </c>
      <c r="B84" s="469">
        <v>1811</v>
      </c>
      <c r="C84" s="1908">
        <v>0</v>
      </c>
      <c r="D84" s="467"/>
      <c r="E84" s="467"/>
      <c r="F84" s="467"/>
      <c r="G84" s="467"/>
      <c r="H84" s="467"/>
      <c r="I84" s="467"/>
      <c r="J84" s="467"/>
      <c r="K84" s="467"/>
    </row>
    <row r="85" spans="1:11" ht="12.75" customHeight="1" x14ac:dyDescent="0.2">
      <c r="A85" s="463" t="s">
        <v>552</v>
      </c>
      <c r="B85" s="469">
        <v>1812</v>
      </c>
      <c r="C85" s="1930">
        <v>0</v>
      </c>
      <c r="D85" s="467"/>
      <c r="E85" s="467"/>
      <c r="F85" s="467"/>
      <c r="G85" s="467"/>
      <c r="H85" s="467"/>
      <c r="I85" s="467"/>
      <c r="J85" s="467"/>
      <c r="K85" s="467"/>
    </row>
    <row r="86" spans="1:11" ht="12.75" customHeight="1" x14ac:dyDescent="0.2">
      <c r="A86" s="463" t="s">
        <v>998</v>
      </c>
      <c r="B86" s="469">
        <v>1813</v>
      </c>
      <c r="C86" s="1930">
        <v>0</v>
      </c>
      <c r="D86" s="467"/>
      <c r="E86" s="467"/>
      <c r="F86" s="467"/>
      <c r="G86" s="467"/>
      <c r="H86" s="467"/>
      <c r="I86" s="467"/>
      <c r="J86" s="467"/>
      <c r="K86" s="467"/>
    </row>
    <row r="87" spans="1:11" ht="12.75" customHeight="1" x14ac:dyDescent="0.2">
      <c r="A87" s="463" t="s">
        <v>77</v>
      </c>
      <c r="B87" s="469">
        <v>1819</v>
      </c>
      <c r="C87" s="1930">
        <v>0</v>
      </c>
      <c r="D87" s="467"/>
      <c r="E87" s="467"/>
      <c r="F87" s="467"/>
      <c r="G87" s="467"/>
      <c r="H87" s="467"/>
      <c r="I87" s="467"/>
      <c r="J87" s="467"/>
      <c r="K87" s="467"/>
    </row>
    <row r="88" spans="1:11" ht="12.75" customHeight="1" x14ac:dyDescent="0.2">
      <c r="A88" s="463" t="s">
        <v>553</v>
      </c>
      <c r="B88" s="469">
        <v>1821</v>
      </c>
      <c r="C88" s="1930">
        <v>0</v>
      </c>
      <c r="D88" s="467"/>
      <c r="E88" s="467"/>
      <c r="F88" s="467"/>
      <c r="G88" s="467"/>
      <c r="H88" s="467"/>
      <c r="I88" s="467"/>
      <c r="J88" s="467"/>
      <c r="K88" s="467"/>
    </row>
    <row r="89" spans="1:11" ht="12.75" customHeight="1" x14ac:dyDescent="0.2">
      <c r="A89" s="463" t="s">
        <v>713</v>
      </c>
      <c r="B89" s="469">
        <v>1822</v>
      </c>
      <c r="C89" s="1930">
        <v>0</v>
      </c>
      <c r="D89" s="467"/>
      <c r="E89" s="467"/>
      <c r="F89" s="467"/>
      <c r="G89" s="467"/>
      <c r="H89" s="467"/>
      <c r="I89" s="467"/>
      <c r="J89" s="467"/>
      <c r="K89" s="467"/>
    </row>
    <row r="90" spans="1:11" ht="12.75" customHeight="1" x14ac:dyDescent="0.2">
      <c r="A90" s="463" t="s">
        <v>139</v>
      </c>
      <c r="B90" s="469">
        <v>1823</v>
      </c>
      <c r="C90" s="1930">
        <v>0</v>
      </c>
      <c r="D90" s="467"/>
      <c r="E90" s="467"/>
      <c r="F90" s="467"/>
      <c r="G90" s="467"/>
      <c r="H90" s="467"/>
      <c r="I90" s="467"/>
      <c r="J90" s="467"/>
      <c r="K90" s="467"/>
    </row>
    <row r="91" spans="1:11" ht="12.75" customHeight="1" x14ac:dyDescent="0.2">
      <c r="A91" s="463" t="s">
        <v>27</v>
      </c>
      <c r="B91" s="469">
        <v>1829</v>
      </c>
      <c r="C91" s="1930">
        <v>0</v>
      </c>
      <c r="D91" s="467"/>
      <c r="E91" s="467"/>
      <c r="F91" s="467"/>
      <c r="G91" s="467"/>
      <c r="H91" s="467"/>
      <c r="I91" s="467"/>
      <c r="J91" s="467"/>
      <c r="K91" s="467"/>
    </row>
    <row r="92" spans="1:11" ht="12.75" customHeight="1" x14ac:dyDescent="0.2">
      <c r="A92" s="463" t="s">
        <v>761</v>
      </c>
      <c r="B92" s="469">
        <v>1890</v>
      </c>
      <c r="C92" s="1930">
        <v>0</v>
      </c>
      <c r="D92" s="467"/>
      <c r="E92" s="467"/>
      <c r="F92" s="467"/>
      <c r="G92" s="467"/>
      <c r="H92" s="467"/>
      <c r="I92" s="467"/>
      <c r="J92" s="467"/>
      <c r="K92" s="467"/>
    </row>
    <row r="93" spans="1:11" ht="12.75" customHeight="1" thickBot="1" x14ac:dyDescent="0.25">
      <c r="A93" s="1680" t="s">
        <v>243</v>
      </c>
      <c r="B93" s="1681"/>
      <c r="C93" s="1660">
        <f>SUM(C84:C92)</f>
        <v>0</v>
      </c>
      <c r="D93" s="467"/>
      <c r="E93" s="467"/>
      <c r="F93" s="467"/>
      <c r="G93" s="467"/>
      <c r="H93" s="467"/>
      <c r="I93" s="467"/>
      <c r="J93" s="467"/>
      <c r="K93" s="467"/>
    </row>
    <row r="94" spans="1:11" ht="15.75" customHeight="1" thickTop="1" x14ac:dyDescent="0.2">
      <c r="A94" s="1564" t="s">
        <v>1136</v>
      </c>
      <c r="B94" s="1566">
        <v>1900</v>
      </c>
      <c r="C94" s="542"/>
      <c r="D94" s="514"/>
      <c r="E94" s="467"/>
      <c r="F94" s="467"/>
      <c r="G94" s="467"/>
      <c r="H94" s="467"/>
      <c r="I94" s="467"/>
      <c r="J94" s="467"/>
      <c r="K94" s="467"/>
    </row>
    <row r="95" spans="1:11" ht="12.75" customHeight="1" x14ac:dyDescent="0.2">
      <c r="A95" s="463" t="s">
        <v>1063</v>
      </c>
      <c r="B95" s="469">
        <v>1910</v>
      </c>
      <c r="C95" s="1908">
        <v>0</v>
      </c>
      <c r="D95" s="1930">
        <v>0</v>
      </c>
      <c r="E95" s="514"/>
      <c r="F95" s="514"/>
      <c r="G95" s="514"/>
      <c r="H95" s="514"/>
      <c r="I95" s="514"/>
      <c r="J95" s="514"/>
      <c r="K95" s="514"/>
    </row>
    <row r="96" spans="1:11" ht="12.75" customHeight="1" x14ac:dyDescent="0.2">
      <c r="A96" s="463" t="s">
        <v>390</v>
      </c>
      <c r="B96" s="469">
        <v>1920</v>
      </c>
      <c r="C96" s="1930">
        <v>0</v>
      </c>
      <c r="D96" s="1930">
        <v>0</v>
      </c>
      <c r="E96" s="1921">
        <v>0</v>
      </c>
      <c r="F96" s="1910">
        <v>0</v>
      </c>
      <c r="G96" s="1910">
        <v>0</v>
      </c>
      <c r="H96" s="1910">
        <v>0</v>
      </c>
      <c r="I96" s="1910">
        <v>0</v>
      </c>
      <c r="J96" s="1910">
        <v>0</v>
      </c>
      <c r="K96" s="1910">
        <v>0</v>
      </c>
    </row>
    <row r="97" spans="1:12" ht="12.75" customHeight="1" x14ac:dyDescent="0.2">
      <c r="A97" s="1467" t="s">
        <v>244</v>
      </c>
      <c r="B97" s="548">
        <v>1930</v>
      </c>
      <c r="C97" s="1930">
        <v>0</v>
      </c>
      <c r="D97" s="1908">
        <v>0</v>
      </c>
      <c r="E97" s="1914">
        <v>0</v>
      </c>
      <c r="F97" s="1908">
        <v>0</v>
      </c>
      <c r="G97" s="1908">
        <v>0</v>
      </c>
      <c r="H97" s="1908">
        <v>0</v>
      </c>
      <c r="I97" s="1908">
        <v>0</v>
      </c>
      <c r="J97" s="1908">
        <v>0</v>
      </c>
      <c r="K97" s="1908">
        <v>0</v>
      </c>
    </row>
    <row r="98" spans="1:12" ht="12.75" customHeight="1" x14ac:dyDescent="0.2">
      <c r="A98" s="463" t="s">
        <v>189</v>
      </c>
      <c r="B98" s="469">
        <v>1940</v>
      </c>
      <c r="C98" s="1930">
        <v>0</v>
      </c>
      <c r="D98" s="1908">
        <v>0</v>
      </c>
      <c r="E98" s="505"/>
      <c r="F98" s="1908">
        <v>0</v>
      </c>
      <c r="G98" s="505"/>
      <c r="H98" s="505"/>
      <c r="I98" s="503"/>
      <c r="J98" s="505"/>
      <c r="K98" s="505"/>
    </row>
    <row r="99" spans="1:12" ht="12.75" customHeight="1" x14ac:dyDescent="0.2">
      <c r="A99" s="463" t="s">
        <v>820</v>
      </c>
      <c r="B99" s="469">
        <v>1950</v>
      </c>
      <c r="C99" s="1930">
        <v>61745</v>
      </c>
      <c r="D99" s="1908">
        <v>7033</v>
      </c>
      <c r="E99" s="1908">
        <v>0</v>
      </c>
      <c r="F99" s="1908">
        <v>11838</v>
      </c>
      <c r="G99" s="1908">
        <v>0</v>
      </c>
      <c r="H99" s="1908">
        <v>0</v>
      </c>
      <c r="I99" s="467"/>
      <c r="J99" s="1908">
        <v>0</v>
      </c>
      <c r="K99" s="1908">
        <v>0</v>
      </c>
    </row>
    <row r="100" spans="1:12" ht="12.75" customHeight="1" x14ac:dyDescent="0.2">
      <c r="A100" s="463" t="s">
        <v>245</v>
      </c>
      <c r="B100" s="469">
        <v>1960</v>
      </c>
      <c r="C100" s="1930">
        <v>0</v>
      </c>
      <c r="D100" s="1930">
        <v>0</v>
      </c>
      <c r="E100" s="1930">
        <v>0</v>
      </c>
      <c r="F100" s="1930">
        <v>0</v>
      </c>
      <c r="G100" s="1930">
        <v>0</v>
      </c>
      <c r="H100" s="1930">
        <v>0</v>
      </c>
      <c r="I100" s="1909">
        <v>0</v>
      </c>
      <c r="J100" s="1920">
        <v>0</v>
      </c>
      <c r="K100" s="1909">
        <v>0</v>
      </c>
    </row>
    <row r="101" spans="1:12" ht="12.75" customHeight="1" x14ac:dyDescent="0.2">
      <c r="A101" s="463" t="s">
        <v>246</v>
      </c>
      <c r="B101" s="469">
        <v>1970</v>
      </c>
      <c r="C101" s="1920">
        <v>0</v>
      </c>
      <c r="D101" s="519"/>
      <c r="E101" s="476"/>
      <c r="F101" s="519"/>
      <c r="G101" s="473"/>
      <c r="H101" s="519"/>
      <c r="I101" s="467"/>
      <c r="J101" s="473"/>
      <c r="K101" s="473"/>
    </row>
    <row r="102" spans="1:12" ht="12.75" customHeight="1" x14ac:dyDescent="0.2">
      <c r="A102" s="463" t="s">
        <v>247</v>
      </c>
      <c r="B102" s="469">
        <v>1980</v>
      </c>
      <c r="C102" s="1920">
        <v>160</v>
      </c>
      <c r="D102" s="1920">
        <v>0</v>
      </c>
      <c r="E102" s="1920">
        <v>0</v>
      </c>
      <c r="F102" s="1920">
        <v>0</v>
      </c>
      <c r="G102" s="1920">
        <v>0</v>
      </c>
      <c r="H102" s="1920">
        <v>0</v>
      </c>
      <c r="I102" s="1909">
        <v>0</v>
      </c>
      <c r="J102" s="1920">
        <v>0</v>
      </c>
      <c r="K102" s="1909">
        <v>0</v>
      </c>
    </row>
    <row r="103" spans="1:12" ht="12.75" customHeight="1" x14ac:dyDescent="0.2">
      <c r="A103" s="463" t="s">
        <v>344</v>
      </c>
      <c r="B103" s="469">
        <v>1983</v>
      </c>
      <c r="C103" s="467"/>
      <c r="D103" s="467"/>
      <c r="E103" s="1931">
        <v>0</v>
      </c>
      <c r="F103" s="467"/>
      <c r="G103" s="467"/>
      <c r="H103" s="1931">
        <v>0</v>
      </c>
      <c r="I103" s="467"/>
      <c r="J103" s="503"/>
      <c r="K103" s="503"/>
    </row>
    <row r="104" spans="1:12" ht="12.75" customHeight="1" x14ac:dyDescent="0.2">
      <c r="A104" s="463" t="s">
        <v>829</v>
      </c>
      <c r="B104" s="469">
        <v>1991</v>
      </c>
      <c r="C104" s="1920">
        <v>0</v>
      </c>
      <c r="D104" s="1908">
        <v>0</v>
      </c>
      <c r="E104" s="1910">
        <v>0</v>
      </c>
      <c r="F104" s="1909">
        <v>0</v>
      </c>
      <c r="G104" s="1909">
        <v>0</v>
      </c>
      <c r="H104" s="1908">
        <v>0</v>
      </c>
      <c r="I104" s="467"/>
      <c r="J104" s="467"/>
      <c r="K104" s="467"/>
    </row>
    <row r="105" spans="1:12" ht="12.75" customHeight="1" x14ac:dyDescent="0.2">
      <c r="A105" s="463" t="s">
        <v>821</v>
      </c>
      <c r="B105" s="469">
        <v>1992</v>
      </c>
      <c r="C105" s="1908">
        <v>0</v>
      </c>
      <c r="D105" s="549"/>
      <c r="E105" s="467"/>
      <c r="F105" s="467"/>
      <c r="G105" s="467"/>
      <c r="H105" s="503"/>
      <c r="I105" s="467"/>
      <c r="J105" s="467"/>
      <c r="K105" s="467"/>
    </row>
    <row r="106" spans="1:12" ht="12.75" customHeight="1" x14ac:dyDescent="0.2">
      <c r="A106" s="463" t="s">
        <v>1429</v>
      </c>
      <c r="B106" s="469">
        <v>1993</v>
      </c>
      <c r="C106" s="1908">
        <v>0</v>
      </c>
      <c r="D106" s="1920">
        <v>0</v>
      </c>
      <c r="E106" s="1909">
        <v>0</v>
      </c>
      <c r="F106" s="1909">
        <v>0</v>
      </c>
      <c r="G106" s="1909">
        <v>0</v>
      </c>
      <c r="H106" s="1909">
        <v>0</v>
      </c>
      <c r="I106" s="514"/>
      <c r="J106" s="1908">
        <v>0</v>
      </c>
      <c r="K106" s="1908">
        <v>0</v>
      </c>
    </row>
    <row r="107" spans="1:12" ht="12.75" customHeight="1" x14ac:dyDescent="0.2">
      <c r="A107" s="463" t="s">
        <v>78</v>
      </c>
      <c r="B107" s="469">
        <v>1999</v>
      </c>
      <c r="C107" s="1930">
        <v>209</v>
      </c>
      <c r="D107" s="1908">
        <v>240</v>
      </c>
      <c r="E107" s="1908">
        <v>0</v>
      </c>
      <c r="F107" s="1908">
        <v>3438</v>
      </c>
      <c r="G107" s="1908">
        <v>0</v>
      </c>
      <c r="H107" s="1908">
        <v>0</v>
      </c>
      <c r="I107" s="1908">
        <v>0</v>
      </c>
      <c r="J107" s="1920">
        <v>0</v>
      </c>
      <c r="K107" s="1909">
        <v>0</v>
      </c>
    </row>
    <row r="108" spans="1:12" ht="12.75" customHeight="1" thickBot="1" x14ac:dyDescent="0.25">
      <c r="A108" s="1680" t="s">
        <v>486</v>
      </c>
      <c r="B108" s="1684"/>
      <c r="C108" s="1679">
        <f>SUM(C95:C107)</f>
        <v>62114</v>
      </c>
      <c r="D108" s="1679">
        <f t="shared" ref="D108:K108" si="3">SUM(D95:D107)</f>
        <v>7273</v>
      </c>
      <c r="E108" s="1679">
        <f t="shared" si="3"/>
        <v>0</v>
      </c>
      <c r="F108" s="1679">
        <f t="shared" si="3"/>
        <v>15276</v>
      </c>
      <c r="G108" s="1679">
        <f t="shared" si="3"/>
        <v>0</v>
      </c>
      <c r="H108" s="1679">
        <f t="shared" si="3"/>
        <v>0</v>
      </c>
      <c r="I108" s="1679">
        <f t="shared" si="3"/>
        <v>0</v>
      </c>
      <c r="J108" s="1679">
        <f t="shared" si="3"/>
        <v>0</v>
      </c>
      <c r="K108" s="1660">
        <f t="shared" si="3"/>
        <v>0</v>
      </c>
    </row>
    <row r="109" spans="1:12" ht="14.25" thickTop="1" thickBot="1" x14ac:dyDescent="0.25">
      <c r="A109" s="1685" t="s">
        <v>248</v>
      </c>
      <c r="B109" s="1686" t="s">
        <v>569</v>
      </c>
      <c r="C109" s="1687">
        <f t="shared" ref="C109:K109" si="4">SUM(C12,C18,C40,C63,C67,C75,C82,C93,C108,)</f>
        <v>5524740</v>
      </c>
      <c r="D109" s="1687">
        <f t="shared" si="4"/>
        <v>1115023</v>
      </c>
      <c r="E109" s="1687">
        <f t="shared" si="4"/>
        <v>226922</v>
      </c>
      <c r="F109" s="1687">
        <f t="shared" si="4"/>
        <v>445884</v>
      </c>
      <c r="G109" s="1687">
        <f t="shared" si="4"/>
        <v>233098</v>
      </c>
      <c r="H109" s="1687">
        <f t="shared" si="4"/>
        <v>3520</v>
      </c>
      <c r="I109" s="1687">
        <f t="shared" si="4"/>
        <v>138922</v>
      </c>
      <c r="J109" s="1687">
        <f t="shared" si="4"/>
        <v>0</v>
      </c>
      <c r="K109" s="1674">
        <f t="shared" si="4"/>
        <v>0</v>
      </c>
    </row>
    <row r="110" spans="1:12" ht="30" customHeight="1" thickTop="1" x14ac:dyDescent="0.2">
      <c r="A110" s="1557" t="s">
        <v>345</v>
      </c>
      <c r="B110" s="1558"/>
      <c r="C110" s="1543"/>
      <c r="D110" s="1543"/>
      <c r="E110" s="1543"/>
      <c r="F110" s="1543"/>
      <c r="G110" s="1543"/>
      <c r="H110" s="1543"/>
      <c r="I110" s="1543"/>
      <c r="J110" s="1543"/>
      <c r="K110" s="1544"/>
    </row>
    <row r="111" spans="1:12" ht="12.75" customHeight="1" x14ac:dyDescent="0.2">
      <c r="A111" s="486" t="s">
        <v>822</v>
      </c>
      <c r="B111" s="485">
        <v>2100</v>
      </c>
      <c r="C111" s="1922">
        <v>0</v>
      </c>
      <c r="D111" s="1910">
        <v>0</v>
      </c>
      <c r="E111" s="549"/>
      <c r="F111" s="1910">
        <v>0</v>
      </c>
      <c r="G111" s="1910">
        <v>0</v>
      </c>
      <c r="H111" s="549"/>
      <c r="I111" s="467"/>
      <c r="J111" s="467"/>
      <c r="K111" s="467"/>
    </row>
    <row r="112" spans="1:12" ht="12.75" customHeight="1" x14ac:dyDescent="0.2">
      <c r="A112" s="463" t="s">
        <v>823</v>
      </c>
      <c r="B112" s="469">
        <v>2200</v>
      </c>
      <c r="C112" s="1930">
        <v>0</v>
      </c>
      <c r="D112" s="1908">
        <v>0</v>
      </c>
      <c r="E112" s="549"/>
      <c r="F112" s="1908">
        <v>0</v>
      </c>
      <c r="G112" s="1908">
        <v>0</v>
      </c>
      <c r="H112" s="549"/>
      <c r="I112" s="467"/>
      <c r="J112" s="467"/>
      <c r="K112" s="467"/>
      <c r="L112" s="541"/>
    </row>
    <row r="113" spans="1:11" ht="12.75" customHeight="1" x14ac:dyDescent="0.2">
      <c r="A113" s="463" t="s">
        <v>28</v>
      </c>
      <c r="B113" s="469">
        <v>2300</v>
      </c>
      <c r="C113" s="1930">
        <v>0</v>
      </c>
      <c r="D113" s="1908">
        <v>0</v>
      </c>
      <c r="E113" s="549"/>
      <c r="F113" s="1908">
        <v>0</v>
      </c>
      <c r="G113" s="1908">
        <v>0</v>
      </c>
      <c r="H113" s="549"/>
      <c r="I113" s="467"/>
      <c r="J113" s="467"/>
      <c r="K113" s="467"/>
    </row>
    <row r="114" spans="1:11" ht="13.5" thickBot="1" x14ac:dyDescent="0.25">
      <c r="A114" s="1688" t="s">
        <v>805</v>
      </c>
      <c r="B114" s="1689" t="s">
        <v>568</v>
      </c>
      <c r="C114" s="1690">
        <f>SUM(C111:C113)</f>
        <v>0</v>
      </c>
      <c r="D114" s="1690">
        <f>SUM(D111:D113)</f>
        <v>0</v>
      </c>
      <c r="E114" s="549" t="s">
        <v>1168</v>
      </c>
      <c r="F114" s="1690">
        <f>SUM(F111:F113)</f>
        <v>0</v>
      </c>
      <c r="G114" s="1690">
        <f>SUM(G111:G113)</f>
        <v>0</v>
      </c>
      <c r="H114" s="549"/>
      <c r="I114" s="467"/>
      <c r="J114" s="467"/>
      <c r="K114" s="467"/>
    </row>
    <row r="115" spans="1:11" ht="16.7" customHeight="1" thickTop="1" x14ac:dyDescent="0.2">
      <c r="A115" s="1559" t="s">
        <v>802</v>
      </c>
      <c r="B115" s="1560"/>
      <c r="C115" s="1542"/>
      <c r="D115" s="1543"/>
      <c r="E115" s="1543"/>
      <c r="F115" s="1543"/>
      <c r="G115" s="1543"/>
      <c r="H115" s="1543"/>
      <c r="I115" s="1543"/>
      <c r="J115" s="1543"/>
      <c r="K115" s="1544"/>
    </row>
    <row r="116" spans="1:11" ht="18" customHeight="1" x14ac:dyDescent="0.2">
      <c r="A116" s="1567" t="s">
        <v>1490</v>
      </c>
      <c r="B116" s="1568"/>
      <c r="C116" s="515"/>
      <c r="D116" s="514"/>
      <c r="E116" s="549"/>
      <c r="F116" s="514"/>
      <c r="G116" s="514"/>
      <c r="H116" s="549"/>
      <c r="I116" s="467"/>
      <c r="J116" s="514"/>
      <c r="K116" s="514"/>
    </row>
    <row r="117" spans="1:11" ht="12.75" customHeight="1" x14ac:dyDescent="0.2">
      <c r="A117" s="463" t="s">
        <v>1666</v>
      </c>
      <c r="B117" s="550">
        <v>3001</v>
      </c>
      <c r="C117" s="1922">
        <v>626165</v>
      </c>
      <c r="D117" s="1910">
        <v>0</v>
      </c>
      <c r="E117" s="1908">
        <v>0</v>
      </c>
      <c r="F117" s="1910">
        <v>0</v>
      </c>
      <c r="G117" s="1910">
        <v>0</v>
      </c>
      <c r="H117" s="1908">
        <v>0</v>
      </c>
      <c r="I117" s="467"/>
      <c r="J117" s="1909">
        <v>0</v>
      </c>
      <c r="K117" s="1908">
        <v>0</v>
      </c>
    </row>
    <row r="118" spans="1:11" ht="12.75" customHeight="1" x14ac:dyDescent="0.2">
      <c r="A118" s="463" t="s">
        <v>1798</v>
      </c>
      <c r="B118" s="550">
        <v>3002</v>
      </c>
      <c r="C118" s="1930">
        <v>0</v>
      </c>
      <c r="D118" s="1908">
        <v>0</v>
      </c>
      <c r="E118" s="1908">
        <v>0</v>
      </c>
      <c r="F118" s="1908">
        <v>0</v>
      </c>
      <c r="G118" s="1908">
        <v>0</v>
      </c>
      <c r="H118" s="1908">
        <v>0</v>
      </c>
      <c r="I118" s="467"/>
      <c r="J118" s="1909">
        <v>0</v>
      </c>
      <c r="K118" s="1908">
        <v>0</v>
      </c>
    </row>
    <row r="119" spans="1:11" ht="12.75" customHeight="1" x14ac:dyDescent="0.2">
      <c r="A119" s="463" t="s">
        <v>1799</v>
      </c>
      <c r="B119" s="550">
        <v>3005</v>
      </c>
      <c r="C119" s="1930">
        <v>0</v>
      </c>
      <c r="D119" s="1908">
        <v>0</v>
      </c>
      <c r="E119" s="1908">
        <v>0</v>
      </c>
      <c r="F119" s="1908">
        <v>0</v>
      </c>
      <c r="G119" s="1908">
        <v>0</v>
      </c>
      <c r="H119" s="1908">
        <v>0</v>
      </c>
      <c r="I119" s="467"/>
      <c r="J119" s="1909">
        <v>0</v>
      </c>
      <c r="K119" s="1908">
        <v>0</v>
      </c>
    </row>
    <row r="120" spans="1:11" ht="12.75" customHeight="1" x14ac:dyDescent="0.2">
      <c r="A120" s="1901" t="s">
        <v>1935</v>
      </c>
      <c r="B120" s="550">
        <v>3030</v>
      </c>
      <c r="C120" s="1930"/>
      <c r="D120" s="1908"/>
      <c r="E120" s="1908"/>
      <c r="F120" s="1908"/>
      <c r="G120" s="1908"/>
      <c r="H120" s="1908"/>
      <c r="I120" s="467"/>
      <c r="J120" s="466"/>
      <c r="K120" s="465"/>
    </row>
    <row r="121" spans="1:11" x14ac:dyDescent="0.2">
      <c r="A121" s="1468" t="s">
        <v>1800</v>
      </c>
      <c r="B121" s="552">
        <v>3099</v>
      </c>
      <c r="C121" s="1930">
        <v>0</v>
      </c>
      <c r="D121" s="1908">
        <v>0</v>
      </c>
      <c r="E121" s="1908">
        <v>0</v>
      </c>
      <c r="F121" s="1908">
        <v>0</v>
      </c>
      <c r="G121" s="1908">
        <v>0</v>
      </c>
      <c r="H121" s="1908">
        <v>0</v>
      </c>
      <c r="I121" s="467"/>
      <c r="J121" s="1909">
        <v>0</v>
      </c>
      <c r="K121" s="1908">
        <v>0</v>
      </c>
    </row>
    <row r="122" spans="1:11" ht="12.6" customHeight="1" thickBot="1" x14ac:dyDescent="0.25">
      <c r="A122" s="1680" t="s">
        <v>487</v>
      </c>
      <c r="B122" s="1691"/>
      <c r="C122" s="1679">
        <f t="shared" ref="C122:H122" si="5">SUM(C117:C121)</f>
        <v>626165</v>
      </c>
      <c r="D122" s="1679">
        <f t="shared" si="5"/>
        <v>0</v>
      </c>
      <c r="E122" s="1679">
        <f t="shared" si="5"/>
        <v>0</v>
      </c>
      <c r="F122" s="1679">
        <f t="shared" si="5"/>
        <v>0</v>
      </c>
      <c r="G122" s="1679">
        <f t="shared" si="5"/>
        <v>0</v>
      </c>
      <c r="H122" s="1679">
        <f t="shared" si="5"/>
        <v>0</v>
      </c>
      <c r="I122" s="467"/>
      <c r="J122" s="1679">
        <f>SUM(J117:J121)</f>
        <v>0</v>
      </c>
      <c r="K122" s="1660">
        <f>SUM(K117:K121)</f>
        <v>0</v>
      </c>
    </row>
    <row r="123" spans="1:11" ht="15.75" customHeight="1" thickTop="1" x14ac:dyDescent="0.2">
      <c r="A123" s="1564" t="s">
        <v>1489</v>
      </c>
      <c r="B123" s="1569"/>
      <c r="C123" s="553"/>
      <c r="D123" s="502"/>
      <c r="E123" s="467"/>
      <c r="F123" s="554"/>
      <c r="G123" s="467"/>
      <c r="H123" s="467"/>
      <c r="I123" s="467"/>
      <c r="J123" s="467"/>
      <c r="K123" s="467"/>
    </row>
    <row r="124" spans="1:11" ht="15" customHeight="1" x14ac:dyDescent="0.2">
      <c r="A124" s="1570" t="s">
        <v>666</v>
      </c>
      <c r="B124" s="1571"/>
      <c r="C124" s="514"/>
      <c r="D124" s="502"/>
      <c r="E124" s="467"/>
      <c r="F124" s="514"/>
      <c r="G124" s="467"/>
      <c r="H124" s="467"/>
      <c r="I124" s="467"/>
      <c r="J124" s="467"/>
      <c r="K124" s="467"/>
    </row>
    <row r="125" spans="1:11" ht="12.75" customHeight="1" x14ac:dyDescent="0.2">
      <c r="A125" s="463" t="s">
        <v>865</v>
      </c>
      <c r="B125" s="555">
        <v>3100</v>
      </c>
      <c r="C125" s="1910">
        <v>3628</v>
      </c>
      <c r="D125" s="549"/>
      <c r="E125" s="467"/>
      <c r="F125" s="1929">
        <v>0</v>
      </c>
      <c r="G125" s="467"/>
      <c r="H125" s="467"/>
      <c r="I125" s="467"/>
      <c r="J125" s="467"/>
      <c r="K125" s="467"/>
    </row>
    <row r="126" spans="1:11" ht="12.75" customHeight="1" x14ac:dyDescent="0.2">
      <c r="A126" s="463" t="s">
        <v>1445</v>
      </c>
      <c r="B126" s="550">
        <v>3105</v>
      </c>
      <c r="C126" s="1908">
        <v>0</v>
      </c>
      <c r="D126" s="549"/>
      <c r="E126" s="467"/>
      <c r="F126" s="1908">
        <v>0</v>
      </c>
      <c r="G126" s="467"/>
      <c r="H126" s="467"/>
      <c r="I126" s="467"/>
      <c r="J126" s="467"/>
      <c r="K126" s="467"/>
    </row>
    <row r="127" spans="1:11" ht="12.75" customHeight="1" x14ac:dyDescent="0.2">
      <c r="A127" s="463" t="s">
        <v>866</v>
      </c>
      <c r="B127" s="550">
        <v>3110</v>
      </c>
      <c r="C127" s="1930">
        <v>0</v>
      </c>
      <c r="D127" s="1908">
        <v>0</v>
      </c>
      <c r="E127" s="467"/>
      <c r="F127" s="1908">
        <v>0</v>
      </c>
      <c r="G127" s="467"/>
      <c r="H127" s="467"/>
      <c r="I127" s="467"/>
      <c r="J127" s="467"/>
      <c r="K127" s="467"/>
    </row>
    <row r="128" spans="1:11" ht="12.75" customHeight="1" x14ac:dyDescent="0.2">
      <c r="A128" s="463" t="s">
        <v>105</v>
      </c>
      <c r="B128" s="550">
        <v>3120</v>
      </c>
      <c r="C128" s="1908">
        <v>0</v>
      </c>
      <c r="D128" s="549"/>
      <c r="E128" s="467"/>
      <c r="F128" s="1908">
        <v>0</v>
      </c>
      <c r="G128" s="467"/>
      <c r="H128" s="467"/>
      <c r="I128" s="467"/>
      <c r="J128" s="467"/>
      <c r="K128" s="467"/>
    </row>
    <row r="129" spans="1:11" ht="12.75" customHeight="1" x14ac:dyDescent="0.2">
      <c r="A129" s="463" t="s">
        <v>1446</v>
      </c>
      <c r="B129" s="550">
        <v>3130</v>
      </c>
      <c r="C129" s="1908">
        <v>0</v>
      </c>
      <c r="D129" s="549"/>
      <c r="E129" s="467"/>
      <c r="F129" s="1908">
        <v>0</v>
      </c>
      <c r="G129" s="467"/>
      <c r="H129" s="467"/>
      <c r="I129" s="467"/>
      <c r="J129" s="467"/>
      <c r="K129" s="467"/>
    </row>
    <row r="130" spans="1:11" ht="12.75" customHeight="1" x14ac:dyDescent="0.2">
      <c r="A130" s="463" t="s">
        <v>137</v>
      </c>
      <c r="B130" s="550">
        <v>3145</v>
      </c>
      <c r="C130" s="1908">
        <v>0</v>
      </c>
      <c r="D130" s="549"/>
      <c r="E130" s="467"/>
      <c r="F130" s="1908">
        <v>0</v>
      </c>
      <c r="G130" s="467"/>
      <c r="H130" s="467"/>
      <c r="I130" s="467"/>
      <c r="J130" s="467"/>
      <c r="K130" s="467"/>
    </row>
    <row r="131" spans="1:11" ht="12.75" customHeight="1" x14ac:dyDescent="0.2">
      <c r="A131" s="463" t="s">
        <v>66</v>
      </c>
      <c r="B131" s="550">
        <v>3199</v>
      </c>
      <c r="C131" s="1930">
        <v>0</v>
      </c>
      <c r="D131" s="1909">
        <v>0</v>
      </c>
      <c r="E131" s="467"/>
      <c r="F131" s="1908">
        <v>0</v>
      </c>
      <c r="G131" s="467"/>
      <c r="H131" s="467"/>
      <c r="I131" s="467"/>
      <c r="J131" s="467"/>
      <c r="K131" s="467"/>
    </row>
    <row r="132" spans="1:11" ht="12.75" customHeight="1" thickBot="1" x14ac:dyDescent="0.25">
      <c r="A132" s="1680" t="s">
        <v>1031</v>
      </c>
      <c r="B132" s="1692"/>
      <c r="C132" s="1679">
        <f>SUM(C125:C131)</f>
        <v>3628</v>
      </c>
      <c r="D132" s="1679">
        <f>SUM(D125:D131)</f>
        <v>0</v>
      </c>
      <c r="E132" s="468" t="s">
        <v>1168</v>
      </c>
      <c r="F132" s="1679">
        <f>SUM(F125:F131)</f>
        <v>0</v>
      </c>
      <c r="G132" s="467" t="s">
        <v>1168</v>
      </c>
      <c r="H132" s="467" t="s">
        <v>1168</v>
      </c>
      <c r="I132" s="467" t="s">
        <v>1168</v>
      </c>
      <c r="J132" s="467" t="s">
        <v>1168</v>
      </c>
      <c r="K132" s="467" t="s">
        <v>1168</v>
      </c>
    </row>
    <row r="133" spans="1:11" ht="15.75" customHeight="1" thickTop="1" x14ac:dyDescent="0.2">
      <c r="A133" s="1572" t="s">
        <v>250</v>
      </c>
      <c r="B133" s="1573"/>
      <c r="C133" s="542"/>
      <c r="D133" s="542"/>
      <c r="E133" s="502"/>
      <c r="F133" s="542"/>
      <c r="G133" s="467"/>
      <c r="H133" s="467"/>
      <c r="I133" s="467"/>
      <c r="J133" s="467"/>
      <c r="K133" s="467"/>
    </row>
    <row r="134" spans="1:11" x14ac:dyDescent="0.2">
      <c r="A134" s="463" t="s">
        <v>598</v>
      </c>
      <c r="B134" s="550">
        <v>3200</v>
      </c>
      <c r="C134" s="1930">
        <v>0</v>
      </c>
      <c r="D134" s="1908">
        <v>0</v>
      </c>
      <c r="E134" s="549"/>
      <c r="F134" s="467"/>
      <c r="G134" s="1908">
        <v>0</v>
      </c>
      <c r="H134" s="467"/>
      <c r="I134" s="467"/>
      <c r="J134" s="467"/>
      <c r="K134" s="467"/>
    </row>
    <row r="135" spans="1:11" ht="12.75" customHeight="1" x14ac:dyDescent="0.2">
      <c r="A135" s="463" t="s">
        <v>668</v>
      </c>
      <c r="B135" s="550">
        <v>3220</v>
      </c>
      <c r="C135" s="1930">
        <v>0</v>
      </c>
      <c r="D135" s="1908">
        <v>0</v>
      </c>
      <c r="E135" s="549"/>
      <c r="F135" s="467"/>
      <c r="G135" s="1909">
        <v>0</v>
      </c>
      <c r="H135" s="467"/>
      <c r="I135" s="467"/>
      <c r="J135" s="467"/>
      <c r="K135" s="467"/>
    </row>
    <row r="136" spans="1:11" ht="12.75" customHeight="1" x14ac:dyDescent="0.2">
      <c r="A136" s="463" t="s">
        <v>249</v>
      </c>
      <c r="B136" s="550">
        <v>3225</v>
      </c>
      <c r="C136" s="1930">
        <v>0</v>
      </c>
      <c r="D136" s="1908">
        <v>0</v>
      </c>
      <c r="E136" s="549"/>
      <c r="F136" s="467"/>
      <c r="G136" s="1909">
        <v>0</v>
      </c>
      <c r="H136" s="467"/>
      <c r="I136" s="467"/>
      <c r="J136" s="467"/>
      <c r="K136" s="467"/>
    </row>
    <row r="137" spans="1:11" ht="12.75" customHeight="1" x14ac:dyDescent="0.2">
      <c r="A137" s="463" t="s">
        <v>599</v>
      </c>
      <c r="B137" s="550">
        <v>3235</v>
      </c>
      <c r="C137" s="1920">
        <v>0</v>
      </c>
      <c r="D137" s="1909">
        <v>0</v>
      </c>
      <c r="E137" s="549"/>
      <c r="F137" s="467"/>
      <c r="G137" s="1909">
        <v>0</v>
      </c>
      <c r="H137" s="467"/>
      <c r="I137" s="467"/>
      <c r="J137" s="467"/>
      <c r="K137" s="467"/>
    </row>
    <row r="138" spans="1:11" ht="12.75" customHeight="1" x14ac:dyDescent="0.2">
      <c r="A138" s="463" t="s">
        <v>600</v>
      </c>
      <c r="B138" s="550">
        <v>3240</v>
      </c>
      <c r="C138" s="1920">
        <v>0</v>
      </c>
      <c r="D138" s="1909">
        <v>0</v>
      </c>
      <c r="E138" s="549"/>
      <c r="F138" s="467"/>
      <c r="G138" s="1909">
        <v>0</v>
      </c>
      <c r="H138" s="467"/>
      <c r="I138" s="467"/>
      <c r="J138" s="467"/>
      <c r="K138" s="467"/>
    </row>
    <row r="139" spans="1:11" ht="12.75" customHeight="1" x14ac:dyDescent="0.2">
      <c r="A139" s="463" t="s">
        <v>601</v>
      </c>
      <c r="B139" s="550">
        <v>3270</v>
      </c>
      <c r="C139" s="1920">
        <v>0</v>
      </c>
      <c r="D139" s="1909">
        <v>0</v>
      </c>
      <c r="E139" s="549"/>
      <c r="F139" s="467"/>
      <c r="G139" s="1909">
        <v>0</v>
      </c>
      <c r="H139" s="467"/>
      <c r="I139" s="467"/>
      <c r="J139" s="467"/>
      <c r="K139" s="467"/>
    </row>
    <row r="140" spans="1:11" ht="12.75" customHeight="1" x14ac:dyDescent="0.2">
      <c r="A140" s="463" t="s">
        <v>67</v>
      </c>
      <c r="B140" s="550">
        <v>3299</v>
      </c>
      <c r="C140" s="1930">
        <v>464</v>
      </c>
      <c r="D140" s="1908">
        <v>0</v>
      </c>
      <c r="E140" s="549"/>
      <c r="F140" s="474"/>
      <c r="G140" s="1909">
        <v>0</v>
      </c>
      <c r="H140" s="467"/>
      <c r="I140" s="467"/>
      <c r="J140" s="467"/>
      <c r="K140" s="467"/>
    </row>
    <row r="141" spans="1:11" ht="12.75" customHeight="1" thickBot="1" x14ac:dyDescent="0.25">
      <c r="A141" s="1680" t="s">
        <v>602</v>
      </c>
      <c r="B141" s="1692"/>
      <c r="C141" s="1679">
        <f>SUM(C134:C140)</f>
        <v>464</v>
      </c>
      <c r="D141" s="1679">
        <f>SUM(D134:D140)</f>
        <v>0</v>
      </c>
      <c r="E141" s="549" t="s">
        <v>1168</v>
      </c>
      <c r="F141" s="474"/>
      <c r="G141" s="1679">
        <f>SUM(G134:G140)</f>
        <v>0</v>
      </c>
      <c r="H141" s="467" t="s">
        <v>1168</v>
      </c>
      <c r="I141" s="467" t="s">
        <v>1168</v>
      </c>
      <c r="J141" s="467" t="s">
        <v>1168</v>
      </c>
      <c r="K141" s="467" t="s">
        <v>1168</v>
      </c>
    </row>
    <row r="142" spans="1:11" ht="15.75" customHeight="1" thickTop="1" x14ac:dyDescent="0.2">
      <c r="A142" s="1572" t="s">
        <v>669</v>
      </c>
      <c r="B142" s="1573"/>
      <c r="C142" s="542"/>
      <c r="D142" s="554"/>
      <c r="E142" s="549"/>
      <c r="F142" s="542"/>
      <c r="G142" s="542"/>
      <c r="H142" s="467"/>
      <c r="I142" s="467"/>
      <c r="J142" s="467"/>
      <c r="K142" s="467"/>
    </row>
    <row r="143" spans="1:11" ht="12.75" customHeight="1" x14ac:dyDescent="0.2">
      <c r="A143" s="463" t="s">
        <v>603</v>
      </c>
      <c r="B143" s="550">
        <v>3305</v>
      </c>
      <c r="C143" s="1908">
        <v>0</v>
      </c>
      <c r="D143" s="467"/>
      <c r="E143" s="549"/>
      <c r="F143" s="467"/>
      <c r="G143" s="1908">
        <v>0</v>
      </c>
      <c r="H143" s="467"/>
      <c r="I143" s="467"/>
      <c r="J143" s="467"/>
      <c r="K143" s="467"/>
    </row>
    <row r="144" spans="1:11" ht="12.75" customHeight="1" x14ac:dyDescent="0.2">
      <c r="A144" s="463" t="s">
        <v>346</v>
      </c>
      <c r="B144" s="550">
        <v>3310</v>
      </c>
      <c r="C144" s="1930">
        <v>0</v>
      </c>
      <c r="D144" s="467"/>
      <c r="E144" s="549"/>
      <c r="F144" s="467"/>
      <c r="G144" s="1908">
        <v>0</v>
      </c>
      <c r="H144" s="467"/>
      <c r="I144" s="467"/>
      <c r="J144" s="467"/>
      <c r="K144" s="467"/>
    </row>
    <row r="145" spans="1:11" s="202" customFormat="1" ht="13.5" thickBot="1" x14ac:dyDescent="0.25">
      <c r="A145" s="1680" t="s">
        <v>395</v>
      </c>
      <c r="B145" s="1692"/>
      <c r="C145" s="1660">
        <f>SUM(C143:C144)</f>
        <v>0</v>
      </c>
      <c r="D145" s="467"/>
      <c r="E145" s="502"/>
      <c r="F145" s="467"/>
      <c r="G145" s="1693">
        <f>SUM(G143:G144)</f>
        <v>0</v>
      </c>
      <c r="H145" s="467"/>
      <c r="I145" s="467"/>
      <c r="J145" s="467"/>
      <c r="K145" s="467"/>
    </row>
    <row r="146" spans="1:11" s="202" customFormat="1" ht="12.75" customHeight="1" thickTop="1" x14ac:dyDescent="0.2">
      <c r="A146" s="1470" t="s">
        <v>1055</v>
      </c>
      <c r="B146" s="556">
        <v>3360</v>
      </c>
      <c r="C146" s="1910">
        <v>4599</v>
      </c>
      <c r="D146" s="557"/>
      <c r="E146" s="502"/>
      <c r="F146" s="467"/>
      <c r="G146" s="558"/>
      <c r="H146" s="467"/>
      <c r="I146" s="467"/>
      <c r="J146" s="467"/>
      <c r="K146" s="467"/>
    </row>
    <row r="147" spans="1:11" ht="12.75" customHeight="1" thickBot="1" x14ac:dyDescent="0.25">
      <c r="A147" s="1471" t="s">
        <v>921</v>
      </c>
      <c r="B147" s="559">
        <v>3365</v>
      </c>
      <c r="C147" s="1927">
        <v>0</v>
      </c>
      <c r="D147" s="1932">
        <v>0</v>
      </c>
      <c r="E147" s="549"/>
      <c r="F147" s="467"/>
      <c r="G147" s="1932">
        <v>0</v>
      </c>
      <c r="H147" s="467"/>
      <c r="I147" s="467"/>
      <c r="J147" s="467"/>
      <c r="K147" s="467"/>
    </row>
    <row r="148" spans="1:11" ht="12.75" customHeight="1" thickTop="1" thickBot="1" x14ac:dyDescent="0.25">
      <c r="A148" s="1472" t="s">
        <v>138</v>
      </c>
      <c r="B148" s="560">
        <v>3370</v>
      </c>
      <c r="C148" s="1927">
        <v>0</v>
      </c>
      <c r="D148" s="1927">
        <v>0</v>
      </c>
      <c r="E148" s="502"/>
      <c r="F148" s="467"/>
      <c r="G148" s="467"/>
      <c r="H148" s="467"/>
      <c r="I148" s="467"/>
      <c r="J148" s="467"/>
      <c r="K148" s="467"/>
    </row>
    <row r="149" spans="1:11" ht="12.75" customHeight="1" thickTop="1" thickBot="1" x14ac:dyDescent="0.25">
      <c r="A149" s="1472" t="s">
        <v>766</v>
      </c>
      <c r="B149" s="560">
        <v>3410</v>
      </c>
      <c r="C149" s="1933">
        <v>0</v>
      </c>
      <c r="D149" s="1925">
        <v>0</v>
      </c>
      <c r="E149" s="1934">
        <v>0</v>
      </c>
      <c r="F149" s="1923">
        <v>0</v>
      </c>
      <c r="G149" s="1923">
        <v>0</v>
      </c>
      <c r="H149" s="1923">
        <v>0</v>
      </c>
      <c r="I149" s="1923">
        <v>0</v>
      </c>
      <c r="J149" s="1923">
        <v>0</v>
      </c>
      <c r="K149" s="1923">
        <v>0</v>
      </c>
    </row>
    <row r="150" spans="1:11" ht="12.75" customHeight="1" thickTop="1" thickBot="1" x14ac:dyDescent="0.25">
      <c r="A150" s="1472" t="s">
        <v>68</v>
      </c>
      <c r="B150" s="560">
        <v>3499</v>
      </c>
      <c r="C150" s="1933">
        <v>0</v>
      </c>
      <c r="D150" s="1925">
        <v>0</v>
      </c>
      <c r="E150" s="1932">
        <v>0</v>
      </c>
      <c r="F150" s="1932">
        <v>0</v>
      </c>
      <c r="G150" s="1932">
        <v>0</v>
      </c>
      <c r="H150" s="1932">
        <v>0</v>
      </c>
      <c r="I150" s="1932">
        <v>0</v>
      </c>
      <c r="J150" s="1932">
        <v>0</v>
      </c>
      <c r="K150" s="1932">
        <v>0</v>
      </c>
    </row>
    <row r="151" spans="1:11" ht="15.75" customHeight="1" thickTop="1" x14ac:dyDescent="0.2">
      <c r="A151" s="1572" t="s">
        <v>452</v>
      </c>
      <c r="B151" s="1574"/>
      <c r="C151" s="542"/>
      <c r="D151" s="467"/>
      <c r="E151" s="549"/>
      <c r="F151" s="467"/>
      <c r="G151" s="467"/>
      <c r="H151" s="467"/>
      <c r="I151" s="467"/>
      <c r="J151" s="467"/>
      <c r="K151" s="467"/>
    </row>
    <row r="152" spans="1:11" ht="12.75" customHeight="1" x14ac:dyDescent="0.2">
      <c r="A152" s="463" t="s">
        <v>1447</v>
      </c>
      <c r="B152" s="550">
        <v>3500</v>
      </c>
      <c r="C152" s="1930">
        <v>0</v>
      </c>
      <c r="D152" s="1908">
        <v>0</v>
      </c>
      <c r="E152" s="549"/>
      <c r="F152" s="1908">
        <v>224</v>
      </c>
      <c r="G152" s="1909">
        <v>0</v>
      </c>
      <c r="H152" s="467"/>
      <c r="I152" s="467"/>
      <c r="J152" s="467"/>
      <c r="K152" s="467"/>
    </row>
    <row r="153" spans="1:11" ht="12.75" customHeight="1" x14ac:dyDescent="0.2">
      <c r="A153" s="463" t="s">
        <v>1056</v>
      </c>
      <c r="B153" s="550">
        <v>3510</v>
      </c>
      <c r="C153" s="1930">
        <v>0</v>
      </c>
      <c r="D153" s="1908">
        <v>0</v>
      </c>
      <c r="E153" s="549"/>
      <c r="F153" s="1908">
        <v>145656</v>
      </c>
      <c r="G153" s="1909">
        <v>0</v>
      </c>
      <c r="H153" s="467"/>
      <c r="I153" s="467"/>
      <c r="J153" s="467"/>
      <c r="K153" s="467"/>
    </row>
    <row r="154" spans="1:11" ht="12.75" customHeight="1" x14ac:dyDescent="0.2">
      <c r="A154" s="463" t="s">
        <v>69</v>
      </c>
      <c r="B154" s="550">
        <v>3599</v>
      </c>
      <c r="C154" s="1930">
        <v>0</v>
      </c>
      <c r="D154" s="1908">
        <v>0</v>
      </c>
      <c r="E154" s="549"/>
      <c r="F154" s="1908">
        <v>0</v>
      </c>
      <c r="G154" s="1909">
        <v>0</v>
      </c>
      <c r="H154" s="467"/>
      <c r="I154" s="467"/>
      <c r="J154" s="467"/>
      <c r="K154" s="467"/>
    </row>
    <row r="155" spans="1:11" ht="12.75" customHeight="1" thickBot="1" x14ac:dyDescent="0.25">
      <c r="A155" s="1680" t="s">
        <v>94</v>
      </c>
      <c r="B155" s="1692"/>
      <c r="C155" s="1679">
        <f>SUM(C152:C154)</f>
        <v>0</v>
      </c>
      <c r="D155" s="1679">
        <f>SUM(D152:D154)</f>
        <v>0</v>
      </c>
      <c r="E155" s="549"/>
      <c r="F155" s="1679">
        <f>SUM(F152:F154)</f>
        <v>145880</v>
      </c>
      <c r="G155" s="1679">
        <f>SUM(G152:G154)</f>
        <v>0</v>
      </c>
      <c r="H155" s="467"/>
      <c r="I155" s="467"/>
      <c r="J155" s="467"/>
      <c r="K155" s="467"/>
    </row>
    <row r="156" spans="1:11" ht="12.75" customHeight="1" thickTop="1" thickBot="1" x14ac:dyDescent="0.25">
      <c r="A156" s="1472" t="s">
        <v>379</v>
      </c>
      <c r="B156" s="560">
        <v>3610</v>
      </c>
      <c r="C156" s="1925">
        <v>0</v>
      </c>
      <c r="D156" s="467"/>
      <c r="E156" s="502"/>
      <c r="F156" s="467"/>
      <c r="G156" s="467"/>
      <c r="H156" s="467"/>
      <c r="I156" s="467"/>
      <c r="J156" s="467"/>
      <c r="K156" s="467"/>
    </row>
    <row r="157" spans="1:11" ht="12.75" customHeight="1" thickTop="1" thickBot="1" x14ac:dyDescent="0.25">
      <c r="A157" s="1472" t="s">
        <v>50</v>
      </c>
      <c r="B157" s="560">
        <v>3660</v>
      </c>
      <c r="C157" s="1927">
        <v>0</v>
      </c>
      <c r="D157" s="1926">
        <v>0</v>
      </c>
      <c r="E157" s="549"/>
      <c r="F157" s="1926">
        <v>0</v>
      </c>
      <c r="G157" s="1926">
        <v>0</v>
      </c>
      <c r="H157" s="467"/>
      <c r="I157" s="467"/>
      <c r="J157" s="467"/>
      <c r="K157" s="467"/>
    </row>
    <row r="158" spans="1:11" ht="12.75" customHeight="1" thickTop="1" thickBot="1" x14ac:dyDescent="0.25">
      <c r="A158" s="1472" t="s">
        <v>999</v>
      </c>
      <c r="B158" s="560">
        <v>3695</v>
      </c>
      <c r="C158" s="1925">
        <v>0</v>
      </c>
      <c r="D158" s="467"/>
      <c r="E158" s="549"/>
      <c r="F158" s="1925">
        <v>0</v>
      </c>
      <c r="G158" s="1925">
        <v>0</v>
      </c>
      <c r="H158" s="467"/>
      <c r="I158" s="467"/>
      <c r="J158" s="467"/>
      <c r="K158" s="467"/>
    </row>
    <row r="159" spans="1:11" ht="12.75" customHeight="1" thickTop="1" thickBot="1" x14ac:dyDescent="0.25">
      <c r="A159" s="1472" t="s">
        <v>1050</v>
      </c>
      <c r="B159" s="560">
        <v>3705</v>
      </c>
      <c r="C159" s="1925">
        <v>0</v>
      </c>
      <c r="D159" s="1926">
        <v>0</v>
      </c>
      <c r="E159" s="549"/>
      <c r="F159" s="1925">
        <v>0</v>
      </c>
      <c r="G159" s="1925">
        <v>0</v>
      </c>
      <c r="H159" s="467"/>
      <c r="I159" s="467"/>
      <c r="J159" s="467"/>
      <c r="K159" s="467"/>
    </row>
    <row r="160" spans="1:11" ht="12.75" customHeight="1" thickTop="1" thickBot="1" x14ac:dyDescent="0.25">
      <c r="A160" s="1472" t="s">
        <v>39</v>
      </c>
      <c r="B160" s="560">
        <v>3766</v>
      </c>
      <c r="C160" s="1925">
        <v>0</v>
      </c>
      <c r="D160" s="1926">
        <v>0</v>
      </c>
      <c r="E160" s="549"/>
      <c r="F160" s="1925">
        <v>0</v>
      </c>
      <c r="G160" s="1924">
        <v>0</v>
      </c>
      <c r="H160" s="467"/>
      <c r="I160" s="467"/>
      <c r="J160" s="467"/>
      <c r="K160" s="467"/>
    </row>
    <row r="161" spans="1:11" ht="12.75" customHeight="1" thickTop="1" thickBot="1" x14ac:dyDescent="0.25">
      <c r="A161" s="1472" t="s">
        <v>984</v>
      </c>
      <c r="B161" s="560">
        <v>3767</v>
      </c>
      <c r="C161" s="1925">
        <v>0</v>
      </c>
      <c r="D161" s="1924">
        <v>0</v>
      </c>
      <c r="E161" s="549"/>
      <c r="F161" s="1924">
        <v>0</v>
      </c>
      <c r="G161" s="1924">
        <v>0</v>
      </c>
      <c r="H161" s="467"/>
      <c r="I161" s="467"/>
      <c r="J161" s="467"/>
      <c r="K161" s="467"/>
    </row>
    <row r="162" spans="1:11" ht="12.75" customHeight="1" thickTop="1" thickBot="1" x14ac:dyDescent="0.25">
      <c r="A162" s="1472" t="s">
        <v>985</v>
      </c>
      <c r="B162" s="560">
        <v>3775</v>
      </c>
      <c r="C162" s="1925">
        <v>0</v>
      </c>
      <c r="D162" s="1927">
        <v>0</v>
      </c>
      <c r="E162" s="1923">
        <v>0</v>
      </c>
      <c r="F162" s="1927">
        <v>0</v>
      </c>
      <c r="G162" s="1932">
        <v>0</v>
      </c>
      <c r="H162" s="1923">
        <v>0</v>
      </c>
      <c r="I162" s="467"/>
      <c r="J162" s="467"/>
      <c r="K162" s="1923">
        <v>0</v>
      </c>
    </row>
    <row r="163" spans="1:11" ht="12.75" customHeight="1" thickTop="1" thickBot="1" x14ac:dyDescent="0.25">
      <c r="A163" s="1472" t="s">
        <v>1448</v>
      </c>
      <c r="B163" s="560">
        <v>3780</v>
      </c>
      <c r="C163" s="1924">
        <v>0</v>
      </c>
      <c r="D163" s="1923">
        <v>0</v>
      </c>
      <c r="E163" s="1924">
        <v>0</v>
      </c>
      <c r="F163" s="1924">
        <v>0</v>
      </c>
      <c r="G163" s="1924">
        <v>0</v>
      </c>
      <c r="H163" s="1924">
        <v>0</v>
      </c>
      <c r="I163" s="467"/>
      <c r="J163" s="467"/>
      <c r="K163" s="1924">
        <v>0</v>
      </c>
    </row>
    <row r="164" spans="1:11" ht="12.75" customHeight="1" thickTop="1" thickBot="1" x14ac:dyDescent="0.25">
      <c r="A164" s="1472" t="s">
        <v>857</v>
      </c>
      <c r="B164" s="560">
        <v>3815</v>
      </c>
      <c r="C164" s="1925">
        <v>0</v>
      </c>
      <c r="D164" s="467"/>
      <c r="E164" s="549"/>
      <c r="F164" s="1925">
        <v>0</v>
      </c>
      <c r="G164" s="467"/>
      <c r="H164" s="467"/>
      <c r="I164" s="467"/>
      <c r="J164" s="467"/>
      <c r="K164" s="467"/>
    </row>
    <row r="165" spans="1:11" ht="12.75" customHeight="1" thickTop="1" thickBot="1" x14ac:dyDescent="0.25">
      <c r="A165" s="1472" t="s">
        <v>396</v>
      </c>
      <c r="B165" s="560">
        <v>3825</v>
      </c>
      <c r="C165" s="1925">
        <v>0</v>
      </c>
      <c r="D165" s="467"/>
      <c r="E165" s="549"/>
      <c r="F165" s="1925">
        <v>0</v>
      </c>
      <c r="G165" s="467"/>
      <c r="H165" s="467"/>
      <c r="I165" s="467"/>
      <c r="J165" s="467"/>
      <c r="K165" s="467"/>
    </row>
    <row r="166" spans="1:11" ht="12.75" customHeight="1" thickTop="1" thickBot="1" x14ac:dyDescent="0.25">
      <c r="A166" s="1472" t="s">
        <v>347</v>
      </c>
      <c r="B166" s="560">
        <v>3920</v>
      </c>
      <c r="C166" s="554"/>
      <c r="D166" s="1926">
        <v>0</v>
      </c>
      <c r="E166" s="467"/>
      <c r="F166" s="554"/>
      <c r="G166" s="467"/>
      <c r="H166" s="1923">
        <v>0</v>
      </c>
      <c r="I166" s="467"/>
      <c r="J166" s="467"/>
      <c r="K166" s="467"/>
    </row>
    <row r="167" spans="1:11" ht="12.75" customHeight="1" thickTop="1" thickBot="1" x14ac:dyDescent="0.25">
      <c r="A167" s="1472" t="s">
        <v>348</v>
      </c>
      <c r="B167" s="560">
        <v>3925</v>
      </c>
      <c r="C167" s="514"/>
      <c r="D167" s="1925">
        <v>0</v>
      </c>
      <c r="E167" s="514"/>
      <c r="F167" s="514"/>
      <c r="G167" s="467"/>
      <c r="H167" s="1924">
        <v>0</v>
      </c>
      <c r="I167" s="467"/>
      <c r="J167" s="467"/>
      <c r="K167" s="1923">
        <v>0</v>
      </c>
    </row>
    <row r="168" spans="1:11" ht="14.25" thickTop="1" thickBot="1" x14ac:dyDescent="0.25">
      <c r="A168" s="1472" t="s">
        <v>70</v>
      </c>
      <c r="B168" s="560">
        <v>3999</v>
      </c>
      <c r="C168" s="1935">
        <v>36253</v>
      </c>
      <c r="D168" s="1936">
        <v>0</v>
      </c>
      <c r="E168" s="1936">
        <v>0</v>
      </c>
      <c r="F168" s="1936">
        <v>0</v>
      </c>
      <c r="G168" s="1911">
        <v>0</v>
      </c>
      <c r="H168" s="1937">
        <v>0</v>
      </c>
      <c r="I168" s="1911">
        <v>0</v>
      </c>
      <c r="J168" s="1911">
        <v>0</v>
      </c>
      <c r="K168" s="1937">
        <v>0</v>
      </c>
    </row>
    <row r="169" spans="1:11" ht="12.75" customHeight="1" thickTop="1" thickBot="1" x14ac:dyDescent="0.25">
      <c r="A169" s="2179" t="s">
        <v>397</v>
      </c>
      <c r="B169" s="2180"/>
      <c r="C169" s="1694">
        <f t="shared" ref="C169:K169" si="6">SUM(C132,C141,C145,C146:C150,C155,C156:C167,C168)</f>
        <v>44944</v>
      </c>
      <c r="D169" s="1694">
        <f t="shared" si="6"/>
        <v>0</v>
      </c>
      <c r="E169" s="1694">
        <f t="shared" si="6"/>
        <v>0</v>
      </c>
      <c r="F169" s="1694">
        <f t="shared" si="6"/>
        <v>145880</v>
      </c>
      <c r="G169" s="1694">
        <f t="shared" si="6"/>
        <v>0</v>
      </c>
      <c r="H169" s="1694">
        <f t="shared" si="6"/>
        <v>0</v>
      </c>
      <c r="I169" s="1694">
        <f t="shared" si="6"/>
        <v>0</v>
      </c>
      <c r="J169" s="1694">
        <f t="shared" si="6"/>
        <v>0</v>
      </c>
      <c r="K169" s="1675">
        <f t="shared" si="6"/>
        <v>0</v>
      </c>
    </row>
    <row r="170" spans="1:11" ht="12.75" customHeight="1" thickTop="1" thickBot="1" x14ac:dyDescent="0.25">
      <c r="A170" s="1680" t="s">
        <v>398</v>
      </c>
      <c r="B170" s="1686" t="s">
        <v>574</v>
      </c>
      <c r="C170" s="1687">
        <f t="shared" ref="C170:K170" si="7">SUM(C122,C169)</f>
        <v>671109</v>
      </c>
      <c r="D170" s="1687">
        <f t="shared" si="7"/>
        <v>0</v>
      </c>
      <c r="E170" s="1687">
        <f t="shared" si="7"/>
        <v>0</v>
      </c>
      <c r="F170" s="1687">
        <f t="shared" si="7"/>
        <v>145880</v>
      </c>
      <c r="G170" s="1687">
        <f t="shared" si="7"/>
        <v>0</v>
      </c>
      <c r="H170" s="1687">
        <f t="shared" si="7"/>
        <v>0</v>
      </c>
      <c r="I170" s="1687">
        <f t="shared" si="7"/>
        <v>0</v>
      </c>
      <c r="J170" s="1687">
        <f t="shared" si="7"/>
        <v>0</v>
      </c>
      <c r="K170" s="1674">
        <f t="shared" si="7"/>
        <v>0</v>
      </c>
    </row>
    <row r="171" spans="1:11" ht="16.7" customHeight="1" thickTop="1" x14ac:dyDescent="0.2">
      <c r="A171" s="1561" t="s">
        <v>803</v>
      </c>
      <c r="B171" s="1539"/>
      <c r="C171" s="1542"/>
      <c r="D171" s="1543"/>
      <c r="E171" s="1543"/>
      <c r="F171" s="1543"/>
      <c r="G171" s="1543"/>
      <c r="H171" s="1543"/>
      <c r="I171" s="1543"/>
      <c r="J171" s="1543"/>
      <c r="K171" s="1544"/>
    </row>
    <row r="172" spans="1:11" ht="15.75" customHeight="1" x14ac:dyDescent="0.2">
      <c r="A172" s="2181" t="s">
        <v>1491</v>
      </c>
      <c r="B172" s="2182"/>
      <c r="C172" s="513"/>
      <c r="D172" s="513"/>
      <c r="E172" s="502"/>
      <c r="F172" s="467"/>
      <c r="G172" s="467"/>
      <c r="H172" s="467"/>
      <c r="I172" s="467"/>
      <c r="J172" s="467"/>
      <c r="K172" s="467"/>
    </row>
    <row r="173" spans="1:11" ht="12.6" customHeight="1" x14ac:dyDescent="0.2">
      <c r="A173" s="486" t="s">
        <v>1043</v>
      </c>
      <c r="B173" s="485">
        <v>4001</v>
      </c>
      <c r="C173" s="1922">
        <v>0</v>
      </c>
      <c r="D173" s="1910">
        <v>0</v>
      </c>
      <c r="E173" s="1909">
        <v>0</v>
      </c>
      <c r="F173" s="1908">
        <v>0</v>
      </c>
      <c r="G173" s="1908">
        <v>0</v>
      </c>
      <c r="H173" s="1909">
        <v>0</v>
      </c>
      <c r="I173" s="1909">
        <v>0</v>
      </c>
      <c r="J173" s="1909">
        <v>0</v>
      </c>
      <c r="K173" s="1909">
        <v>0</v>
      </c>
    </row>
    <row r="174" spans="1:11" ht="22.5" x14ac:dyDescent="0.2">
      <c r="A174" s="551" t="s">
        <v>804</v>
      </c>
      <c r="B174" s="564">
        <v>4009</v>
      </c>
      <c r="C174" s="1930">
        <v>0</v>
      </c>
      <c r="D174" s="1908">
        <v>0</v>
      </c>
      <c r="E174" s="1909">
        <v>0</v>
      </c>
      <c r="F174" s="1908">
        <v>0</v>
      </c>
      <c r="G174" s="1908">
        <v>0</v>
      </c>
      <c r="H174" s="1909">
        <v>0</v>
      </c>
      <c r="I174" s="1909">
        <v>0</v>
      </c>
      <c r="J174" s="1909">
        <v>0</v>
      </c>
      <c r="K174" s="1909">
        <v>0</v>
      </c>
    </row>
    <row r="175" spans="1:11" ht="13.5" thickBot="1" x14ac:dyDescent="0.25">
      <c r="A175" s="2185" t="s">
        <v>1664</v>
      </c>
      <c r="B175" s="2186"/>
      <c r="C175" s="1679">
        <f>SUM(C173:C174)</f>
        <v>0</v>
      </c>
      <c r="D175" s="1679">
        <f t="shared" ref="D175:K175" si="8">SUM(D173:D174)</f>
        <v>0</v>
      </c>
      <c r="E175" s="1679">
        <f t="shared" si="8"/>
        <v>0</v>
      </c>
      <c r="F175" s="1679">
        <f t="shared" si="8"/>
        <v>0</v>
      </c>
      <c r="G175" s="1679">
        <f t="shared" si="8"/>
        <v>0</v>
      </c>
      <c r="H175" s="1679">
        <f t="shared" si="8"/>
        <v>0</v>
      </c>
      <c r="I175" s="1679">
        <f t="shared" si="8"/>
        <v>0</v>
      </c>
      <c r="J175" s="1679">
        <f t="shared" si="8"/>
        <v>0</v>
      </c>
      <c r="K175" s="1660">
        <f t="shared" si="8"/>
        <v>0</v>
      </c>
    </row>
    <row r="176" spans="1:11" s="457" customFormat="1" ht="15.75" customHeight="1" thickTop="1" x14ac:dyDescent="0.2">
      <c r="A176" s="2189" t="s">
        <v>1663</v>
      </c>
      <c r="B176" s="2190"/>
      <c r="C176" s="576"/>
      <c r="D176" s="577"/>
      <c r="E176" s="578"/>
      <c r="F176" s="579"/>
      <c r="G176" s="579"/>
      <c r="H176" s="579"/>
      <c r="I176" s="579"/>
      <c r="J176" s="579"/>
      <c r="K176" s="579"/>
    </row>
    <row r="177" spans="1:11" ht="12.75" customHeight="1" x14ac:dyDescent="0.2">
      <c r="A177" s="463" t="s">
        <v>1044</v>
      </c>
      <c r="B177" s="469">
        <v>4045</v>
      </c>
      <c r="C177" s="1930">
        <v>0</v>
      </c>
      <c r="D177" s="467"/>
      <c r="E177" s="549"/>
      <c r="F177" s="467"/>
      <c r="G177" s="467"/>
      <c r="H177" s="467"/>
      <c r="I177" s="467"/>
      <c r="J177" s="467"/>
      <c r="K177" s="467"/>
    </row>
    <row r="178" spans="1:11" ht="12.75" customHeight="1" x14ac:dyDescent="0.2">
      <c r="A178" s="463" t="s">
        <v>1045</v>
      </c>
      <c r="B178" s="469">
        <v>4050</v>
      </c>
      <c r="C178" s="1930">
        <v>0</v>
      </c>
      <c r="D178" s="1909">
        <v>0</v>
      </c>
      <c r="E178" s="549"/>
      <c r="F178" s="467"/>
      <c r="G178" s="467"/>
      <c r="H178" s="1909">
        <v>0</v>
      </c>
      <c r="I178" s="467"/>
      <c r="J178" s="467"/>
      <c r="K178" s="467"/>
    </row>
    <row r="179" spans="1:11" ht="12.75" customHeight="1" x14ac:dyDescent="0.2">
      <c r="A179" s="463" t="s">
        <v>260</v>
      </c>
      <c r="B179" s="469">
        <v>4060</v>
      </c>
      <c r="C179" s="1922">
        <v>0</v>
      </c>
      <c r="D179" s="1908">
        <v>0</v>
      </c>
      <c r="E179" s="467"/>
      <c r="F179" s="1908">
        <v>0</v>
      </c>
      <c r="G179" s="1908">
        <v>0</v>
      </c>
      <c r="H179" s="1908">
        <v>0</v>
      </c>
      <c r="I179" s="467"/>
      <c r="J179" s="467"/>
      <c r="K179" s="514"/>
    </row>
    <row r="180" spans="1:11" ht="22.5" x14ac:dyDescent="0.2">
      <c r="A180" s="551" t="s">
        <v>785</v>
      </c>
      <c r="B180" s="564">
        <v>4090</v>
      </c>
      <c r="C180" s="1930">
        <v>0</v>
      </c>
      <c r="D180" s="1908">
        <v>0</v>
      </c>
      <c r="E180" s="467"/>
      <c r="F180" s="1908">
        <v>0</v>
      </c>
      <c r="G180" s="1908">
        <v>0</v>
      </c>
      <c r="H180" s="1908">
        <v>0</v>
      </c>
      <c r="I180" s="467"/>
      <c r="J180" s="467"/>
      <c r="K180" s="1908">
        <v>0</v>
      </c>
    </row>
    <row r="181" spans="1:11" ht="13.5" thickBot="1" x14ac:dyDescent="0.25">
      <c r="A181" s="2187" t="s">
        <v>784</v>
      </c>
      <c r="B181" s="2188"/>
      <c r="C181" s="1679">
        <f>SUM(C177:C180)</f>
        <v>0</v>
      </c>
      <c r="D181" s="1679">
        <f>SUM(D177:D180)</f>
        <v>0</v>
      </c>
      <c r="E181" s="467"/>
      <c r="F181" s="1679">
        <f>SUM(F177:F180)</f>
        <v>0</v>
      </c>
      <c r="G181" s="1679">
        <f>SUM(G177:G180)</f>
        <v>0</v>
      </c>
      <c r="H181" s="1679">
        <f>SUM(H177:H180)</f>
        <v>0</v>
      </c>
      <c r="I181" s="467"/>
      <c r="J181" s="467"/>
      <c r="K181" s="1660">
        <f>SUM(K177:K180)</f>
        <v>0</v>
      </c>
    </row>
    <row r="182" spans="1:11" ht="22.5" customHeight="1" thickTop="1" x14ac:dyDescent="0.2">
      <c r="A182" s="2183" t="s">
        <v>1802</v>
      </c>
      <c r="B182" s="2184"/>
      <c r="C182" s="565"/>
      <c r="D182" s="554"/>
      <c r="E182" s="502"/>
      <c r="F182" s="554"/>
      <c r="G182" s="554"/>
      <c r="H182" s="467"/>
      <c r="I182" s="467"/>
      <c r="J182" s="467"/>
      <c r="K182" s="467"/>
    </row>
    <row r="183" spans="1:11" ht="15.75" customHeight="1" x14ac:dyDescent="0.2">
      <c r="A183" s="1575" t="s">
        <v>1601</v>
      </c>
      <c r="B183" s="1576"/>
      <c r="C183" s="515"/>
      <c r="D183" s="514"/>
      <c r="E183" s="502"/>
      <c r="F183" s="514"/>
      <c r="G183" s="514"/>
      <c r="H183" s="467"/>
      <c r="I183" s="467"/>
      <c r="J183" s="467"/>
      <c r="K183" s="467"/>
    </row>
    <row r="184" spans="1:11" ht="12.75" customHeight="1" x14ac:dyDescent="0.2">
      <c r="A184" s="463" t="s">
        <v>1602</v>
      </c>
      <c r="B184" s="469">
        <v>4100</v>
      </c>
      <c r="C184" s="1922">
        <v>0</v>
      </c>
      <c r="D184" s="1910">
        <v>0</v>
      </c>
      <c r="E184" s="549"/>
      <c r="F184" s="1910">
        <v>0</v>
      </c>
      <c r="G184" s="1910">
        <v>0</v>
      </c>
      <c r="H184" s="467"/>
      <c r="I184" s="467"/>
      <c r="J184" s="467"/>
      <c r="K184" s="467"/>
    </row>
    <row r="185" spans="1:11" ht="12.75" customHeight="1" x14ac:dyDescent="0.2">
      <c r="A185" s="463" t="s">
        <v>1603</v>
      </c>
      <c r="B185" s="469">
        <v>4105</v>
      </c>
      <c r="C185" s="1930">
        <v>0</v>
      </c>
      <c r="D185" s="1908">
        <v>0</v>
      </c>
      <c r="E185" s="549"/>
      <c r="F185" s="1908">
        <v>0</v>
      </c>
      <c r="G185" s="1908">
        <v>0</v>
      </c>
      <c r="H185" s="467"/>
      <c r="I185" s="467"/>
      <c r="J185" s="467"/>
      <c r="K185" s="467"/>
    </row>
    <row r="186" spans="1:11" ht="12.75" customHeight="1" x14ac:dyDescent="0.2">
      <c r="A186" s="463" t="s">
        <v>1605</v>
      </c>
      <c r="B186" s="469">
        <v>4107</v>
      </c>
      <c r="C186" s="1930">
        <v>0</v>
      </c>
      <c r="D186" s="1908">
        <v>0</v>
      </c>
      <c r="E186" s="549"/>
      <c r="F186" s="1908">
        <v>0</v>
      </c>
      <c r="G186" s="1908">
        <v>0</v>
      </c>
      <c r="H186" s="467"/>
      <c r="I186" s="467"/>
      <c r="J186" s="467"/>
      <c r="K186" s="467"/>
    </row>
    <row r="187" spans="1:11" ht="12.75" customHeight="1" x14ac:dyDescent="0.2">
      <c r="A187" s="463" t="s">
        <v>1604</v>
      </c>
      <c r="B187" s="469">
        <v>4199</v>
      </c>
      <c r="C187" s="1930">
        <v>0</v>
      </c>
      <c r="D187" s="1908">
        <v>0</v>
      </c>
      <c r="E187" s="549"/>
      <c r="F187" s="1908">
        <v>0</v>
      </c>
      <c r="G187" s="1908">
        <v>0</v>
      </c>
      <c r="H187" s="467"/>
      <c r="I187" s="467"/>
      <c r="J187" s="467"/>
      <c r="K187" s="467"/>
    </row>
    <row r="188" spans="1:11" ht="12.75" customHeight="1" thickBot="1" x14ac:dyDescent="0.25">
      <c r="A188" s="1680" t="s">
        <v>1606</v>
      </c>
      <c r="B188" s="1681"/>
      <c r="C188" s="1679">
        <f>SUM(C184:C187)</f>
        <v>0</v>
      </c>
      <c r="D188" s="1679">
        <f>SUM(D184:D187)</f>
        <v>0</v>
      </c>
      <c r="E188" s="549"/>
      <c r="F188" s="1679">
        <f>SUM(F184:F187)</f>
        <v>0</v>
      </c>
      <c r="G188" s="1679">
        <f>SUM(G184:G187)</f>
        <v>0</v>
      </c>
      <c r="H188" s="467"/>
      <c r="I188" s="467"/>
      <c r="J188" s="467"/>
      <c r="K188" s="467"/>
    </row>
    <row r="189" spans="1:11" ht="15.75" customHeight="1" thickTop="1" x14ac:dyDescent="0.2">
      <c r="A189" s="1572" t="s">
        <v>454</v>
      </c>
      <c r="B189" s="1577"/>
      <c r="C189" s="542"/>
      <c r="D189" s="554"/>
      <c r="E189" s="549"/>
      <c r="F189" s="542"/>
      <c r="G189" s="542"/>
      <c r="H189" s="467"/>
      <c r="I189" s="467"/>
      <c r="J189" s="467"/>
      <c r="K189" s="467"/>
    </row>
    <row r="190" spans="1:11" x14ac:dyDescent="0.2">
      <c r="A190" s="463" t="s">
        <v>1449</v>
      </c>
      <c r="B190" s="469">
        <v>4200</v>
      </c>
      <c r="C190" s="1909">
        <v>0</v>
      </c>
      <c r="D190" s="467"/>
      <c r="E190" s="549"/>
      <c r="F190" s="542"/>
      <c r="G190" s="1912">
        <v>0</v>
      </c>
      <c r="H190" s="467"/>
      <c r="I190" s="467"/>
      <c r="J190" s="467"/>
      <c r="K190" s="467"/>
    </row>
    <row r="191" spans="1:11" ht="12.75" customHeight="1" x14ac:dyDescent="0.2">
      <c r="A191" s="463" t="s">
        <v>1057</v>
      </c>
      <c r="B191" s="469">
        <v>4210</v>
      </c>
      <c r="C191" s="1908">
        <v>197814</v>
      </c>
      <c r="D191" s="467"/>
      <c r="E191" s="549"/>
      <c r="F191" s="467"/>
      <c r="G191" s="1912">
        <v>0</v>
      </c>
      <c r="H191" s="467"/>
      <c r="I191" s="467"/>
      <c r="J191" s="467"/>
      <c r="K191" s="467"/>
    </row>
    <row r="192" spans="1:11" ht="12.75" customHeight="1" x14ac:dyDescent="0.2">
      <c r="A192" s="463" t="s">
        <v>1046</v>
      </c>
      <c r="B192" s="469">
        <v>4215</v>
      </c>
      <c r="C192" s="1930">
        <v>0</v>
      </c>
      <c r="D192" s="467"/>
      <c r="E192" s="549"/>
      <c r="F192" s="467"/>
      <c r="G192" s="1912">
        <v>0</v>
      </c>
      <c r="H192" s="467"/>
      <c r="I192" s="467"/>
      <c r="J192" s="467"/>
      <c r="K192" s="467"/>
    </row>
    <row r="193" spans="1:11" ht="12.75" customHeight="1" x14ac:dyDescent="0.2">
      <c r="A193" s="463" t="s">
        <v>1058</v>
      </c>
      <c r="B193" s="469">
        <v>4220</v>
      </c>
      <c r="C193" s="1930">
        <v>44566</v>
      </c>
      <c r="D193" s="467"/>
      <c r="E193" s="549"/>
      <c r="F193" s="467"/>
      <c r="G193" s="1912">
        <v>0</v>
      </c>
      <c r="H193" s="467"/>
      <c r="I193" s="467"/>
      <c r="J193" s="467"/>
      <c r="K193" s="467"/>
    </row>
    <row r="194" spans="1:11" ht="12.75" customHeight="1" x14ac:dyDescent="0.2">
      <c r="A194" s="463" t="s">
        <v>1450</v>
      </c>
      <c r="B194" s="469">
        <v>4225</v>
      </c>
      <c r="C194" s="1930">
        <v>0</v>
      </c>
      <c r="D194" s="467"/>
      <c r="E194" s="549"/>
      <c r="F194" s="467"/>
      <c r="G194" s="1912">
        <v>0</v>
      </c>
      <c r="H194" s="467"/>
      <c r="I194" s="467"/>
      <c r="J194" s="467"/>
      <c r="K194" s="467"/>
    </row>
    <row r="195" spans="1:11" ht="12.75" customHeight="1" x14ac:dyDescent="0.2">
      <c r="A195" s="463" t="s">
        <v>1451</v>
      </c>
      <c r="B195" s="469">
        <v>4226</v>
      </c>
      <c r="C195" s="1930">
        <v>0</v>
      </c>
      <c r="D195" s="467"/>
      <c r="E195" s="549"/>
      <c r="F195" s="467"/>
      <c r="G195" s="1912">
        <v>0</v>
      </c>
      <c r="H195" s="467"/>
      <c r="I195" s="467"/>
      <c r="J195" s="467"/>
      <c r="K195" s="467"/>
    </row>
    <row r="196" spans="1:11" ht="12.75" customHeight="1" x14ac:dyDescent="0.2">
      <c r="A196" s="463" t="s">
        <v>791</v>
      </c>
      <c r="B196" s="469">
        <v>4240</v>
      </c>
      <c r="C196" s="1920">
        <v>0</v>
      </c>
      <c r="D196" s="467"/>
      <c r="E196" s="549"/>
      <c r="F196" s="467"/>
      <c r="G196" s="567"/>
      <c r="H196" s="467"/>
      <c r="I196" s="467"/>
      <c r="J196" s="467"/>
      <c r="K196" s="467"/>
    </row>
    <row r="197" spans="1:11" ht="12.75" customHeight="1" x14ac:dyDescent="0.2">
      <c r="A197" s="463" t="s">
        <v>71</v>
      </c>
      <c r="B197" s="469">
        <v>4299</v>
      </c>
      <c r="C197" s="1930">
        <v>40773</v>
      </c>
      <c r="D197" s="467"/>
      <c r="E197" s="549"/>
      <c r="F197" s="467"/>
      <c r="G197" s="1912">
        <v>0</v>
      </c>
      <c r="H197" s="467"/>
      <c r="I197" s="467"/>
      <c r="J197" s="467"/>
      <c r="K197" s="467"/>
    </row>
    <row r="198" spans="1:11" ht="12.75" customHeight="1" thickBot="1" x14ac:dyDescent="0.25">
      <c r="A198" s="1680" t="s">
        <v>547</v>
      </c>
      <c r="B198" s="1681"/>
      <c r="C198" s="1660">
        <f>SUM(C190:C197)</f>
        <v>283153</v>
      </c>
      <c r="D198" s="467"/>
      <c r="E198" s="467"/>
      <c r="F198" s="467"/>
      <c r="G198" s="1660">
        <f>SUM(G190:G197)</f>
        <v>0</v>
      </c>
      <c r="H198" s="467"/>
      <c r="I198" s="467"/>
      <c r="J198" s="467"/>
      <c r="K198" s="467"/>
    </row>
    <row r="199" spans="1:11" ht="15.75" customHeight="1" thickTop="1" x14ac:dyDescent="0.2">
      <c r="A199" s="1572" t="s">
        <v>1137</v>
      </c>
      <c r="B199" s="1577"/>
      <c r="C199" s="542"/>
      <c r="D199" s="467"/>
      <c r="E199" s="467"/>
      <c r="F199" s="467"/>
      <c r="G199" s="467"/>
      <c r="H199" s="467"/>
      <c r="I199" s="467"/>
      <c r="J199" s="467"/>
      <c r="K199" s="467"/>
    </row>
    <row r="200" spans="1:11" ht="12.75" customHeight="1" x14ac:dyDescent="0.2">
      <c r="A200" s="463" t="s">
        <v>917</v>
      </c>
      <c r="B200" s="469">
        <v>4300</v>
      </c>
      <c r="C200" s="1908">
        <v>135862</v>
      </c>
      <c r="D200" s="1908">
        <v>0</v>
      </c>
      <c r="E200" s="467"/>
      <c r="F200" s="1908">
        <v>2025</v>
      </c>
      <c r="G200" s="1908">
        <v>0</v>
      </c>
      <c r="H200" s="467"/>
      <c r="I200" s="467"/>
      <c r="J200" s="467"/>
      <c r="K200" s="467"/>
    </row>
    <row r="201" spans="1:11" ht="12.75" customHeight="1" x14ac:dyDescent="0.2">
      <c r="A201" s="463" t="s">
        <v>918</v>
      </c>
      <c r="B201" s="469">
        <v>4305</v>
      </c>
      <c r="C201" s="1930">
        <v>0</v>
      </c>
      <c r="D201" s="1908">
        <v>0</v>
      </c>
      <c r="E201" s="467"/>
      <c r="F201" s="1908">
        <v>0</v>
      </c>
      <c r="G201" s="1908">
        <v>0</v>
      </c>
      <c r="H201" s="467"/>
      <c r="I201" s="467"/>
      <c r="J201" s="467"/>
      <c r="K201" s="467"/>
    </row>
    <row r="202" spans="1:11" ht="12.75" customHeight="1" x14ac:dyDescent="0.2">
      <c r="A202" s="463" t="s">
        <v>1030</v>
      </c>
      <c r="B202" s="469">
        <v>4340</v>
      </c>
      <c r="C202" s="1930">
        <v>0</v>
      </c>
      <c r="D202" s="1908">
        <v>0</v>
      </c>
      <c r="E202" s="467"/>
      <c r="F202" s="1908">
        <v>0</v>
      </c>
      <c r="G202" s="1908">
        <v>0</v>
      </c>
      <c r="H202" s="467"/>
      <c r="I202" s="467"/>
      <c r="J202" s="467"/>
      <c r="K202" s="467"/>
    </row>
    <row r="203" spans="1:11" ht="12.75" customHeight="1" x14ac:dyDescent="0.2">
      <c r="A203" s="463" t="s">
        <v>72</v>
      </c>
      <c r="B203" s="469">
        <v>4399</v>
      </c>
      <c r="C203" s="1930">
        <v>0</v>
      </c>
      <c r="D203" s="1908">
        <v>0</v>
      </c>
      <c r="E203" s="467"/>
      <c r="F203" s="1908">
        <v>0</v>
      </c>
      <c r="G203" s="1908">
        <v>0</v>
      </c>
      <c r="H203" s="467"/>
      <c r="I203" s="467"/>
      <c r="J203" s="467"/>
      <c r="K203" s="467"/>
    </row>
    <row r="204" spans="1:11" ht="12.75" customHeight="1" thickBot="1" x14ac:dyDescent="0.25">
      <c r="A204" s="1680" t="s">
        <v>399</v>
      </c>
      <c r="B204" s="1681"/>
      <c r="C204" s="1679">
        <f>SUM(C200:C203)</f>
        <v>135862</v>
      </c>
      <c r="D204" s="1679">
        <f>SUM(D200:D203)</f>
        <v>0</v>
      </c>
      <c r="E204" s="467"/>
      <c r="F204" s="1679">
        <f>SUM(F200:F203)</f>
        <v>2025</v>
      </c>
      <c r="G204" s="1679">
        <f>SUM(G200:G203)</f>
        <v>0</v>
      </c>
      <c r="H204" s="467"/>
      <c r="I204" s="467"/>
      <c r="J204" s="467"/>
      <c r="K204" s="467"/>
    </row>
    <row r="205" spans="1:11" ht="15.75" customHeight="1" thickTop="1" x14ac:dyDescent="0.2">
      <c r="A205" s="1572" t="s">
        <v>1138</v>
      </c>
      <c r="B205" s="1577"/>
      <c r="C205" s="542"/>
      <c r="D205" s="542"/>
      <c r="E205" s="467"/>
      <c r="F205" s="542"/>
      <c r="G205" s="542"/>
      <c r="H205" s="467"/>
      <c r="I205" s="467"/>
      <c r="J205" s="467"/>
      <c r="K205" s="467"/>
    </row>
    <row r="206" spans="1:11" ht="12.75" customHeight="1" x14ac:dyDescent="0.2">
      <c r="A206" s="463" t="s">
        <v>758</v>
      </c>
      <c r="B206" s="469">
        <v>4400</v>
      </c>
      <c r="C206" s="1930">
        <v>0</v>
      </c>
      <c r="D206" s="1908">
        <v>0</v>
      </c>
      <c r="E206" s="467"/>
      <c r="F206" s="1908">
        <v>0</v>
      </c>
      <c r="G206" s="1908">
        <v>0</v>
      </c>
      <c r="H206" s="467"/>
      <c r="I206" s="467"/>
      <c r="J206" s="467"/>
      <c r="K206" s="467"/>
    </row>
    <row r="207" spans="1:11" ht="12.75" customHeight="1" x14ac:dyDescent="0.2">
      <c r="A207" s="463" t="s">
        <v>1452</v>
      </c>
      <c r="B207" s="469">
        <v>4421</v>
      </c>
      <c r="C207" s="1930">
        <v>0</v>
      </c>
      <c r="D207" s="1908">
        <v>0</v>
      </c>
      <c r="E207" s="467"/>
      <c r="F207" s="1908">
        <v>0</v>
      </c>
      <c r="G207" s="1908">
        <v>0</v>
      </c>
      <c r="H207" s="467"/>
      <c r="I207" s="467"/>
      <c r="J207" s="467"/>
      <c r="K207" s="467"/>
    </row>
    <row r="208" spans="1:11" ht="12.75" customHeight="1" x14ac:dyDescent="0.2">
      <c r="A208" s="463" t="s">
        <v>73</v>
      </c>
      <c r="B208" s="469">
        <v>4499</v>
      </c>
      <c r="C208" s="1930">
        <v>0</v>
      </c>
      <c r="D208" s="1908">
        <v>0</v>
      </c>
      <c r="E208" s="467"/>
      <c r="F208" s="1908">
        <v>0</v>
      </c>
      <c r="G208" s="1908">
        <v>0</v>
      </c>
      <c r="H208" s="467"/>
      <c r="I208" s="467"/>
      <c r="J208" s="467"/>
      <c r="K208" s="467"/>
    </row>
    <row r="209" spans="1:11" ht="12.75" customHeight="1" thickBot="1" x14ac:dyDescent="0.25">
      <c r="A209" s="1680" t="s">
        <v>888</v>
      </c>
      <c r="B209" s="1681"/>
      <c r="C209" s="1679">
        <f>SUM(C206:C208)</f>
        <v>0</v>
      </c>
      <c r="D209" s="1679">
        <f>SUM(D206:D208)</f>
        <v>0</v>
      </c>
      <c r="E209" s="467" t="s">
        <v>1168</v>
      </c>
      <c r="F209" s="1679">
        <f>SUM(F206:F208)</f>
        <v>0</v>
      </c>
      <c r="G209" s="1679">
        <f>SUM(G206:G208)</f>
        <v>0</v>
      </c>
      <c r="H209" s="467"/>
      <c r="I209" s="467"/>
      <c r="J209" s="467"/>
      <c r="K209" s="467"/>
    </row>
    <row r="210" spans="1:11" ht="15.75" customHeight="1" thickTop="1" x14ac:dyDescent="0.2">
      <c r="A210" s="1572" t="s">
        <v>1091</v>
      </c>
      <c r="B210" s="1577"/>
      <c r="C210" s="542"/>
      <c r="D210" s="542"/>
      <c r="E210" s="467"/>
      <c r="F210" s="542"/>
      <c r="G210" s="542"/>
      <c r="H210" s="467"/>
      <c r="I210" s="467"/>
      <c r="J210" s="467"/>
      <c r="K210" s="467"/>
    </row>
    <row r="211" spans="1:11" ht="12.75" customHeight="1" x14ac:dyDescent="0.2">
      <c r="A211" s="463" t="s">
        <v>1051</v>
      </c>
      <c r="B211" s="469">
        <v>4600</v>
      </c>
      <c r="C211" s="1930">
        <v>0</v>
      </c>
      <c r="D211" s="1908">
        <v>0</v>
      </c>
      <c r="E211" s="467"/>
      <c r="F211" s="1908">
        <v>0</v>
      </c>
      <c r="G211" s="1908">
        <v>0</v>
      </c>
      <c r="H211" s="467"/>
      <c r="I211" s="467"/>
      <c r="J211" s="467"/>
      <c r="K211" s="467"/>
    </row>
    <row r="212" spans="1:11" ht="12.75" customHeight="1" x14ac:dyDescent="0.2">
      <c r="A212" s="463" t="s">
        <v>1052</v>
      </c>
      <c r="B212" s="469">
        <v>4605</v>
      </c>
      <c r="C212" s="1930">
        <v>0</v>
      </c>
      <c r="D212" s="1908">
        <v>0</v>
      </c>
      <c r="E212" s="467"/>
      <c r="F212" s="1908">
        <v>0</v>
      </c>
      <c r="G212" s="1908">
        <v>0</v>
      </c>
      <c r="H212" s="467"/>
      <c r="I212" s="467"/>
      <c r="J212" s="467"/>
      <c r="K212" s="467"/>
    </row>
    <row r="213" spans="1:11" ht="12.75" customHeight="1" x14ac:dyDescent="0.2">
      <c r="A213" s="463" t="s">
        <v>1453</v>
      </c>
      <c r="B213" s="546">
        <v>4620</v>
      </c>
      <c r="C213" s="1930">
        <v>0</v>
      </c>
      <c r="D213" s="1908">
        <v>0</v>
      </c>
      <c r="E213" s="467"/>
      <c r="F213" s="1908">
        <v>0</v>
      </c>
      <c r="G213" s="1908">
        <v>0</v>
      </c>
      <c r="H213" s="467"/>
      <c r="I213" s="467"/>
      <c r="J213" s="467"/>
      <c r="K213" s="467"/>
    </row>
    <row r="214" spans="1:11" ht="12.75" customHeight="1" x14ac:dyDescent="0.2">
      <c r="A214" s="463" t="s">
        <v>1053</v>
      </c>
      <c r="B214" s="469">
        <v>4625</v>
      </c>
      <c r="C214" s="1930">
        <v>0</v>
      </c>
      <c r="D214" s="1908">
        <v>0</v>
      </c>
      <c r="E214" s="467"/>
      <c r="F214" s="1908">
        <v>0</v>
      </c>
      <c r="G214" s="1908">
        <v>0</v>
      </c>
      <c r="H214" s="467"/>
      <c r="I214" s="467"/>
      <c r="J214" s="467"/>
      <c r="K214" s="467"/>
    </row>
    <row r="215" spans="1:11" ht="12.75" customHeight="1" x14ac:dyDescent="0.2">
      <c r="A215" s="463" t="s">
        <v>1054</v>
      </c>
      <c r="B215" s="469">
        <v>4630</v>
      </c>
      <c r="C215" s="1930">
        <v>0</v>
      </c>
      <c r="D215" s="1908">
        <v>0</v>
      </c>
      <c r="E215" s="467"/>
      <c r="F215" s="1908">
        <v>0</v>
      </c>
      <c r="G215" s="1908">
        <v>0</v>
      </c>
      <c r="H215" s="467"/>
      <c r="I215" s="467"/>
      <c r="J215" s="467"/>
      <c r="K215" s="467"/>
    </row>
    <row r="216" spans="1:11" ht="12.75" customHeight="1" x14ac:dyDescent="0.2">
      <c r="A216" s="1473" t="s">
        <v>74</v>
      </c>
      <c r="B216" s="546">
        <v>4699</v>
      </c>
      <c r="C216" s="1930">
        <v>0</v>
      </c>
      <c r="D216" s="1908">
        <v>0</v>
      </c>
      <c r="E216" s="467"/>
      <c r="F216" s="1908">
        <v>0</v>
      </c>
      <c r="G216" s="1908">
        <v>0</v>
      </c>
      <c r="H216" s="467"/>
      <c r="I216" s="467"/>
      <c r="J216" s="467"/>
      <c r="K216" s="467"/>
    </row>
    <row r="217" spans="1:11" ht="12.75" customHeight="1" thickBot="1" x14ac:dyDescent="0.25">
      <c r="A217" s="1680" t="s">
        <v>446</v>
      </c>
      <c r="B217" s="1681"/>
      <c r="C217" s="1679">
        <f>SUM(C211:C216)</f>
        <v>0</v>
      </c>
      <c r="D217" s="1679">
        <f>SUM(D211:D216)</f>
        <v>0</v>
      </c>
      <c r="E217" s="467"/>
      <c r="F217" s="1679">
        <f>SUM(F211:F216)</f>
        <v>0</v>
      </c>
      <c r="G217" s="1679">
        <f>SUM(G211:G216)</f>
        <v>0</v>
      </c>
      <c r="H217" s="467"/>
      <c r="I217" s="467"/>
      <c r="J217" s="467"/>
      <c r="K217" s="467"/>
    </row>
    <row r="218" spans="1:11" ht="15.75" customHeight="1" thickTop="1" x14ac:dyDescent="0.2">
      <c r="A218" s="1572" t="s">
        <v>1092</v>
      </c>
      <c r="B218" s="1577"/>
      <c r="C218" s="542"/>
      <c r="D218" s="542"/>
      <c r="E218" s="467"/>
      <c r="F218" s="542"/>
      <c r="G218" s="542"/>
      <c r="H218" s="467"/>
      <c r="I218" s="467"/>
      <c r="J218" s="467"/>
      <c r="K218" s="467"/>
    </row>
    <row r="219" spans="1:11" ht="12.75" customHeight="1" x14ac:dyDescent="0.2">
      <c r="A219" s="463" t="s">
        <v>786</v>
      </c>
      <c r="B219" s="469">
        <v>4770</v>
      </c>
      <c r="C219" s="1930">
        <v>0</v>
      </c>
      <c r="D219" s="1908">
        <v>0</v>
      </c>
      <c r="E219" s="467"/>
      <c r="F219" s="467"/>
      <c r="G219" s="1908">
        <v>0</v>
      </c>
      <c r="H219" s="467"/>
      <c r="I219" s="467"/>
      <c r="J219" s="467"/>
      <c r="K219" s="467"/>
    </row>
    <row r="220" spans="1:11" ht="12.75" customHeight="1" x14ac:dyDescent="0.2">
      <c r="A220" s="463" t="s">
        <v>67</v>
      </c>
      <c r="B220" s="469">
        <v>4799</v>
      </c>
      <c r="C220" s="1930">
        <v>0</v>
      </c>
      <c r="D220" s="1908">
        <v>0</v>
      </c>
      <c r="E220" s="467"/>
      <c r="F220" s="467"/>
      <c r="G220" s="1908">
        <v>0</v>
      </c>
      <c r="H220" s="467"/>
      <c r="I220" s="467"/>
      <c r="J220" s="467"/>
      <c r="K220" s="467"/>
    </row>
    <row r="221" spans="1:11" ht="12.75" customHeight="1" thickBot="1" x14ac:dyDescent="0.25">
      <c r="A221" s="1695" t="s">
        <v>1084</v>
      </c>
      <c r="B221" s="1696"/>
      <c r="C221" s="1679">
        <f>SUM(C219:C220)</f>
        <v>0</v>
      </c>
      <c r="D221" s="1679">
        <f>SUM(D219:D220)</f>
        <v>0</v>
      </c>
      <c r="E221" s="467"/>
      <c r="F221" s="467"/>
      <c r="G221" s="1679">
        <f>SUM(G219:G220)</f>
        <v>0</v>
      </c>
      <c r="H221" s="467"/>
      <c r="I221" s="467"/>
      <c r="J221" s="467"/>
      <c r="K221" s="467"/>
    </row>
    <row r="222" spans="1:11" ht="12.75" customHeight="1" thickTop="1" thickBot="1" x14ac:dyDescent="0.25">
      <c r="A222" s="486" t="s">
        <v>756</v>
      </c>
      <c r="B222" s="485">
        <v>4810</v>
      </c>
      <c r="C222" s="1933">
        <v>0</v>
      </c>
      <c r="D222" s="1925">
        <v>0</v>
      </c>
      <c r="E222" s="467"/>
      <c r="F222" s="467"/>
      <c r="G222" s="1925">
        <v>0</v>
      </c>
      <c r="H222" s="467"/>
      <c r="I222" s="467"/>
      <c r="J222" s="467"/>
      <c r="K222" s="467"/>
    </row>
    <row r="223" spans="1:11" ht="12.75" customHeight="1" thickTop="1" x14ac:dyDescent="0.2">
      <c r="A223" s="486" t="s">
        <v>349</v>
      </c>
      <c r="B223" s="485">
        <v>4850</v>
      </c>
      <c r="C223" s="1920">
        <v>0</v>
      </c>
      <c r="D223" s="1909">
        <v>0</v>
      </c>
      <c r="E223" s="1909">
        <v>0</v>
      </c>
      <c r="F223" s="1909">
        <v>0</v>
      </c>
      <c r="G223" s="1909">
        <v>0</v>
      </c>
      <c r="H223" s="1909">
        <v>0</v>
      </c>
      <c r="I223" s="467"/>
      <c r="J223" s="1909">
        <v>0</v>
      </c>
      <c r="K223" s="1909">
        <v>0</v>
      </c>
    </row>
    <row r="224" spans="1:11" ht="12.75" customHeight="1" x14ac:dyDescent="0.2">
      <c r="A224" s="486" t="s">
        <v>350</v>
      </c>
      <c r="B224" s="485">
        <v>4851</v>
      </c>
      <c r="C224" s="1920">
        <v>0</v>
      </c>
      <c r="D224" s="1909">
        <v>0</v>
      </c>
      <c r="E224" s="467"/>
      <c r="F224" s="1915">
        <v>0</v>
      </c>
      <c r="G224" s="1909">
        <v>0</v>
      </c>
      <c r="H224" s="467"/>
      <c r="I224" s="467"/>
      <c r="J224" s="467"/>
      <c r="K224" s="467"/>
    </row>
    <row r="225" spans="1:11" ht="12.75" customHeight="1" x14ac:dyDescent="0.2">
      <c r="A225" s="486" t="s">
        <v>351</v>
      </c>
      <c r="B225" s="485">
        <v>4852</v>
      </c>
      <c r="C225" s="1920">
        <v>0</v>
      </c>
      <c r="D225" s="1909">
        <v>0</v>
      </c>
      <c r="E225" s="1909">
        <v>0</v>
      </c>
      <c r="F225" s="1909">
        <v>0</v>
      </c>
      <c r="G225" s="1909">
        <v>0</v>
      </c>
      <c r="H225" s="1909">
        <v>0</v>
      </c>
      <c r="I225" s="467"/>
      <c r="J225" s="1909">
        <v>0</v>
      </c>
      <c r="K225" s="1909">
        <v>0</v>
      </c>
    </row>
    <row r="226" spans="1:11" ht="12.75" customHeight="1" x14ac:dyDescent="0.2">
      <c r="A226" s="486" t="s">
        <v>352</v>
      </c>
      <c r="B226" s="485">
        <v>4853</v>
      </c>
      <c r="C226" s="1920">
        <v>0</v>
      </c>
      <c r="D226" s="1909">
        <v>0</v>
      </c>
      <c r="E226" s="1909">
        <v>0</v>
      </c>
      <c r="F226" s="1909">
        <v>0</v>
      </c>
      <c r="G226" s="1909">
        <v>0</v>
      </c>
      <c r="H226" s="1909">
        <v>0</v>
      </c>
      <c r="I226" s="467"/>
      <c r="J226" s="1909">
        <v>0</v>
      </c>
      <c r="K226" s="1909">
        <v>0</v>
      </c>
    </row>
    <row r="227" spans="1:11" ht="12.75" customHeight="1" x14ac:dyDescent="0.2">
      <c r="A227" s="486" t="s">
        <v>353</v>
      </c>
      <c r="B227" s="485">
        <v>4854</v>
      </c>
      <c r="C227" s="1920">
        <v>0</v>
      </c>
      <c r="D227" s="1909">
        <v>0</v>
      </c>
      <c r="E227" s="1909">
        <v>0</v>
      </c>
      <c r="F227" s="1909">
        <v>0</v>
      </c>
      <c r="G227" s="1909">
        <v>0</v>
      </c>
      <c r="H227" s="1909">
        <v>0</v>
      </c>
      <c r="I227" s="467"/>
      <c r="J227" s="1909">
        <v>0</v>
      </c>
      <c r="K227" s="1909">
        <v>0</v>
      </c>
    </row>
    <row r="228" spans="1:11" ht="12.75" customHeight="1" x14ac:dyDescent="0.2">
      <c r="A228" s="486" t="s">
        <v>463</v>
      </c>
      <c r="B228" s="485">
        <v>4855</v>
      </c>
      <c r="C228" s="1920">
        <v>0</v>
      </c>
      <c r="D228" s="1909">
        <v>0</v>
      </c>
      <c r="E228" s="1909">
        <v>0</v>
      </c>
      <c r="F228" s="1909">
        <v>0</v>
      </c>
      <c r="G228" s="1909">
        <v>0</v>
      </c>
      <c r="H228" s="1909">
        <v>0</v>
      </c>
      <c r="I228" s="467"/>
      <c r="J228" s="1909">
        <v>0</v>
      </c>
      <c r="K228" s="1909">
        <v>0</v>
      </c>
    </row>
    <row r="229" spans="1:11" ht="12.75" customHeight="1" x14ac:dyDescent="0.2">
      <c r="A229" s="486" t="s">
        <v>354</v>
      </c>
      <c r="B229" s="485">
        <v>4856</v>
      </c>
      <c r="C229" s="1920">
        <v>0</v>
      </c>
      <c r="D229" s="1909">
        <v>0</v>
      </c>
      <c r="E229" s="1909">
        <v>0</v>
      </c>
      <c r="F229" s="1909">
        <v>0</v>
      </c>
      <c r="G229" s="1909">
        <v>0</v>
      </c>
      <c r="H229" s="1909">
        <v>0</v>
      </c>
      <c r="I229" s="467"/>
      <c r="J229" s="1909">
        <v>0</v>
      </c>
      <c r="K229" s="1909">
        <v>0</v>
      </c>
    </row>
    <row r="230" spans="1:11" ht="12.75" customHeight="1" x14ac:dyDescent="0.2">
      <c r="A230" s="486" t="s">
        <v>355</v>
      </c>
      <c r="B230" s="485">
        <v>4857</v>
      </c>
      <c r="C230" s="1920">
        <v>0</v>
      </c>
      <c r="D230" s="1909">
        <v>0</v>
      </c>
      <c r="E230" s="1909">
        <v>0</v>
      </c>
      <c r="F230" s="1909">
        <v>0</v>
      </c>
      <c r="G230" s="1909">
        <v>0</v>
      </c>
      <c r="H230" s="1909">
        <v>0</v>
      </c>
      <c r="I230" s="467"/>
      <c r="J230" s="1909">
        <v>0</v>
      </c>
      <c r="K230" s="1909">
        <v>0</v>
      </c>
    </row>
    <row r="231" spans="1:11" ht="12.75" customHeight="1" x14ac:dyDescent="0.2">
      <c r="A231" s="486" t="s">
        <v>356</v>
      </c>
      <c r="B231" s="485">
        <v>4860</v>
      </c>
      <c r="C231" s="1920">
        <v>0</v>
      </c>
      <c r="D231" s="1909">
        <v>0</v>
      </c>
      <c r="E231" s="1909">
        <v>0</v>
      </c>
      <c r="F231" s="1909">
        <v>0</v>
      </c>
      <c r="G231" s="1909">
        <v>0</v>
      </c>
      <c r="H231" s="1909">
        <v>0</v>
      </c>
      <c r="I231" s="467"/>
      <c r="J231" s="1909">
        <v>0</v>
      </c>
      <c r="K231" s="1909">
        <v>0</v>
      </c>
    </row>
    <row r="232" spans="1:11" ht="12.75" customHeight="1" x14ac:dyDescent="0.2">
      <c r="A232" s="486" t="s">
        <v>357</v>
      </c>
      <c r="B232" s="485">
        <v>4861</v>
      </c>
      <c r="C232" s="1920">
        <v>0</v>
      </c>
      <c r="D232" s="1909">
        <v>0</v>
      </c>
      <c r="E232" s="1909">
        <v>0</v>
      </c>
      <c r="F232" s="1909">
        <v>0</v>
      </c>
      <c r="G232" s="1909">
        <v>0</v>
      </c>
      <c r="H232" s="1909">
        <v>0</v>
      </c>
      <c r="I232" s="467"/>
      <c r="J232" s="1909">
        <v>0</v>
      </c>
      <c r="K232" s="1909">
        <v>0</v>
      </c>
    </row>
    <row r="233" spans="1:11" ht="12.75" customHeight="1" x14ac:dyDescent="0.2">
      <c r="A233" s="486" t="s">
        <v>358</v>
      </c>
      <c r="B233" s="485">
        <v>4862</v>
      </c>
      <c r="C233" s="1920">
        <v>0</v>
      </c>
      <c r="D233" s="1909">
        <v>0</v>
      </c>
      <c r="E233" s="473"/>
      <c r="F233" s="1909">
        <v>0</v>
      </c>
      <c r="G233" s="1909">
        <v>0</v>
      </c>
      <c r="H233" s="473"/>
      <c r="I233" s="467"/>
      <c r="J233" s="473"/>
      <c r="K233" s="473"/>
    </row>
    <row r="234" spans="1:11" ht="12.75" customHeight="1" x14ac:dyDescent="0.2">
      <c r="A234" s="486" t="s">
        <v>359</v>
      </c>
      <c r="B234" s="485">
        <v>4863</v>
      </c>
      <c r="C234" s="1920">
        <v>0</v>
      </c>
      <c r="D234" s="1909">
        <v>0</v>
      </c>
      <c r="E234" s="467"/>
      <c r="F234" s="473"/>
      <c r="G234" s="519"/>
      <c r="H234" s="467"/>
      <c r="I234" s="467"/>
      <c r="J234" s="467"/>
      <c r="K234" s="467"/>
    </row>
    <row r="235" spans="1:11" ht="12.75" customHeight="1" x14ac:dyDescent="0.2">
      <c r="A235" s="486" t="s">
        <v>468</v>
      </c>
      <c r="B235" s="485">
        <v>4864</v>
      </c>
      <c r="C235" s="1920">
        <v>0</v>
      </c>
      <c r="D235" s="1909">
        <v>0</v>
      </c>
      <c r="E235" s="1909">
        <v>0</v>
      </c>
      <c r="F235" s="1909">
        <v>0</v>
      </c>
      <c r="G235" s="1909">
        <v>0</v>
      </c>
      <c r="H235" s="1909">
        <v>0</v>
      </c>
      <c r="I235" s="467"/>
      <c r="J235" s="1909">
        <v>0</v>
      </c>
      <c r="K235" s="1909">
        <v>0</v>
      </c>
    </row>
    <row r="236" spans="1:11" ht="12.75" customHeight="1" x14ac:dyDescent="0.2">
      <c r="A236" s="486" t="s">
        <v>469</v>
      </c>
      <c r="B236" s="485">
        <v>4865</v>
      </c>
      <c r="C236" s="1920">
        <v>0</v>
      </c>
      <c r="D236" s="1909">
        <v>0</v>
      </c>
      <c r="E236" s="1909">
        <v>0</v>
      </c>
      <c r="F236" s="1909">
        <v>0</v>
      </c>
      <c r="G236" s="1909">
        <v>0</v>
      </c>
      <c r="H236" s="1909">
        <v>0</v>
      </c>
      <c r="I236" s="467"/>
      <c r="J236" s="1909">
        <v>0</v>
      </c>
      <c r="K236" s="1909">
        <v>0</v>
      </c>
    </row>
    <row r="237" spans="1:11" ht="12.75" customHeight="1" x14ac:dyDescent="0.2">
      <c r="A237" s="486" t="s">
        <v>467</v>
      </c>
      <c r="B237" s="485">
        <v>4866</v>
      </c>
      <c r="C237" s="1920">
        <v>0</v>
      </c>
      <c r="D237" s="1909">
        <v>0</v>
      </c>
      <c r="E237" s="1909">
        <v>0</v>
      </c>
      <c r="F237" s="1909">
        <v>0</v>
      </c>
      <c r="G237" s="1909">
        <v>0</v>
      </c>
      <c r="H237" s="1909">
        <v>0</v>
      </c>
      <c r="I237" s="467"/>
      <c r="J237" s="1909">
        <v>0</v>
      </c>
      <c r="K237" s="1909">
        <v>0</v>
      </c>
    </row>
    <row r="238" spans="1:11" ht="12.75" customHeight="1" x14ac:dyDescent="0.2">
      <c r="A238" s="486" t="s">
        <v>466</v>
      </c>
      <c r="B238" s="485">
        <v>4867</v>
      </c>
      <c r="C238" s="1920">
        <v>0</v>
      </c>
      <c r="D238" s="1909">
        <v>0</v>
      </c>
      <c r="E238" s="1909">
        <v>0</v>
      </c>
      <c r="F238" s="1909">
        <v>0</v>
      </c>
      <c r="G238" s="1909">
        <v>0</v>
      </c>
      <c r="H238" s="1909">
        <v>0</v>
      </c>
      <c r="I238" s="467"/>
      <c r="J238" s="1909">
        <v>0</v>
      </c>
      <c r="K238" s="1909">
        <v>0</v>
      </c>
    </row>
    <row r="239" spans="1:11" ht="12.75" customHeight="1" x14ac:dyDescent="0.2">
      <c r="A239" s="486" t="s">
        <v>465</v>
      </c>
      <c r="B239" s="485">
        <v>4868</v>
      </c>
      <c r="C239" s="1920">
        <v>0</v>
      </c>
      <c r="D239" s="1909">
        <v>0</v>
      </c>
      <c r="E239" s="1909">
        <v>0</v>
      </c>
      <c r="F239" s="1909">
        <v>0</v>
      </c>
      <c r="G239" s="1909">
        <v>0</v>
      </c>
      <c r="H239" s="1909">
        <v>0</v>
      </c>
      <c r="I239" s="467"/>
      <c r="J239" s="1909">
        <v>0</v>
      </c>
      <c r="K239" s="1909">
        <v>0</v>
      </c>
    </row>
    <row r="240" spans="1:11" ht="12.75" customHeight="1" x14ac:dyDescent="0.2">
      <c r="A240" s="486" t="s">
        <v>464</v>
      </c>
      <c r="B240" s="485">
        <v>4869</v>
      </c>
      <c r="C240" s="1920">
        <v>0</v>
      </c>
      <c r="D240" s="1909">
        <v>0</v>
      </c>
      <c r="E240" s="1909">
        <v>0</v>
      </c>
      <c r="F240" s="1909">
        <v>0</v>
      </c>
      <c r="G240" s="1909">
        <v>0</v>
      </c>
      <c r="H240" s="1909">
        <v>0</v>
      </c>
      <c r="I240" s="467"/>
      <c r="J240" s="1909">
        <v>0</v>
      </c>
      <c r="K240" s="1909">
        <v>0</v>
      </c>
    </row>
    <row r="241" spans="1:11" ht="12.75" customHeight="1" x14ac:dyDescent="0.2">
      <c r="A241" s="486" t="s">
        <v>1127</v>
      </c>
      <c r="B241" s="485">
        <v>4870</v>
      </c>
      <c r="C241" s="1920">
        <v>0</v>
      </c>
      <c r="D241" s="1909">
        <v>0</v>
      </c>
      <c r="E241" s="1909">
        <v>0</v>
      </c>
      <c r="F241" s="1909">
        <v>0</v>
      </c>
      <c r="G241" s="1909">
        <v>0</v>
      </c>
      <c r="H241" s="1909">
        <v>0</v>
      </c>
      <c r="I241" s="467"/>
      <c r="J241" s="1909">
        <v>0</v>
      </c>
      <c r="K241" s="1909">
        <v>0</v>
      </c>
    </row>
    <row r="242" spans="1:11" ht="12.75" customHeight="1" x14ac:dyDescent="0.2">
      <c r="A242" s="486" t="s">
        <v>787</v>
      </c>
      <c r="B242" s="485">
        <v>4871</v>
      </c>
      <c r="C242" s="1920">
        <v>0</v>
      </c>
      <c r="D242" s="1909">
        <v>0</v>
      </c>
      <c r="E242" s="1909">
        <v>0</v>
      </c>
      <c r="F242" s="1909">
        <v>0</v>
      </c>
      <c r="G242" s="1909">
        <v>0</v>
      </c>
      <c r="H242" s="1909">
        <v>0</v>
      </c>
      <c r="I242" s="467"/>
      <c r="J242" s="1909">
        <v>0</v>
      </c>
      <c r="K242" s="1909">
        <v>0</v>
      </c>
    </row>
    <row r="243" spans="1:11" ht="12.75" customHeight="1" x14ac:dyDescent="0.2">
      <c r="A243" s="486" t="s">
        <v>788</v>
      </c>
      <c r="B243" s="485">
        <v>4872</v>
      </c>
      <c r="C243" s="1920">
        <v>0</v>
      </c>
      <c r="D243" s="1909">
        <v>0</v>
      </c>
      <c r="E243" s="1909">
        <v>0</v>
      </c>
      <c r="F243" s="1909">
        <v>0</v>
      </c>
      <c r="G243" s="1909">
        <v>0</v>
      </c>
      <c r="H243" s="1909">
        <v>0</v>
      </c>
      <c r="I243" s="467"/>
      <c r="J243" s="1909">
        <v>0</v>
      </c>
      <c r="K243" s="1909">
        <v>0</v>
      </c>
    </row>
    <row r="244" spans="1:11" ht="12.75" customHeight="1" x14ac:dyDescent="0.2">
      <c r="A244" s="486" t="s">
        <v>789</v>
      </c>
      <c r="B244" s="485">
        <v>4873</v>
      </c>
      <c r="C244" s="1920">
        <v>0</v>
      </c>
      <c r="D244" s="1909">
        <v>0</v>
      </c>
      <c r="E244" s="1909">
        <v>0</v>
      </c>
      <c r="F244" s="1909">
        <v>0</v>
      </c>
      <c r="G244" s="1909">
        <v>0</v>
      </c>
      <c r="H244" s="1909">
        <v>0</v>
      </c>
      <c r="I244" s="467"/>
      <c r="J244" s="1909">
        <v>0</v>
      </c>
      <c r="K244" s="1909">
        <v>0</v>
      </c>
    </row>
    <row r="245" spans="1:11" ht="12.75" customHeight="1" x14ac:dyDescent="0.2">
      <c r="A245" s="486" t="s">
        <v>790</v>
      </c>
      <c r="B245" s="485">
        <v>4874</v>
      </c>
      <c r="C245" s="1920">
        <v>0</v>
      </c>
      <c r="D245" s="1909">
        <v>0</v>
      </c>
      <c r="E245" s="1909">
        <v>0</v>
      </c>
      <c r="F245" s="1909">
        <v>0</v>
      </c>
      <c r="G245" s="1909">
        <v>0</v>
      </c>
      <c r="H245" s="1909">
        <v>0</v>
      </c>
      <c r="I245" s="467"/>
      <c r="J245" s="1909">
        <v>0</v>
      </c>
      <c r="K245" s="1909">
        <v>0</v>
      </c>
    </row>
    <row r="246" spans="1:11" ht="12.75" customHeight="1" x14ac:dyDescent="0.2">
      <c r="A246" s="486" t="s">
        <v>470</v>
      </c>
      <c r="B246" s="485">
        <v>4875</v>
      </c>
      <c r="C246" s="1920">
        <v>0</v>
      </c>
      <c r="D246" s="1909">
        <v>0</v>
      </c>
      <c r="E246" s="1909">
        <v>0</v>
      </c>
      <c r="F246" s="1909">
        <v>0</v>
      </c>
      <c r="G246" s="1909">
        <v>0</v>
      </c>
      <c r="H246" s="1909">
        <v>0</v>
      </c>
      <c r="I246" s="467"/>
      <c r="J246" s="1909">
        <v>0</v>
      </c>
      <c r="K246" s="1909">
        <v>0</v>
      </c>
    </row>
    <row r="247" spans="1:11" ht="12.75" customHeight="1" x14ac:dyDescent="0.2">
      <c r="A247" s="486" t="s">
        <v>769</v>
      </c>
      <c r="B247" s="485">
        <v>4876</v>
      </c>
      <c r="C247" s="1920">
        <v>0</v>
      </c>
      <c r="D247" s="1909">
        <v>0</v>
      </c>
      <c r="E247" s="1909">
        <v>0</v>
      </c>
      <c r="F247" s="1909">
        <v>0</v>
      </c>
      <c r="G247" s="1909">
        <v>0</v>
      </c>
      <c r="H247" s="1909">
        <v>0</v>
      </c>
      <c r="I247" s="467"/>
      <c r="J247" s="1909">
        <v>0</v>
      </c>
      <c r="K247" s="1909">
        <v>0</v>
      </c>
    </row>
    <row r="248" spans="1:11" ht="12.75" customHeight="1" x14ac:dyDescent="0.2">
      <c r="A248" s="486" t="s">
        <v>770</v>
      </c>
      <c r="B248" s="485">
        <v>4877</v>
      </c>
      <c r="C248" s="1920">
        <v>0</v>
      </c>
      <c r="D248" s="1909">
        <v>0</v>
      </c>
      <c r="E248" s="1909">
        <v>0</v>
      </c>
      <c r="F248" s="1909">
        <v>0</v>
      </c>
      <c r="G248" s="1909">
        <v>0</v>
      </c>
      <c r="H248" s="1909">
        <v>0</v>
      </c>
      <c r="I248" s="467"/>
      <c r="J248" s="1909">
        <v>0</v>
      </c>
      <c r="K248" s="1909">
        <v>0</v>
      </c>
    </row>
    <row r="249" spans="1:11" ht="12.75" customHeight="1" x14ac:dyDescent="0.2">
      <c r="A249" s="486" t="s">
        <v>771</v>
      </c>
      <c r="B249" s="485">
        <v>4878</v>
      </c>
      <c r="C249" s="1920">
        <v>0</v>
      </c>
      <c r="D249" s="1909">
        <v>0</v>
      </c>
      <c r="E249" s="1909">
        <v>0</v>
      </c>
      <c r="F249" s="1909">
        <v>0</v>
      </c>
      <c r="G249" s="1909">
        <v>0</v>
      </c>
      <c r="H249" s="1909">
        <v>0</v>
      </c>
      <c r="I249" s="467"/>
      <c r="J249" s="1909">
        <v>0</v>
      </c>
      <c r="K249" s="1909">
        <v>0</v>
      </c>
    </row>
    <row r="250" spans="1:11" ht="12.75" customHeight="1" x14ac:dyDescent="0.2">
      <c r="A250" s="486" t="s">
        <v>772</v>
      </c>
      <c r="B250" s="485">
        <v>4879</v>
      </c>
      <c r="C250" s="1920">
        <v>0</v>
      </c>
      <c r="D250" s="1909">
        <v>0</v>
      </c>
      <c r="E250" s="1909">
        <v>0</v>
      </c>
      <c r="F250" s="1909">
        <v>0</v>
      </c>
      <c r="G250" s="1909">
        <v>0</v>
      </c>
      <c r="H250" s="1909">
        <v>0</v>
      </c>
      <c r="I250" s="467"/>
      <c r="J250" s="1909">
        <v>0</v>
      </c>
      <c r="K250" s="1909">
        <v>0</v>
      </c>
    </row>
    <row r="251" spans="1:11" ht="12.75" customHeight="1" x14ac:dyDescent="0.2">
      <c r="A251" s="225" t="s">
        <v>1454</v>
      </c>
      <c r="B251" s="568">
        <v>4880</v>
      </c>
      <c r="C251" s="1920">
        <v>0</v>
      </c>
      <c r="D251" s="1909">
        <v>0</v>
      </c>
      <c r="E251" s="1909">
        <v>0</v>
      </c>
      <c r="F251" s="1909">
        <v>0</v>
      </c>
      <c r="G251" s="1909">
        <v>0</v>
      </c>
      <c r="H251" s="1909">
        <v>0</v>
      </c>
      <c r="I251" s="467"/>
      <c r="J251" s="1909">
        <v>0</v>
      </c>
      <c r="K251" s="1909">
        <v>0</v>
      </c>
    </row>
    <row r="252" spans="1:11" ht="12.75" customHeight="1" thickBot="1" x14ac:dyDescent="0.25">
      <c r="A252" s="1697" t="s">
        <v>773</v>
      </c>
      <c r="B252" s="1698"/>
      <c r="C252" s="1690">
        <f t="shared" ref="C252:H252" si="9">SUM(C223:C251)</f>
        <v>0</v>
      </c>
      <c r="D252" s="1679">
        <f t="shared" si="9"/>
        <v>0</v>
      </c>
      <c r="E252" s="1679">
        <f t="shared" si="9"/>
        <v>0</v>
      </c>
      <c r="F252" s="1679">
        <f t="shared" si="9"/>
        <v>0</v>
      </c>
      <c r="G252" s="1679">
        <f t="shared" si="9"/>
        <v>0</v>
      </c>
      <c r="H252" s="1679">
        <f t="shared" si="9"/>
        <v>0</v>
      </c>
      <c r="I252" s="542"/>
      <c r="J252" s="1679">
        <f>SUM(J223:J251)</f>
        <v>0</v>
      </c>
      <c r="K252" s="1660">
        <f>SUM(K223:K251)</f>
        <v>0</v>
      </c>
    </row>
    <row r="253" spans="1:11" ht="12.75" customHeight="1" thickTop="1" thickBot="1" x14ac:dyDescent="0.25">
      <c r="A253" s="1474" t="s">
        <v>1420</v>
      </c>
      <c r="B253" s="569">
        <v>4901</v>
      </c>
      <c r="C253" s="1938">
        <v>0</v>
      </c>
      <c r="D253" s="468"/>
      <c r="E253" s="467"/>
      <c r="F253" s="467"/>
      <c r="G253" s="467"/>
      <c r="H253" s="467"/>
      <c r="I253" s="467"/>
      <c r="J253" s="467"/>
      <c r="K253" s="467"/>
    </row>
    <row r="254" spans="1:11" ht="12.75" customHeight="1" thickTop="1" thickBot="1" x14ac:dyDescent="0.25">
      <c r="A254" s="1475" t="s">
        <v>1462</v>
      </c>
      <c r="B254" s="570">
        <v>4902</v>
      </c>
      <c r="C254" s="1939">
        <v>0</v>
      </c>
      <c r="D254" s="1940">
        <v>0</v>
      </c>
      <c r="E254" s="468"/>
      <c r="F254" s="1940">
        <v>0</v>
      </c>
      <c r="G254" s="1940">
        <v>0</v>
      </c>
      <c r="H254" s="468"/>
      <c r="I254" s="467"/>
      <c r="J254" s="468"/>
      <c r="K254" s="468"/>
    </row>
    <row r="255" spans="1:11" ht="12.75" customHeight="1" thickTop="1" thickBot="1" x14ac:dyDescent="0.25">
      <c r="A255" s="463" t="s">
        <v>1455</v>
      </c>
      <c r="B255" s="469">
        <v>4905</v>
      </c>
      <c r="C255" s="1927">
        <v>0</v>
      </c>
      <c r="D255" s="467"/>
      <c r="E255" s="467"/>
      <c r="F255" s="1926">
        <v>0</v>
      </c>
      <c r="G255" s="1927">
        <v>0</v>
      </c>
      <c r="H255" s="467"/>
      <c r="I255" s="467"/>
      <c r="J255" s="467"/>
      <c r="K255" s="467"/>
    </row>
    <row r="256" spans="1:11" ht="12.75" customHeight="1" thickTop="1" thickBot="1" x14ac:dyDescent="0.25">
      <c r="A256" s="463" t="s">
        <v>1456</v>
      </c>
      <c r="B256" s="469">
        <v>4909</v>
      </c>
      <c r="C256" s="1925">
        <v>11903</v>
      </c>
      <c r="D256" s="467"/>
      <c r="E256" s="467"/>
      <c r="F256" s="1925">
        <v>0</v>
      </c>
      <c r="G256" s="1925">
        <v>0</v>
      </c>
      <c r="H256" s="467"/>
      <c r="I256" s="467"/>
      <c r="J256" s="467"/>
      <c r="K256" s="467"/>
    </row>
    <row r="257" spans="1:11" ht="12.75" customHeight="1" thickTop="1" thickBot="1" x14ac:dyDescent="0.25">
      <c r="A257" s="463" t="s">
        <v>193</v>
      </c>
      <c r="B257" s="469">
        <v>4920</v>
      </c>
      <c r="C257" s="1925">
        <v>0</v>
      </c>
      <c r="D257" s="1926">
        <v>0</v>
      </c>
      <c r="E257" s="467"/>
      <c r="F257" s="1927">
        <v>0</v>
      </c>
      <c r="G257" s="1927">
        <v>0</v>
      </c>
      <c r="H257" s="467"/>
      <c r="I257" s="467"/>
      <c r="J257" s="467"/>
      <c r="K257" s="467"/>
    </row>
    <row r="258" spans="1:11" ht="12.75" customHeight="1" thickTop="1" thickBot="1" x14ac:dyDescent="0.25">
      <c r="A258" s="463" t="s">
        <v>420</v>
      </c>
      <c r="B258" s="469">
        <v>4930</v>
      </c>
      <c r="C258" s="1925">
        <v>0</v>
      </c>
      <c r="D258" s="1925">
        <v>0</v>
      </c>
      <c r="E258" s="467"/>
      <c r="F258" s="1925">
        <v>0</v>
      </c>
      <c r="G258" s="1925">
        <v>0</v>
      </c>
      <c r="H258" s="467"/>
      <c r="I258" s="467"/>
      <c r="J258" s="467"/>
      <c r="K258" s="467"/>
    </row>
    <row r="259" spans="1:11" ht="12.75" customHeight="1" thickTop="1" thickBot="1" x14ac:dyDescent="0.25">
      <c r="A259" s="463" t="s">
        <v>757</v>
      </c>
      <c r="B259" s="469">
        <v>4932</v>
      </c>
      <c r="C259" s="1925">
        <v>8903</v>
      </c>
      <c r="D259" s="1925">
        <v>0</v>
      </c>
      <c r="E259" s="467"/>
      <c r="F259" s="1925">
        <v>0</v>
      </c>
      <c r="G259" s="1925">
        <v>0</v>
      </c>
      <c r="H259" s="467"/>
      <c r="I259" s="467"/>
      <c r="J259" s="467"/>
      <c r="K259" s="467"/>
    </row>
    <row r="260" spans="1:11" ht="12.75" customHeight="1" thickTop="1" thickBot="1" x14ac:dyDescent="0.25">
      <c r="A260" s="463" t="s">
        <v>889</v>
      </c>
      <c r="B260" s="469">
        <v>4960</v>
      </c>
      <c r="C260" s="1933">
        <v>0</v>
      </c>
      <c r="D260" s="1925">
        <v>0</v>
      </c>
      <c r="E260" s="467"/>
      <c r="F260" s="1925">
        <v>0</v>
      </c>
      <c r="G260" s="1925">
        <v>0</v>
      </c>
      <c r="H260" s="467"/>
      <c r="I260" s="467"/>
      <c r="J260" s="467"/>
      <c r="K260" s="467"/>
    </row>
    <row r="261" spans="1:11" ht="12.75" customHeight="1" thickTop="1" thickBot="1" x14ac:dyDescent="0.25">
      <c r="A261" s="1901" t="s">
        <v>1936</v>
      </c>
      <c r="B261" s="469">
        <v>4981</v>
      </c>
      <c r="C261" s="561"/>
      <c r="D261" s="562"/>
      <c r="E261" s="467"/>
      <c r="F261" s="562"/>
      <c r="G261" s="562"/>
      <c r="H261" s="467"/>
      <c r="I261" s="467"/>
      <c r="J261" s="467"/>
      <c r="K261" s="467"/>
    </row>
    <row r="262" spans="1:11" ht="12.75" customHeight="1" thickTop="1" thickBot="1" x14ac:dyDescent="0.25">
      <c r="A262" s="1902" t="s">
        <v>1937</v>
      </c>
      <c r="B262" s="469">
        <v>4982</v>
      </c>
      <c r="C262" s="561"/>
      <c r="D262" s="562"/>
      <c r="E262" s="467"/>
      <c r="F262" s="562"/>
      <c r="G262" s="562"/>
      <c r="H262" s="467"/>
      <c r="I262" s="467"/>
      <c r="J262" s="467"/>
      <c r="K262" s="467"/>
    </row>
    <row r="263" spans="1:11" ht="12.75" customHeight="1" thickTop="1" thickBot="1" x14ac:dyDescent="0.25">
      <c r="A263" s="463" t="s">
        <v>567</v>
      </c>
      <c r="B263" s="469">
        <v>4991</v>
      </c>
      <c r="C263" s="1933">
        <v>12755</v>
      </c>
      <c r="D263" s="1925">
        <v>0</v>
      </c>
      <c r="E263" s="467"/>
      <c r="F263" s="1925">
        <v>0</v>
      </c>
      <c r="G263" s="1925">
        <v>0</v>
      </c>
      <c r="H263" s="467"/>
      <c r="I263" s="467"/>
      <c r="J263" s="467"/>
      <c r="K263" s="467"/>
    </row>
    <row r="264" spans="1:11" ht="12.75" customHeight="1" thickTop="1" thickBot="1" x14ac:dyDescent="0.25">
      <c r="A264" s="463" t="s">
        <v>376</v>
      </c>
      <c r="B264" s="469">
        <v>4992</v>
      </c>
      <c r="C264" s="1933">
        <v>41473</v>
      </c>
      <c r="D264" s="1925">
        <v>0</v>
      </c>
      <c r="E264" s="467"/>
      <c r="F264" s="1925">
        <v>0</v>
      </c>
      <c r="G264" s="1925">
        <v>0</v>
      </c>
      <c r="H264" s="467"/>
      <c r="I264" s="467"/>
      <c r="J264" s="467"/>
      <c r="K264" s="467"/>
    </row>
    <row r="265" spans="1:11" s="571" customFormat="1" ht="12.75" customHeight="1" thickTop="1" thickBot="1" x14ac:dyDescent="0.25">
      <c r="A265" s="551" t="s">
        <v>75</v>
      </c>
      <c r="B265" s="546">
        <v>4999</v>
      </c>
      <c r="C265" s="1933">
        <v>0</v>
      </c>
      <c r="D265" s="1925">
        <v>0</v>
      </c>
      <c r="E265" s="467"/>
      <c r="F265" s="1925">
        <v>0</v>
      </c>
      <c r="G265" s="1925">
        <v>0</v>
      </c>
      <c r="H265" s="1923">
        <v>0</v>
      </c>
      <c r="I265" s="467"/>
      <c r="J265" s="467"/>
      <c r="K265" s="1923">
        <v>0</v>
      </c>
    </row>
    <row r="266" spans="1:11" ht="14.25" thickTop="1" thickBot="1" x14ac:dyDescent="0.25">
      <c r="A266" s="1680" t="s">
        <v>1665</v>
      </c>
      <c r="B266" s="1699"/>
      <c r="C266" s="1687">
        <f t="shared" ref="C266:H266" si="10">SUM(C188,C198,C204,C209,C217,C221,C222,C252:C265)</f>
        <v>494049</v>
      </c>
      <c r="D266" s="1687">
        <f t="shared" si="10"/>
        <v>0</v>
      </c>
      <c r="E266" s="1687">
        <f t="shared" si="10"/>
        <v>0</v>
      </c>
      <c r="F266" s="1687">
        <f t="shared" si="10"/>
        <v>2025</v>
      </c>
      <c r="G266" s="1687">
        <f t="shared" si="10"/>
        <v>0</v>
      </c>
      <c r="H266" s="1687">
        <f t="shared" si="10"/>
        <v>0</v>
      </c>
      <c r="I266" s="467"/>
      <c r="J266" s="1687">
        <f>SUM(J188,J198,J204,J209,J217,J221,J222,J252:J265)</f>
        <v>0</v>
      </c>
      <c r="K266" s="1674">
        <f>SUM(K188,K198,K204,K209,K217,K221,K222,K252:K265)</f>
        <v>0</v>
      </c>
    </row>
    <row r="267" spans="1:11" ht="14.25" thickTop="1" thickBot="1" x14ac:dyDescent="0.25">
      <c r="A267" s="1700" t="s">
        <v>1085</v>
      </c>
      <c r="B267" s="1701" t="s">
        <v>859</v>
      </c>
      <c r="C267" s="1687">
        <f>SUM(C175,C181,C266)</f>
        <v>494049</v>
      </c>
      <c r="D267" s="1687">
        <f>SUM(D175,D181,D266)</f>
        <v>0</v>
      </c>
      <c r="E267" s="1687">
        <f>SUM(E175,E266)</f>
        <v>0</v>
      </c>
      <c r="F267" s="1687">
        <f t="shared" ref="F267:K267" si="11">SUM(F175,F181,F266)</f>
        <v>2025</v>
      </c>
      <c r="G267" s="1687">
        <f t="shared" si="11"/>
        <v>0</v>
      </c>
      <c r="H267" s="1687">
        <f t="shared" si="11"/>
        <v>0</v>
      </c>
      <c r="I267" s="1687">
        <f t="shared" si="11"/>
        <v>0</v>
      </c>
      <c r="J267" s="1687">
        <f t="shared" si="11"/>
        <v>0</v>
      </c>
      <c r="K267" s="1674">
        <f t="shared" si="11"/>
        <v>0</v>
      </c>
    </row>
    <row r="268" spans="1:11" ht="14.25" thickTop="1" thickBot="1" x14ac:dyDescent="0.25">
      <c r="A268" s="1702" t="s">
        <v>251</v>
      </c>
      <c r="B268" s="1703"/>
      <c r="C268" s="1687">
        <f t="shared" ref="C268:K268" si="12">SUM(C109,C114,C170,C267)</f>
        <v>6689898</v>
      </c>
      <c r="D268" s="1687">
        <f t="shared" si="12"/>
        <v>1115023</v>
      </c>
      <c r="E268" s="1687">
        <f t="shared" si="12"/>
        <v>226922</v>
      </c>
      <c r="F268" s="1687">
        <f t="shared" si="12"/>
        <v>593789</v>
      </c>
      <c r="G268" s="1687">
        <f t="shared" si="12"/>
        <v>233098</v>
      </c>
      <c r="H268" s="1687">
        <f t="shared" si="12"/>
        <v>3520</v>
      </c>
      <c r="I268" s="1687">
        <f t="shared" si="12"/>
        <v>138922</v>
      </c>
      <c r="J268" s="1687">
        <f t="shared" si="12"/>
        <v>0</v>
      </c>
      <c r="K268" s="1674">
        <f t="shared" si="12"/>
        <v>0</v>
      </c>
    </row>
    <row r="269" spans="1:11" ht="13.5" thickTop="1" x14ac:dyDescent="0.2">
      <c r="C269" s="574"/>
      <c r="D269" s="574"/>
      <c r="E269" s="574"/>
      <c r="F269" s="574"/>
      <c r="G269" s="574"/>
      <c r="H269" s="574"/>
      <c r="I269" s="574"/>
      <c r="J269" s="574"/>
      <c r="K269" s="574"/>
    </row>
    <row r="270" spans="1:11" x14ac:dyDescent="0.2">
      <c r="C270" s="574"/>
      <c r="D270" s="574"/>
      <c r="E270" s="574"/>
      <c r="F270" s="574"/>
      <c r="G270" s="574"/>
      <c r="H270" s="574"/>
      <c r="I270" s="574"/>
      <c r="J270" s="574"/>
      <c r="K270" s="574"/>
    </row>
    <row r="271" spans="1:11" x14ac:dyDescent="0.2">
      <c r="C271" s="574"/>
      <c r="D271" s="574"/>
      <c r="E271" s="574"/>
      <c r="F271" s="574"/>
      <c r="G271" s="574"/>
      <c r="H271" s="574"/>
      <c r="I271" s="574"/>
      <c r="J271" s="574"/>
      <c r="K271" s="574"/>
    </row>
    <row r="272" spans="1:11" x14ac:dyDescent="0.2">
      <c r="C272" s="574"/>
      <c r="D272" s="574"/>
      <c r="E272" s="574"/>
      <c r="F272" s="574"/>
      <c r="G272" s="574"/>
      <c r="H272" s="574"/>
      <c r="I272" s="574"/>
      <c r="J272" s="574"/>
      <c r="K272" s="574"/>
    </row>
    <row r="273" spans="1:11" x14ac:dyDescent="0.2">
      <c r="C273" s="574"/>
      <c r="D273" s="574"/>
      <c r="E273" s="574"/>
      <c r="F273" s="574"/>
      <c r="G273" s="574"/>
      <c r="H273" s="574"/>
      <c r="I273" s="574"/>
      <c r="J273" s="574"/>
      <c r="K273" s="574"/>
    </row>
    <row r="274" spans="1:11" x14ac:dyDescent="0.2">
      <c r="C274" s="574"/>
      <c r="D274" s="574"/>
      <c r="E274" s="574"/>
      <c r="F274" s="574"/>
      <c r="G274" s="574"/>
      <c r="H274" s="574"/>
      <c r="I274" s="574"/>
      <c r="J274" s="574"/>
      <c r="K274" s="574"/>
    </row>
    <row r="275" spans="1:11" s="329" customFormat="1" x14ac:dyDescent="0.2">
      <c r="A275" s="572"/>
      <c r="B275" s="573"/>
      <c r="C275" s="574"/>
      <c r="D275" s="574"/>
      <c r="E275" s="574"/>
      <c r="F275" s="574"/>
      <c r="G275" s="574"/>
      <c r="H275" s="574"/>
      <c r="I275" s="574"/>
      <c r="J275" s="574"/>
      <c r="K275" s="574"/>
    </row>
    <row r="276" spans="1:11" s="329" customFormat="1" x14ac:dyDescent="0.2">
      <c r="A276" s="572"/>
    </row>
    <row r="277" spans="1:11" s="329" customFormat="1" x14ac:dyDescent="0.2">
      <c r="A277" s="575"/>
    </row>
    <row r="278" spans="1:11" s="329" customFormat="1" x14ac:dyDescent="0.2">
      <c r="A278" s="575"/>
    </row>
    <row r="279" spans="1:11" s="329" customFormat="1" x14ac:dyDescent="0.2">
      <c r="A279" s="575"/>
    </row>
  </sheetData>
  <sheetProtection password="F60E" sheet="1" objects="1" scenarios="1"/>
  <mergeCells count="7">
    <mergeCell ref="A1:A2"/>
    <mergeCell ref="A169:B169"/>
    <mergeCell ref="A172:B172"/>
    <mergeCell ref="A182:B182"/>
    <mergeCell ref="A175:B175"/>
    <mergeCell ref="A181:B181"/>
    <mergeCell ref="A176:B176"/>
  </mergeCells>
  <phoneticPr fontId="14"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2019&amp;R&amp;8Page &amp;P</oddHeader>
  </headerFooter>
  <rowBreaks count="2" manualBreakCount="2">
    <brk id="145" max="16383" man="1"/>
    <brk id="185"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 xsi:nil="true"/>
    <PublishingStartDate xmlns="http://schemas.microsoft.com/sharepoint/v3" xsi:nil="true"/>
    <TargetAudience xmlns="6ce3111e-7420-4802-b50a-75d4e9a0b980"/>
    <MediaType xmlns="6ce3111e-7420-4802-b50a-75d4e9a0b980"/>
    <DisplayPage xmlns="d21dc803-237d-4c68-8692-8d731fd29118" xsi:nil="true"/>
    <Subheading xmlns="d21dc803-237d-4c68-8692-8d731fd29118" xsi:nil="true"/>
    <TaxCatchAll xmlns="6ce3111e-7420-4802-b50a-75d4e9a0b98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B9DF78-A4A7-4A52-8FB4-E5BA4C33CD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524270-6D2D-40B3-AEDC-EBC0C7BBFFF8}">
  <ds:schemaRefs>
    <ds:schemaRef ds:uri="http://www.w3.org/XML/1998/namespace"/>
    <ds:schemaRef ds:uri="http://purl.org/dc/terms/"/>
    <ds:schemaRef ds:uri="http://purl.org/dc/elements/1.1/"/>
    <ds:schemaRef ds:uri="http://schemas.microsoft.com/office/2006/documentManagement/types"/>
    <ds:schemaRef ds:uri="http://schemas.microsoft.com/sharepoint/v3"/>
    <ds:schemaRef ds:uri="d21dc803-237d-4c68-8692-8d731fd29118"/>
    <ds:schemaRef ds:uri="4d435f69-8686-490b-bd6d-b153bf22ab50"/>
    <ds:schemaRef ds:uri="http://schemas.microsoft.com/office/infopath/2007/PartnerControls"/>
    <ds:schemaRef ds:uri="http://schemas.microsoft.com/office/2006/metadata/properties"/>
    <ds:schemaRef ds:uri="http://schemas.openxmlformats.org/package/2006/metadata/core-properties"/>
    <ds:schemaRef ds:uri="6ce3111e-7420-4802-b50a-75d4e9a0b980"/>
    <ds:schemaRef ds:uri="http://purl.org/dc/dcmitype/"/>
  </ds:schemaRefs>
</ds:datastoreItem>
</file>

<file path=customXml/itemProps3.xml><?xml version="1.0" encoding="utf-8"?>
<ds:datastoreItem xmlns:ds="http://schemas.openxmlformats.org/officeDocument/2006/customXml" ds:itemID="{6A0F9897-9719-4657-8F29-2E365754AD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17</vt:i4>
      </vt:variant>
    </vt:vector>
  </HeadingPairs>
  <TitlesOfParts>
    <vt:vector size="51" baseType="lpstr">
      <vt:lpstr>CWUDFsStorage</vt: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AFR19</vt:lpstr>
      <vt:lpstr>Single Audit Cover</vt:lpstr>
      <vt:lpstr>SEFA Reconcile</vt:lpstr>
      <vt:lpstr>Single Audit Checklist</vt:lpstr>
      <vt:lpstr> SEFA</vt:lpstr>
      <vt:lpstr>SEFA NOTES</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 SEFA'!Print_Titles</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afr-19-form.xlsm</dc:title>
  <dc:creator>HEMBERGER DEBRA</dc:creator>
  <cp:lastModifiedBy>BAXTER CHRISTOPHER</cp:lastModifiedBy>
  <cp:lastPrinted>2019-11-05T21:02:32Z</cp:lastPrinted>
  <dcterms:created xsi:type="dcterms:W3CDTF">2003-10-29T19:06:34Z</dcterms:created>
  <dcterms:modified xsi:type="dcterms:W3CDTF">2019-11-05T21:21:39Z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