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88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15">'ICR Computation 30'!$A$1:$H$45</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B7807" i="106" l="1"/>
  <c r="D7807" i="106" s="1"/>
  <c r="B7803" i="106"/>
  <c r="D7803" i="106" s="1"/>
  <c r="B7801" i="106"/>
  <c r="D7801" i="106" s="1"/>
  <c r="B7805" i="106"/>
  <c r="D7805" i="106" s="1"/>
  <c r="B7806" i="106"/>
  <c r="D7806" i="106" s="1"/>
  <c r="B7804" i="106"/>
  <c r="D7804" i="106" s="1"/>
  <c r="B7808" i="106"/>
  <c r="D7808" i="106" s="1"/>
  <c r="B7802" i="106"/>
  <c r="D7802"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s="1"/>
  <c r="B7729" i="106"/>
  <c r="D7729" i="106" s="1"/>
  <c r="B7734" i="106"/>
  <c r="D7734" i="106" s="1"/>
  <c r="B7726" i="106"/>
  <c r="B30" i="36"/>
  <c r="B33" i="36" s="1"/>
  <c r="B43" i="36" s="1"/>
  <c r="B56" i="36" s="1"/>
  <c r="B66" i="36" s="1"/>
  <c r="B70" i="36" s="1"/>
  <c r="B74" i="36" s="1"/>
  <c r="L127" i="29"/>
  <c r="L129" i="29" s="1"/>
  <c r="L139" i="29"/>
  <c r="L149" i="29"/>
  <c r="I7" i="145"/>
  <c r="I6" i="145"/>
  <c r="D78" i="36"/>
  <c r="K185"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99" i="106"/>
  <c r="D6099" i="106" s="1"/>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9" i="36"/>
  <c r="D40" i="36"/>
  <c r="D41" i="36"/>
  <c r="D42" i="36"/>
  <c r="D69"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L5" i="11" s="1"/>
  <c r="B2056" i="106" s="1"/>
  <c r="D2056" i="106" s="1"/>
  <c r="C16" i="11"/>
  <c r="B2013" i="106" s="1"/>
  <c r="D2013" i="106" s="1"/>
  <c r="C49" i="8"/>
  <c r="B1744" i="106"/>
  <c r="D1744" i="106" s="1"/>
  <c r="B1745" i="106"/>
  <c r="D1745" i="106" s="1"/>
  <c r="D6" i="7"/>
  <c r="B1762" i="106" s="1"/>
  <c r="D1762" i="106" s="1"/>
  <c r="B1747" i="106"/>
  <c r="D1747" i="106" s="1"/>
  <c r="B1748" i="106"/>
  <c r="D1748" i="106" s="1"/>
  <c r="B1749" i="106"/>
  <c r="D1749" i="106" s="1"/>
  <c r="B1752" i="106"/>
  <c r="D1752" i="106" s="1"/>
  <c r="B1753" i="106"/>
  <c r="D1753" i="106" s="1"/>
  <c r="B3725" i="106"/>
  <c r="D3725" i="106" s="1"/>
  <c r="B1754" i="106"/>
  <c r="D1754"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K12" i="5"/>
  <c r="B5987" i="106" s="1"/>
  <c r="D5987" i="106" s="1"/>
  <c r="F14" i="4"/>
  <c r="B2597" i="106" s="1"/>
  <c r="D2597" i="106" s="1"/>
  <c r="D7" i="118"/>
  <c r="D8" i="118"/>
  <c r="D9" i="118"/>
  <c r="D11" i="37"/>
  <c r="D22" i="37"/>
  <c r="J22" i="37"/>
  <c r="L22" i="37"/>
  <c r="B7703" i="106" l="1"/>
  <c r="D7703" i="106" s="1"/>
  <c r="K51" i="29"/>
  <c r="B2718" i="106"/>
  <c r="D2718" i="106" s="1"/>
  <c r="B5126" i="106"/>
  <c r="D5126" i="106" s="1"/>
  <c r="C122" i="5"/>
  <c r="B5132" i="106" s="1"/>
  <c r="D5132" i="106" s="1"/>
  <c r="C57" i="29"/>
  <c r="B737" i="106" s="1"/>
  <c r="D737" i="106" s="1"/>
  <c r="K55" i="29"/>
  <c r="B735" i="106"/>
  <c r="D735" i="106" s="1"/>
  <c r="B6869" i="106"/>
  <c r="D6869" i="106" s="1"/>
  <c r="B846" i="106"/>
  <c r="D846" i="106" s="1"/>
  <c r="H13" i="3"/>
  <c r="B203" i="106" s="1"/>
  <c r="D203" i="106" s="1"/>
  <c r="B3519" i="106"/>
  <c r="D3519" i="106" s="1"/>
  <c r="B5061" i="106"/>
  <c r="D5061" i="106" s="1"/>
  <c r="C12" i="5"/>
  <c r="B2806" i="106"/>
  <c r="D2806" i="106" s="1"/>
  <c r="B5391" i="106"/>
  <c r="D5391" i="106" s="1"/>
  <c r="D155" i="5"/>
  <c r="B5394" i="106" s="1"/>
  <c r="D5394" i="106" s="1"/>
  <c r="B6331" i="106"/>
  <c r="D6331" i="106" s="1"/>
  <c r="B5604" i="106"/>
  <c r="D5604" i="106" s="1"/>
  <c r="K166" i="29"/>
  <c r="B2819" i="106" s="1"/>
  <c r="D2819" i="106" s="1"/>
  <c r="B2813" i="106"/>
  <c r="D2813" i="106" s="1"/>
  <c r="B1019" i="106"/>
  <c r="D1019" i="106" s="1"/>
  <c r="B3490" i="106"/>
  <c r="D3490" i="106" s="1"/>
  <c r="B7761" i="106"/>
  <c r="D7761" i="106" s="1"/>
  <c r="F158" i="34"/>
  <c r="B6972" i="106"/>
  <c r="D6972" i="106" s="1"/>
  <c r="B7669" i="106"/>
  <c r="D7669" i="106" s="1"/>
  <c r="B7753" i="106"/>
  <c r="D7753" i="106" s="1"/>
  <c r="F330" i="29"/>
  <c r="B7121" i="106"/>
  <c r="D7121" i="106" s="1"/>
  <c r="B6717" i="106"/>
  <c r="D6717" i="106" s="1"/>
  <c r="B2843" i="106"/>
  <c r="D2843" i="106" s="1"/>
  <c r="K290" i="29"/>
  <c r="B2845" i="106" s="1"/>
  <c r="D2845" i="106" s="1"/>
  <c r="B7191" i="106"/>
  <c r="D7191" i="106" s="1"/>
  <c r="B6947" i="106"/>
  <c r="D6947" i="106" s="1"/>
  <c r="B1002" i="106"/>
  <c r="D1002" i="106" s="1"/>
  <c r="B4816" i="106"/>
  <c r="D4816" i="106" s="1"/>
  <c r="K181" i="5"/>
  <c r="B6016" i="106" s="1"/>
  <c r="D6016" i="106" s="1"/>
  <c r="B6327" i="106"/>
  <c r="D6327" i="106" s="1"/>
  <c r="B1534" i="106"/>
  <c r="D1534" i="106" s="1"/>
  <c r="K23" i="29"/>
  <c r="B6883" i="106" s="1"/>
  <c r="D6883" i="106" s="1"/>
  <c r="B6882" i="106"/>
  <c r="D6882" i="106" s="1"/>
  <c r="B6359" i="106"/>
  <c r="D6359" i="106" s="1"/>
  <c r="B4877" i="106"/>
  <c r="D4877" i="106" s="1"/>
  <c r="B1366" i="106"/>
  <c r="D1366" i="106" s="1"/>
  <c r="H184" i="29"/>
  <c r="B1370" i="106" s="1"/>
  <c r="D1370" i="106" s="1"/>
  <c r="H34" i="3"/>
  <c r="B6130" i="106"/>
  <c r="D6130" i="106" s="1"/>
  <c r="K364" i="29"/>
  <c r="B7746" i="106" s="1"/>
  <c r="D7746" i="106" s="1"/>
  <c r="B7745" i="106"/>
  <c r="D7745" i="106" s="1"/>
  <c r="B4394" i="106"/>
  <c r="D4394" i="106" s="1"/>
  <c r="B6818" i="106"/>
  <c r="D6818" i="106" s="1"/>
  <c r="B1431" i="106"/>
  <c r="D1431" i="106" s="1"/>
  <c r="K266" i="29"/>
  <c r="B1495" i="106" s="1"/>
  <c r="D1495" i="106" s="1"/>
  <c r="B7173" i="106"/>
  <c r="D7173" i="106" s="1"/>
  <c r="B6619" i="106"/>
  <c r="D6619" i="106" s="1"/>
  <c r="H252" i="5"/>
  <c r="H266" i="5" s="1"/>
  <c r="B4441" i="106" s="1"/>
  <c r="D4441" i="106" s="1"/>
  <c r="B7148" i="106"/>
  <c r="D7148" i="106" s="1"/>
  <c r="B2763" i="106"/>
  <c r="D2763" i="106" s="1"/>
  <c r="B764" i="106"/>
  <c r="D764" i="106" s="1"/>
  <c r="B6635" i="106"/>
  <c r="D6635" i="106" s="1"/>
  <c r="B4376" i="106"/>
  <c r="D4376" i="106" s="1"/>
  <c r="B6155" i="106"/>
  <c r="D6155" i="106" s="1"/>
  <c r="B6322" i="106"/>
  <c r="D6322" i="106" s="1"/>
  <c r="B3493" i="106"/>
  <c r="D3493" i="106" s="1"/>
  <c r="B4945" i="106"/>
  <c r="D4945" i="106" s="1"/>
  <c r="B1260" i="106"/>
  <c r="D1260" i="106" s="1"/>
  <c r="H127" i="29"/>
  <c r="H129" i="29" s="1"/>
  <c r="B7170" i="106"/>
  <c r="D7170" i="106" s="1"/>
  <c r="B3581" i="106"/>
  <c r="D3581" i="106" s="1"/>
  <c r="K82" i="29"/>
  <c r="B2977" i="106" s="1"/>
  <c r="D2977" i="106" s="1"/>
  <c r="B2953" i="106"/>
  <c r="D2953" i="106" s="1"/>
  <c r="B3257" i="106"/>
  <c r="D3257" i="106" s="1"/>
  <c r="D72" i="29"/>
  <c r="B811" i="106" s="1"/>
  <c r="D811" i="106" s="1"/>
  <c r="B804" i="106"/>
  <c r="D804" i="106" s="1"/>
  <c r="B900" i="106"/>
  <c r="D900" i="106" s="1"/>
  <c r="B809" i="106"/>
  <c r="D809" i="106" s="1"/>
  <c r="B6168" i="106"/>
  <c r="D6168" i="106" s="1"/>
  <c r="B3228" i="106"/>
  <c r="D3228" i="106" s="1"/>
  <c r="B2887" i="106"/>
  <c r="D2887" i="106" s="1"/>
  <c r="B4885" i="106"/>
  <c r="D4885" i="106" s="1"/>
  <c r="B2996" i="106"/>
  <c r="D2996" i="106" s="1"/>
  <c r="B6930" i="106"/>
  <c r="D6930" i="106" s="1"/>
  <c r="B6399" i="106"/>
  <c r="D6399" i="106" s="1"/>
  <c r="B4804" i="106"/>
  <c r="D4804" i="106" s="1"/>
  <c r="F181" i="5"/>
  <c r="B5658" i="106" s="1"/>
  <c r="D5658" i="106" s="1"/>
  <c r="B4338" i="106"/>
  <c r="D4338" i="106" s="1"/>
  <c r="B6751" i="106"/>
  <c r="D6751" i="106" s="1"/>
  <c r="B4344" i="106"/>
  <c r="D4344" i="106" s="1"/>
  <c r="B7179" i="106"/>
  <c r="D7179" i="106" s="1"/>
  <c r="B1261" i="106"/>
  <c r="D1261" i="106" s="1"/>
  <c r="B5734" i="106"/>
  <c r="D5734" i="106" s="1"/>
  <c r="G108" i="5"/>
  <c r="B5737" i="106" s="1"/>
  <c r="D5737" i="106" s="1"/>
  <c r="K144" i="29"/>
  <c r="B2810" i="106" s="1"/>
  <c r="D2810" i="106" s="1"/>
  <c r="B2807" i="106"/>
  <c r="D2807" i="106" s="1"/>
  <c r="B6245" i="106"/>
  <c r="D6245" i="106" s="1"/>
  <c r="B6654" i="106"/>
  <c r="D6654" i="106" s="1"/>
  <c r="B799" i="106"/>
  <c r="D799" i="106" s="1"/>
  <c r="B5601" i="106"/>
  <c r="D5601" i="106" s="1"/>
  <c r="B6773" i="106"/>
  <c r="D6773" i="106" s="1"/>
  <c r="B651" i="106"/>
  <c r="D651" i="106" s="1"/>
  <c r="B6342" i="106"/>
  <c r="D6342" i="106" s="1"/>
  <c r="B1020" i="106"/>
  <c r="D1020" i="106" s="1"/>
  <c r="B4808" i="106"/>
  <c r="D4808" i="106" s="1"/>
  <c r="B6782" i="106"/>
  <c r="D6782" i="106" s="1"/>
  <c r="B1253" i="106"/>
  <c r="D1253" i="106" s="1"/>
  <c r="B5765" i="106"/>
  <c r="D5765" i="106" s="1"/>
  <c r="B5076" i="106"/>
  <c r="D5076" i="106" s="1"/>
  <c r="B749" i="106"/>
  <c r="D749" i="106" s="1"/>
  <c r="K70" i="29"/>
  <c r="B4868" i="106"/>
  <c r="D4868" i="106" s="1"/>
  <c r="B7120" i="106"/>
  <c r="D7120" i="106" s="1"/>
  <c r="E330" i="29"/>
  <c r="B2719" i="106"/>
  <c r="D2719" i="106" s="1"/>
  <c r="B6294" i="106"/>
  <c r="D6294" i="106" s="1"/>
  <c r="B5997" i="106"/>
  <c r="D5997" i="106" s="1"/>
  <c r="B6971" i="106"/>
  <c r="D6971" i="106" s="1"/>
  <c r="B1426" i="106"/>
  <c r="D1426" i="106" s="1"/>
  <c r="K260" i="29"/>
  <c r="B1490" i="106" s="1"/>
  <c r="D1490" i="106" s="1"/>
  <c r="B777" i="106"/>
  <c r="D777" i="106" s="1"/>
  <c r="B717" i="106"/>
  <c r="D717" i="106" s="1"/>
  <c r="K13" i="29"/>
  <c r="B1105" i="106" s="1"/>
  <c r="D1105" i="106" s="1"/>
  <c r="B1025" i="106"/>
  <c r="D1025" i="106" s="1"/>
  <c r="H57" i="29"/>
  <c r="B1027" i="106" s="1"/>
  <c r="D1027" i="106" s="1"/>
  <c r="B6872" i="106"/>
  <c r="D6872" i="106" s="1"/>
  <c r="B2794" i="106"/>
  <c r="D2794" i="106" s="1"/>
  <c r="B4407" i="106"/>
  <c r="D4407" i="106" s="1"/>
  <c r="B6823" i="106"/>
  <c r="D6823" i="106" s="1"/>
  <c r="B1252" i="106"/>
  <c r="D1252" i="106" s="1"/>
  <c r="B4393" i="106"/>
  <c r="D4393" i="106" s="1"/>
  <c r="B5194" i="106"/>
  <c r="D5194" i="106" s="1"/>
  <c r="F114" i="34"/>
  <c r="B6256" i="106"/>
  <c r="D6256" i="106" s="1"/>
  <c r="B5458" i="106"/>
  <c r="D5458" i="106" s="1"/>
  <c r="D217" i="5"/>
  <c r="B5470" i="106" s="1"/>
  <c r="D5470" i="106" s="1"/>
  <c r="F31" i="34"/>
  <c r="B119" i="106"/>
  <c r="D119" i="106" s="1"/>
  <c r="C188" i="5"/>
  <c r="B4395" i="106" s="1"/>
  <c r="D4395" i="106" s="1"/>
  <c r="B5233" i="106"/>
  <c r="D5233" i="106" s="1"/>
  <c r="B5593" i="106"/>
  <c r="D5593" i="106" s="1"/>
  <c r="F122" i="5"/>
  <c r="B5599" i="106" s="1"/>
  <c r="D5599" i="106" s="1"/>
  <c r="B4314" i="106"/>
  <c r="D4314" i="106" s="1"/>
  <c r="B5585" i="106"/>
  <c r="D5585" i="106" s="1"/>
  <c r="B890" i="106"/>
  <c r="D890" i="106" s="1"/>
  <c r="B7060" i="106"/>
  <c r="D7060" i="106" s="1"/>
  <c r="J184" i="29"/>
  <c r="B7064" i="106" s="1"/>
  <c r="D7064" i="106" s="1"/>
  <c r="B822" i="106"/>
  <c r="D822" i="106" s="1"/>
  <c r="B913" i="106"/>
  <c r="D913" i="106" s="1"/>
  <c r="B1433" i="106"/>
  <c r="D1433" i="106" s="1"/>
  <c r="K268" i="29"/>
  <c r="B1497" i="106" s="1"/>
  <c r="D1497" i="106" s="1"/>
  <c r="B4883" i="106"/>
  <c r="D4883" i="106" s="1"/>
  <c r="B6688" i="106"/>
  <c r="D6688" i="106" s="1"/>
  <c r="B915" i="106"/>
  <c r="D915" i="106" s="1"/>
  <c r="B3083" i="106"/>
  <c r="D3083" i="106" s="1"/>
  <c r="B7750" i="106"/>
  <c r="D7750" i="106" s="1"/>
  <c r="K249" i="29"/>
  <c r="B7084" i="106" s="1"/>
  <c r="D7084" i="106" s="1"/>
  <c r="B7083" i="106"/>
  <c r="D7083" i="106" s="1"/>
  <c r="B951" i="106"/>
  <c r="D951" i="106" s="1"/>
  <c r="B975" i="106"/>
  <c r="D975" i="106" s="1"/>
  <c r="B956" i="106"/>
  <c r="D956" i="106" s="1"/>
  <c r="B7261" i="106"/>
  <c r="B7660" i="106"/>
  <c r="D7660" i="106" s="1"/>
  <c r="B6157" i="106"/>
  <c r="D6157" i="106" s="1"/>
  <c r="B4922" i="106"/>
  <c r="D4922" i="106" s="1"/>
  <c r="B922" i="106"/>
  <c r="D922" i="106" s="1"/>
  <c r="B865" i="106"/>
  <c r="D865" i="106" s="1"/>
  <c r="B6247" i="106"/>
  <c r="D6247" i="106" s="1"/>
  <c r="B4358" i="106"/>
  <c r="D4358" i="106" s="1"/>
  <c r="F168" i="34"/>
  <c r="B5013" i="106"/>
  <c r="D5013" i="106" s="1"/>
  <c r="B5860" i="106"/>
  <c r="D5860" i="106" s="1"/>
  <c r="B6742" i="106"/>
  <c r="D6742" i="106" s="1"/>
  <c r="B7044" i="106"/>
  <c r="D7044" i="106" s="1"/>
  <c r="B6236" i="106"/>
  <c r="D6236" i="106" s="1"/>
  <c r="B202" i="106"/>
  <c r="D202" i="106" s="1"/>
  <c r="B5525" i="106"/>
  <c r="D5525" i="106" s="1"/>
  <c r="B6624" i="106"/>
  <c r="D6624" i="106" s="1"/>
  <c r="B7163" i="106"/>
  <c r="D7163" i="106" s="1"/>
  <c r="K324" i="29"/>
  <c r="B7171" i="106" s="1"/>
  <c r="D7171" i="106" s="1"/>
  <c r="B7731" i="106"/>
  <c r="D7731" i="106" s="1"/>
  <c r="B7039" i="106"/>
  <c r="D7039" i="106" s="1"/>
  <c r="B5740" i="106"/>
  <c r="D5740" i="106" s="1"/>
  <c r="B6171" i="106"/>
  <c r="D6171" i="106" s="1"/>
  <c r="B6713" i="106"/>
  <c r="D6713" i="106" s="1"/>
  <c r="B7187" i="106"/>
  <c r="D7187" i="106" s="1"/>
  <c r="B5822" i="106"/>
  <c r="D5822" i="106" s="1"/>
  <c r="B5059" i="106"/>
  <c r="D5059" i="106" s="1"/>
  <c r="B5726" i="106"/>
  <c r="D5726" i="106" s="1"/>
  <c r="G18" i="5"/>
  <c r="B5730" i="106" s="1"/>
  <c r="D5730" i="106" s="1"/>
  <c r="K251" i="29"/>
  <c r="B7088" i="106" s="1"/>
  <c r="D7088" i="106" s="1"/>
  <c r="B7087" i="106"/>
  <c r="D7087" i="106" s="1"/>
  <c r="B5876" i="106"/>
  <c r="D5876" i="106" s="1"/>
  <c r="B7113" i="106"/>
  <c r="D7113" i="106" s="1"/>
  <c r="I34" i="3"/>
  <c r="B2910" i="106" s="1"/>
  <c r="D2910" i="106" s="1"/>
  <c r="B6139" i="106"/>
  <c r="D6139" i="106" s="1"/>
  <c r="H100" i="29"/>
  <c r="B7012" i="106" s="1"/>
  <c r="D7012" i="106" s="1"/>
  <c r="K93" i="29"/>
  <c r="B6997" i="106" s="1"/>
  <c r="D6997" i="106" s="1"/>
  <c r="B6996" i="106"/>
  <c r="D6996" i="106" s="1"/>
  <c r="B6849" i="106"/>
  <c r="D6849" i="106" s="1"/>
  <c r="B4309" i="106"/>
  <c r="D4309" i="106" s="1"/>
  <c r="B4328" i="106"/>
  <c r="D4328" i="106" s="1"/>
  <c r="B3531" i="106"/>
  <c r="D3531" i="106" s="1"/>
  <c r="H168" i="29"/>
  <c r="B1314" i="106" s="1"/>
  <c r="D1314" i="106" s="1"/>
  <c r="K163" i="29"/>
  <c r="B1324" i="106" s="1"/>
  <c r="D1324" i="106" s="1"/>
  <c r="B1310" i="106"/>
  <c r="D1310" i="106" s="1"/>
  <c r="B930" i="106"/>
  <c r="D930" i="106" s="1"/>
  <c r="B828" i="106"/>
  <c r="D828" i="106" s="1"/>
  <c r="B6189" i="106"/>
  <c r="D6189" i="106" s="1"/>
  <c r="B4802" i="106"/>
  <c r="D4802" i="106" s="1"/>
  <c r="B6623" i="106"/>
  <c r="D6623" i="106" s="1"/>
  <c r="B5739" i="106"/>
  <c r="D5739" i="106" s="1"/>
  <c r="B3625" i="106"/>
  <c r="D3625" i="106" s="1"/>
  <c r="B6906" i="106"/>
  <c r="D6906" i="106" s="1"/>
  <c r="B4366" i="106"/>
  <c r="D4366" i="106" s="1"/>
  <c r="I175" i="5"/>
  <c r="B4373" i="106" s="1"/>
  <c r="D4373" i="106" s="1"/>
  <c r="B832" i="106"/>
  <c r="D832" i="106" s="1"/>
  <c r="B6402" i="106"/>
  <c r="D6402" i="106" s="1"/>
  <c r="G198" i="5"/>
  <c r="B6409" i="106" s="1"/>
  <c r="D6409" i="106" s="1"/>
  <c r="B1402" i="106"/>
  <c r="D1402" i="106" s="1"/>
  <c r="K227" i="29"/>
  <c r="B1466" i="106" s="1"/>
  <c r="D1466" i="106" s="1"/>
  <c r="B7657" i="106"/>
  <c r="D7657" i="106" s="1"/>
  <c r="B6321" i="106"/>
  <c r="D6321" i="106" s="1"/>
  <c r="B2799" i="106"/>
  <c r="D2799" i="106" s="1"/>
  <c r="B5359" i="106"/>
  <c r="D5359" i="106" s="1"/>
  <c r="B5231" i="106"/>
  <c r="D5231" i="106" s="1"/>
  <c r="B7672" i="106"/>
  <c r="D7672" i="106" s="1"/>
  <c r="B6113" i="106"/>
  <c r="D6113" i="106" s="1"/>
  <c r="B5103" i="106"/>
  <c r="D5103" i="106" s="1"/>
  <c r="F96" i="34"/>
  <c r="C93" i="5"/>
  <c r="B5112" i="106" s="1"/>
  <c r="D5112" i="106" s="1"/>
  <c r="B4874" i="106"/>
  <c r="D4874" i="106" s="1"/>
  <c r="B5361" i="106"/>
  <c r="D5361" i="106" s="1"/>
  <c r="D122" i="5"/>
  <c r="B5367" i="106" s="1"/>
  <c r="D5367" i="106" s="1"/>
  <c r="B1041" i="106"/>
  <c r="D1041" i="106" s="1"/>
  <c r="B1408" i="106"/>
  <c r="D1408" i="106" s="1"/>
  <c r="K223" i="29"/>
  <c r="B1472" i="106" s="1"/>
  <c r="D1472" i="106" s="1"/>
  <c r="B7249" i="106"/>
  <c r="B7694" i="106"/>
  <c r="D7694" i="106" s="1"/>
  <c r="B1051" i="106"/>
  <c r="D1051" i="106" s="1"/>
  <c r="K109" i="29"/>
  <c r="B1149" i="106" s="1"/>
  <c r="D1149" i="106" s="1"/>
  <c r="K17" i="29"/>
  <c r="B6871" i="106" s="1"/>
  <c r="D6871" i="106" s="1"/>
  <c r="B7263" i="106"/>
  <c r="B5791" i="106"/>
  <c r="D5791" i="106" s="1"/>
  <c r="B4337" i="106"/>
  <c r="D4337" i="106" s="1"/>
  <c r="B6825" i="106"/>
  <c r="D6825" i="106" s="1"/>
  <c r="F156" i="34"/>
  <c r="B834" i="106"/>
  <c r="D834" i="106" s="1"/>
  <c r="D53" i="29"/>
  <c r="B792" i="106" s="1"/>
  <c r="D792" i="106" s="1"/>
  <c r="B790" i="106"/>
  <c r="D790" i="106" s="1"/>
  <c r="B6324" i="106"/>
  <c r="D6324" i="106" s="1"/>
  <c r="B3534" i="106"/>
  <c r="D3534" i="106" s="1"/>
  <c r="B5818" i="106"/>
  <c r="D5818" i="106" s="1"/>
  <c r="D330" i="29"/>
  <c r="B7119" i="106"/>
  <c r="D7119" i="106" s="1"/>
  <c r="B6118" i="106"/>
  <c r="D6118" i="106" s="1"/>
  <c r="F34" i="3"/>
  <c r="B6128" i="106"/>
  <c r="D6128" i="106" s="1"/>
  <c r="B3316" i="106"/>
  <c r="D3316" i="106" s="1"/>
  <c r="G184" i="29"/>
  <c r="B1364" i="106" s="1"/>
  <c r="D1364" i="106" s="1"/>
  <c r="B1360" i="106"/>
  <c r="D1360" i="106" s="1"/>
  <c r="B6094" i="106"/>
  <c r="D6094" i="106" s="1"/>
  <c r="B7816" i="106"/>
  <c r="D7816" i="106" s="1"/>
  <c r="B6302" i="106"/>
  <c r="D6302" i="106" s="1"/>
  <c r="J18" i="5"/>
  <c r="B6306" i="106" s="1"/>
  <c r="D6306" i="106" s="1"/>
  <c r="E310" i="29"/>
  <c r="B7114" i="106" s="1"/>
  <c r="D7114" i="106" s="1"/>
  <c r="K306" i="29"/>
  <c r="B7107" i="106" s="1"/>
  <c r="D7107" i="106" s="1"/>
  <c r="B7105" i="106"/>
  <c r="D7105" i="106" s="1"/>
  <c r="B5370" i="106"/>
  <c r="D5370" i="106" s="1"/>
  <c r="D141" i="5"/>
  <c r="B5383" i="106" s="1"/>
  <c r="D5383" i="106" s="1"/>
  <c r="B7707" i="106"/>
  <c r="D7707" i="106" s="1"/>
  <c r="B7167" i="106"/>
  <c r="D7167" i="106" s="1"/>
  <c r="B1522" i="106"/>
  <c r="D1522" i="106" s="1"/>
  <c r="K302" i="29"/>
  <c r="B1558" i="106" s="1"/>
  <c r="D1558" i="106" s="1"/>
  <c r="B4421" i="106"/>
  <c r="D4421" i="106" s="1"/>
  <c r="B6800" i="106"/>
  <c r="D6800" i="106" s="1"/>
  <c r="B3295" i="106"/>
  <c r="D3295" i="106" s="1"/>
  <c r="B164" i="106"/>
  <c r="D164" i="106" s="1"/>
  <c r="B6089" i="106"/>
  <c r="D6089" i="106" s="1"/>
  <c r="B6617" i="106"/>
  <c r="D6617" i="106" s="1"/>
  <c r="F252" i="5"/>
  <c r="B6836" i="106" s="1"/>
  <c r="D6836" i="106" s="1"/>
  <c r="B5594" i="106"/>
  <c r="D5594" i="106" s="1"/>
  <c r="B4368" i="106"/>
  <c r="D4368" i="106" s="1"/>
  <c r="K175" i="5"/>
  <c r="B4951" i="106" s="1"/>
  <c r="D4951" i="106" s="1"/>
  <c r="B6802" i="106"/>
  <c r="D6802" i="106" s="1"/>
  <c r="B6116" i="106"/>
  <c r="D6116" i="106" s="1"/>
  <c r="B2960" i="106"/>
  <c r="D2960" i="106" s="1"/>
  <c r="B5514" i="106"/>
  <c r="D5514" i="106" s="1"/>
  <c r="E18" i="5"/>
  <c r="B5518" i="106" s="1"/>
  <c r="D5518" i="106" s="1"/>
  <c r="B5574" i="106"/>
  <c r="D5574" i="106" s="1"/>
  <c r="F24" i="34"/>
  <c r="B2798" i="106"/>
  <c r="D2798" i="106" s="1"/>
  <c r="B944" i="106"/>
  <c r="D944" i="106" s="1"/>
  <c r="B323" i="106"/>
  <c r="D323" i="106" s="1"/>
  <c r="D68" i="36"/>
  <c r="B6334" i="106"/>
  <c r="D6334" i="106" s="1"/>
  <c r="B3372" i="106"/>
  <c r="D3372" i="106" s="1"/>
  <c r="K217" i="29"/>
  <c r="B3391" i="106" s="1"/>
  <c r="D3391" i="106" s="1"/>
  <c r="B3388" i="106"/>
  <c r="D3388" i="106" s="1"/>
  <c r="B6674" i="106"/>
  <c r="D6674" i="106" s="1"/>
  <c r="F140" i="34"/>
  <c r="B6865" i="106"/>
  <c r="D6865" i="106" s="1"/>
  <c r="B5556" i="106"/>
  <c r="D5556" i="106" s="1"/>
  <c r="B5692" i="106"/>
  <c r="D5692" i="106" s="1"/>
  <c r="B6390" i="106"/>
  <c r="D6390" i="106" s="1"/>
  <c r="B3275" i="106"/>
  <c r="D3275" i="106" s="1"/>
  <c r="B6378" i="106"/>
  <c r="D6378" i="106" s="1"/>
  <c r="B5571" i="106"/>
  <c r="D5571" i="106" s="1"/>
  <c r="F23" i="34"/>
  <c r="I47" i="4"/>
  <c r="B2105" i="106" s="1"/>
  <c r="D2105" i="106" s="1"/>
  <c r="C44" i="4"/>
  <c r="B7748" i="106"/>
  <c r="D7748" i="106" s="1"/>
  <c r="B6677" i="106"/>
  <c r="D6677" i="106" s="1"/>
  <c r="B6169" i="106"/>
  <c r="D6169" i="106" s="1"/>
  <c r="K29" i="29"/>
  <c r="B6895" i="106" s="1"/>
  <c r="D6895" i="106" s="1"/>
  <c r="B6894" i="106"/>
  <c r="D6894" i="106" s="1"/>
  <c r="B6797" i="106"/>
  <c r="D6797" i="106" s="1"/>
  <c r="K78" i="29"/>
  <c r="B2973" i="106" s="1"/>
  <c r="D2973" i="106" s="1"/>
  <c r="E84" i="29"/>
  <c r="B2789" i="106" s="1"/>
  <c r="D2789" i="106" s="1"/>
  <c r="B2949" i="106"/>
  <c r="D2949" i="106" s="1"/>
  <c r="B6734" i="106"/>
  <c r="D6734" i="106" s="1"/>
  <c r="D34" i="3"/>
  <c r="B6126" i="106"/>
  <c r="D6126" i="106" s="1"/>
  <c r="B3577" i="106"/>
  <c r="D3577" i="106" s="1"/>
  <c r="B6666" i="106"/>
  <c r="D6666" i="106" s="1"/>
  <c r="F139" i="34"/>
  <c r="J330" i="29"/>
  <c r="B7206" i="106" s="1"/>
  <c r="D7206" i="106" s="1"/>
  <c r="B7125" i="106"/>
  <c r="D7125" i="106" s="1"/>
  <c r="B321" i="106"/>
  <c r="D321" i="106" s="1"/>
  <c r="I48" i="4"/>
  <c r="B2106" i="106" s="1"/>
  <c r="D2106" i="106" s="1"/>
  <c r="B7192" i="106"/>
  <c r="D7192" i="106" s="1"/>
  <c r="B6958" i="106"/>
  <c r="D6958" i="106" s="1"/>
  <c r="K6" i="29"/>
  <c r="B7763" i="106" s="1"/>
  <c r="D7763" i="106" s="1"/>
  <c r="B7762" i="106"/>
  <c r="D7762" i="106" s="1"/>
  <c r="B3627" i="106"/>
  <c r="D3627" i="106" s="1"/>
  <c r="B3079" i="106"/>
  <c r="D3079" i="106" s="1"/>
  <c r="B7031" i="106"/>
  <c r="D7031" i="106" s="1"/>
  <c r="B6179" i="106"/>
  <c r="D6179" i="106" s="1"/>
  <c r="B6255" i="106"/>
  <c r="D6255" i="106" s="1"/>
  <c r="I72" i="29"/>
  <c r="B6973" i="106" s="1"/>
  <c r="D6973" i="106" s="1"/>
  <c r="B6963" i="106"/>
  <c r="D6963" i="106" s="1"/>
  <c r="H350" i="29"/>
  <c r="B3654" i="106" s="1"/>
  <c r="D3654" i="106" s="1"/>
  <c r="B3652" i="106"/>
  <c r="D3652" i="106" s="1"/>
  <c r="B7025" i="106"/>
  <c r="D7025" i="106" s="1"/>
  <c r="J127" i="29"/>
  <c r="B7034" i="106" s="1"/>
  <c r="D7034" i="106" s="1"/>
  <c r="B6258" i="106"/>
  <c r="D6258" i="106" s="1"/>
  <c r="B6166" i="106"/>
  <c r="D6166" i="106" s="1"/>
  <c r="B5081" i="106"/>
  <c r="D5081" i="106" s="1"/>
  <c r="B7046" i="106"/>
  <c r="D7046" i="106" s="1"/>
  <c r="B6136" i="106"/>
  <c r="D6136" i="106" s="1"/>
  <c r="B6745" i="106"/>
  <c r="D6745" i="106" s="1"/>
  <c r="B6966" i="106"/>
  <c r="D6966" i="106" s="1"/>
  <c r="B7677" i="106"/>
  <c r="D7677" i="106" s="1"/>
  <c r="B4310" i="106"/>
  <c r="D4310" i="106" s="1"/>
  <c r="B1227" i="106"/>
  <c r="D1227" i="106" s="1"/>
  <c r="D127" i="29"/>
  <c r="B1220" i="106"/>
  <c r="D1220" i="106" s="1"/>
  <c r="K123" i="29"/>
  <c r="H310" i="29"/>
  <c r="B7115" i="106" s="1"/>
  <c r="D7115" i="106" s="1"/>
  <c r="B7106" i="106"/>
  <c r="D7106" i="106" s="1"/>
  <c r="B4333" i="106"/>
  <c r="D4333" i="106" s="1"/>
  <c r="B6768" i="106"/>
  <c r="D6768" i="106" s="1"/>
  <c r="K361" i="29"/>
  <c r="B7239" i="106" s="1"/>
  <c r="D7239" i="106" s="1"/>
  <c r="B7238" i="106"/>
  <c r="D7238" i="106" s="1"/>
  <c r="B7158" i="106"/>
  <c r="D7158" i="106" s="1"/>
  <c r="B6758" i="106"/>
  <c r="D6758" i="106" s="1"/>
  <c r="B6170" i="106"/>
  <c r="D6170" i="106" s="1"/>
  <c r="B787" i="106"/>
  <c r="D787" i="106" s="1"/>
  <c r="B4947" i="106"/>
  <c r="D4947" i="106" s="1"/>
  <c r="B1420" i="106"/>
  <c r="D1420" i="106" s="1"/>
  <c r="K242" i="29"/>
  <c r="B1484" i="106" s="1"/>
  <c r="D1484" i="106" s="1"/>
  <c r="B5990" i="106"/>
  <c r="D5990" i="106" s="1"/>
  <c r="B7176" i="106"/>
  <c r="D7176" i="106" s="1"/>
  <c r="B6708" i="106"/>
  <c r="D6708" i="106" s="1"/>
  <c r="B4370" i="106"/>
  <c r="D4370" i="106" s="1"/>
  <c r="B5243" i="106"/>
  <c r="D5243" i="106" s="1"/>
  <c r="B5823" i="106"/>
  <c r="D5823" i="106" s="1"/>
  <c r="B4875" i="106"/>
  <c r="D4875" i="106" s="1"/>
  <c r="B4360" i="106"/>
  <c r="D4360" i="106" s="1"/>
  <c r="B4761" i="106"/>
  <c r="D4761" i="106" s="1"/>
  <c r="F103" i="34"/>
  <c r="B6307" i="106"/>
  <c r="D6307" i="106" s="1"/>
  <c r="B6377" i="106"/>
  <c r="D6377" i="106" s="1"/>
  <c r="B6754" i="106"/>
  <c r="D6754" i="106" s="1"/>
  <c r="B6185" i="106"/>
  <c r="D6185" i="106" s="1"/>
  <c r="B5727" i="106"/>
  <c r="D5727" i="106" s="1"/>
  <c r="B2766" i="106"/>
  <c r="D2766" i="106" s="1"/>
  <c r="B7262" i="106"/>
  <c r="B2802" i="106"/>
  <c r="D2802" i="106" s="1"/>
  <c r="H84" i="29"/>
  <c r="B2081" i="106" s="1"/>
  <c r="D2081" i="106" s="1"/>
  <c r="B2955" i="106"/>
  <c r="D2955" i="106" s="1"/>
  <c r="B7194" i="106"/>
  <c r="D7194" i="106" s="1"/>
  <c r="B6404" i="106"/>
  <c r="D6404" i="106" s="1"/>
  <c r="B4944" i="106"/>
  <c r="D4944" i="106" s="1"/>
  <c r="B5888" i="106"/>
  <c r="D5888" i="106" s="1"/>
  <c r="H137" i="29"/>
  <c r="B7775" i="106"/>
  <c r="D7775" i="106" s="1"/>
  <c r="B6181" i="106"/>
  <c r="D6181" i="106" s="1"/>
  <c r="B1006" i="106"/>
  <c r="D1006" i="106" s="1"/>
  <c r="B4381" i="106"/>
  <c r="D4381" i="106" s="1"/>
  <c r="B1236" i="106"/>
  <c r="D1236" i="106" s="1"/>
  <c r="B6368" i="106"/>
  <c r="D6368" i="106" s="1"/>
  <c r="E169" i="5"/>
  <c r="B6627" i="106"/>
  <c r="D6627" i="106" s="1"/>
  <c r="B5153" i="106"/>
  <c r="D5153" i="106" s="1"/>
  <c r="B7140" i="106"/>
  <c r="D7140" i="106" s="1"/>
  <c r="K108" i="29"/>
  <c r="B2796" i="106" s="1"/>
  <c r="D2796" i="106" s="1"/>
  <c r="B2792" i="106"/>
  <c r="D2792" i="106" s="1"/>
  <c r="B4410" i="106"/>
  <c r="D4410" i="106" s="1"/>
  <c r="B5240" i="106"/>
  <c r="D5240" i="106" s="1"/>
  <c r="B6712" i="106"/>
  <c r="D6712" i="106" s="1"/>
  <c r="F143" i="34"/>
  <c r="B4312" i="106"/>
  <c r="D4312" i="106" s="1"/>
  <c r="B6165" i="106"/>
  <c r="D6165" i="106" s="1"/>
  <c r="B6710" i="106"/>
  <c r="D6710" i="106" s="1"/>
  <c r="B4811" i="106"/>
  <c r="D4811" i="106" s="1"/>
  <c r="B6680" i="106"/>
  <c r="D6680" i="106" s="1"/>
  <c r="C350" i="29"/>
  <c r="B3619" i="106" s="1"/>
  <c r="D3619" i="106" s="1"/>
  <c r="K348" i="29"/>
  <c r="B3668" i="106" s="1"/>
  <c r="D3668" i="106" s="1"/>
  <c r="B3617" i="106"/>
  <c r="D3617" i="106" s="1"/>
  <c r="B6953" i="106"/>
  <c r="D6953" i="106" s="1"/>
  <c r="B7768" i="106"/>
  <c r="D7768" i="106" s="1"/>
  <c r="B914" i="106"/>
  <c r="D914" i="106" s="1"/>
  <c r="B5278" i="106"/>
  <c r="D5278" i="106" s="1"/>
  <c r="F128" i="34"/>
  <c r="B5117" i="106"/>
  <c r="D5117" i="106" s="1"/>
  <c r="B3084" i="106"/>
  <c r="D3084" i="106" s="1"/>
  <c r="B6856" i="106"/>
  <c r="D6856" i="106" s="1"/>
  <c r="B6911" i="106"/>
  <c r="D6911" i="106" s="1"/>
  <c r="K183" i="29"/>
  <c r="B1380" i="106" s="1"/>
  <c r="D1380" i="106" s="1"/>
  <c r="B1338" i="106"/>
  <c r="D1338" i="106" s="1"/>
  <c r="B5509" i="106"/>
  <c r="D5509" i="106" s="1"/>
  <c r="E12" i="5"/>
  <c r="B5513" i="106" s="1"/>
  <c r="D5513" i="106" s="1"/>
  <c r="K202" i="29"/>
  <c r="B2832" i="106"/>
  <c r="D2832" i="106" s="1"/>
  <c r="B6809" i="106"/>
  <c r="D6809" i="106" s="1"/>
  <c r="F154" i="34"/>
  <c r="B7637" i="106"/>
  <c r="K80" i="29"/>
  <c r="B2975" i="106" s="1"/>
  <c r="D2975" i="106" s="1"/>
  <c r="B2951" i="106"/>
  <c r="D2951" i="106" s="1"/>
  <c r="B6695" i="106"/>
  <c r="D6695" i="106" s="1"/>
  <c r="B6300" i="106"/>
  <c r="D6300" i="106" s="1"/>
  <c r="B5754" i="106"/>
  <c r="D5754" i="106" s="1"/>
  <c r="G145" i="5"/>
  <c r="B5756" i="106" s="1"/>
  <c r="D5756" i="106" s="1"/>
  <c r="B7692" i="106"/>
  <c r="D7692" i="106" s="1"/>
  <c r="B7229" i="106"/>
  <c r="D7229" i="106" s="1"/>
  <c r="B6031" i="106"/>
  <c r="D6031" i="106" s="1"/>
  <c r="C75" i="5"/>
  <c r="F94" i="34" s="1"/>
  <c r="B5996" i="106"/>
  <c r="D5996" i="106" s="1"/>
  <c r="K108" i="5"/>
  <c r="B5999" i="106" s="1"/>
  <c r="D5999" i="106" s="1"/>
  <c r="B6260" i="106"/>
  <c r="D6260" i="106" s="1"/>
  <c r="B1032" i="106"/>
  <c r="D1032" i="106" s="1"/>
  <c r="B6686" i="106"/>
  <c r="D6686" i="106" s="1"/>
  <c r="B733" i="106"/>
  <c r="D733" i="106" s="1"/>
  <c r="K50" i="29"/>
  <c r="B1341" i="106"/>
  <c r="D1341" i="106" s="1"/>
  <c r="D184" i="29"/>
  <c r="B1345" i="106" s="1"/>
  <c r="D1345" i="106" s="1"/>
  <c r="B4352" i="106"/>
  <c r="D4352" i="106" s="1"/>
  <c r="B6144" i="106"/>
  <c r="D6144" i="106" s="1"/>
  <c r="B5134" i="106"/>
  <c r="D5134" i="106" s="1"/>
  <c r="B4340" i="106"/>
  <c r="D4340" i="106" s="1"/>
  <c r="F131" i="34"/>
  <c r="B6319" i="106"/>
  <c r="D6319" i="106" s="1"/>
  <c r="J108" i="5"/>
  <c r="B6351" i="106" s="1"/>
  <c r="D6351" i="106" s="1"/>
  <c r="B5742" i="106"/>
  <c r="D5742" i="106" s="1"/>
  <c r="G122" i="5"/>
  <c r="B5748" i="106" s="1"/>
  <c r="D5748" i="106" s="1"/>
  <c r="B5988" i="106"/>
  <c r="D5988" i="106" s="1"/>
  <c r="K18" i="5"/>
  <c r="B5992" i="106" s="1"/>
  <c r="D5992" i="106" s="1"/>
  <c r="B6954" i="106"/>
  <c r="D6954" i="106" s="1"/>
  <c r="B7232" i="106"/>
  <c r="D7232" i="106" s="1"/>
  <c r="B782" i="106"/>
  <c r="D782" i="106" s="1"/>
  <c r="I42" i="29"/>
  <c r="B6916" i="106" s="1"/>
  <c r="D6916" i="106" s="1"/>
  <c r="B6904" i="106"/>
  <c r="D6904" i="106" s="1"/>
  <c r="B5564" i="106"/>
  <c r="D5564" i="106" s="1"/>
  <c r="F18" i="34"/>
  <c r="B3641" i="106"/>
  <c r="D3641" i="106" s="1"/>
  <c r="B6967" i="106"/>
  <c r="D6967" i="106" s="1"/>
  <c r="B3646" i="106"/>
  <c r="D3646" i="106" s="1"/>
  <c r="K309" i="29"/>
  <c r="B3717" i="106" s="1"/>
  <c r="D3717" i="106" s="1"/>
  <c r="B7112" i="106"/>
  <c r="D7112" i="106" s="1"/>
  <c r="B856" i="106"/>
  <c r="D856" i="106" s="1"/>
  <c r="B6791" i="106"/>
  <c r="D6791" i="106" s="1"/>
  <c r="B6908" i="106"/>
  <c r="D6908" i="106" s="1"/>
  <c r="B5844" i="106"/>
  <c r="D5844" i="106" s="1"/>
  <c r="G221" i="5"/>
  <c r="B5847" i="106" s="1"/>
  <c r="D5847" i="106" s="1"/>
  <c r="B6161" i="106"/>
  <c r="D6161" i="106" s="1"/>
  <c r="B5755" i="106"/>
  <c r="D5755" i="106" s="1"/>
  <c r="B6753" i="106"/>
  <c r="D6753" i="106" s="1"/>
  <c r="F147" i="34"/>
  <c r="B5609" i="106"/>
  <c r="D5609" i="106" s="1"/>
  <c r="B5705" i="106"/>
  <c r="D5705" i="106" s="1"/>
  <c r="K224" i="29"/>
  <c r="B1409" i="106"/>
  <c r="D1409" i="106" s="1"/>
  <c r="B5731" i="106"/>
  <c r="D5731" i="106" s="1"/>
  <c r="G67" i="5"/>
  <c r="B5733" i="106" s="1"/>
  <c r="D5733" i="106" s="1"/>
  <c r="B6775" i="106"/>
  <c r="D6775" i="106" s="1"/>
  <c r="B1030" i="106"/>
  <c r="D1030" i="106" s="1"/>
  <c r="B5724" i="106"/>
  <c r="D5724" i="106" s="1"/>
  <c r="B7701" i="106"/>
  <c r="D7701" i="106" s="1"/>
  <c r="B6989" i="106"/>
  <c r="D6989" i="106" s="1"/>
  <c r="K89" i="29"/>
  <c r="B6990" i="106" s="1"/>
  <c r="D6990" i="106" s="1"/>
  <c r="B2997" i="106"/>
  <c r="D2997" i="106" s="1"/>
  <c r="B3059" i="106"/>
  <c r="D3059" i="106" s="1"/>
  <c r="B7815" i="106"/>
  <c r="D7815" i="106" s="1"/>
  <c r="B5565" i="106"/>
  <c r="D5565" i="106" s="1"/>
  <c r="F85" i="34"/>
  <c r="B7787" i="106"/>
  <c r="D7787" i="106" s="1"/>
  <c r="K333" i="29"/>
  <c r="B7788" i="106" s="1"/>
  <c r="D7788" i="106" s="1"/>
  <c r="B6095" i="106"/>
  <c r="D6095" i="106" s="1"/>
  <c r="B5074" i="106"/>
  <c r="D5074" i="106" s="1"/>
  <c r="B6190" i="106"/>
  <c r="D6190" i="106" s="1"/>
  <c r="B6085" i="106"/>
  <c r="D6085" i="106" s="1"/>
  <c r="B747" i="106"/>
  <c r="D747" i="106" s="1"/>
  <c r="K68" i="29"/>
  <c r="B4886" i="106"/>
  <c r="D4886" i="106" s="1"/>
  <c r="B2979" i="106"/>
  <c r="D2979" i="106" s="1"/>
  <c r="E303" i="29"/>
  <c r="B1535" i="106" s="1"/>
  <c r="D1535" i="106" s="1"/>
  <c r="B1531" i="106"/>
  <c r="D1531" i="106" s="1"/>
  <c r="B6796" i="106"/>
  <c r="D6796" i="106" s="1"/>
  <c r="B1369" i="106"/>
  <c r="D1369" i="106" s="1"/>
  <c r="B5111" i="106"/>
  <c r="D5111" i="106" s="1"/>
  <c r="F100" i="34"/>
  <c r="B6667" i="106"/>
  <c r="D6667" i="106" s="1"/>
  <c r="B7059" i="106"/>
  <c r="D7059" i="106" s="1"/>
  <c r="I184" i="29"/>
  <c r="B7063" i="106" s="1"/>
  <c r="D7063" i="106" s="1"/>
  <c r="B2848" i="106"/>
  <c r="D2848" i="106" s="1"/>
  <c r="B6164" i="106"/>
  <c r="D6164" i="106" s="1"/>
  <c r="B6325" i="106"/>
  <c r="D6325" i="106" s="1"/>
  <c r="B7256" i="106"/>
  <c r="B6691" i="106"/>
  <c r="D6691" i="106" s="1"/>
  <c r="B6976" i="106"/>
  <c r="D6976" i="106" s="1"/>
  <c r="B1013" i="106"/>
  <c r="D1013" i="106" s="1"/>
  <c r="B6783" i="106"/>
  <c r="D6783" i="106" s="1"/>
  <c r="B7680" i="106"/>
  <c r="D7680" i="106" s="1"/>
  <c r="B7197" i="106"/>
  <c r="D7197" i="106" s="1"/>
  <c r="B1372" i="106"/>
  <c r="D1372" i="106" s="1"/>
  <c r="K200" i="29"/>
  <c r="B1384" i="106" s="1"/>
  <c r="D1384" i="106" s="1"/>
  <c r="B7656" i="106"/>
  <c r="D7656" i="106" s="1"/>
  <c r="B6299" i="106"/>
  <c r="D6299" i="106" s="1"/>
  <c r="B6975" i="106"/>
  <c r="D6975" i="106" s="1"/>
  <c r="H194" i="29"/>
  <c r="B2828" i="106" s="1"/>
  <c r="D2828" i="106" s="1"/>
  <c r="B2995" i="106"/>
  <c r="D2995" i="106" s="1"/>
  <c r="F13" i="3"/>
  <c r="B157" i="106" s="1"/>
  <c r="D157" i="106" s="1"/>
  <c r="B3419" i="106"/>
  <c r="D3419" i="106" s="1"/>
  <c r="D37" i="36"/>
  <c r="D44" i="4"/>
  <c r="B7749" i="106"/>
  <c r="D7749" i="106" s="1"/>
  <c r="B6408" i="106"/>
  <c r="D6408" i="106" s="1"/>
  <c r="B7704" i="106"/>
  <c r="D7704" i="106" s="1"/>
  <c r="B3530" i="106"/>
  <c r="D3530" i="106" s="1"/>
  <c r="B1347" i="106"/>
  <c r="D1347" i="106" s="1"/>
  <c r="E184" i="29"/>
  <c r="B1351" i="106" s="1"/>
  <c r="D1351" i="106" s="1"/>
  <c r="B7636" i="106"/>
  <c r="B5177" i="106"/>
  <c r="D5177" i="106" s="1"/>
  <c r="B833" i="106"/>
  <c r="D833" i="106" s="1"/>
  <c r="B2812" i="106"/>
  <c r="D2812" i="106" s="1"/>
  <c r="K165" i="29"/>
  <c r="B2818" i="106" s="1"/>
  <c r="D2818" i="106" s="1"/>
  <c r="B6630" i="106"/>
  <c r="D6630" i="106" s="1"/>
  <c r="B7233" i="106"/>
  <c r="D7233" i="106" s="1"/>
  <c r="B6634" i="106"/>
  <c r="D6634" i="106" s="1"/>
  <c r="F135" i="34"/>
  <c r="B6659" i="106"/>
  <c r="D6659" i="106" s="1"/>
  <c r="B7188" i="106"/>
  <c r="D7188" i="106" s="1"/>
  <c r="B6929" i="106"/>
  <c r="D6929" i="106" s="1"/>
  <c r="B6763" i="106"/>
  <c r="D6763" i="106" s="1"/>
  <c r="B3583" i="106"/>
  <c r="K133" i="29"/>
  <c r="B7776" i="106" s="1"/>
  <c r="D7776" i="106" s="1"/>
  <c r="E137" i="29"/>
  <c r="B7774" i="106"/>
  <c r="D7774" i="106" s="1"/>
  <c r="B4419" i="106"/>
  <c r="D4419" i="106" s="1"/>
  <c r="B7147" i="106"/>
  <c r="D7147" i="106" s="1"/>
  <c r="B6369" i="106"/>
  <c r="D6369" i="106" s="1"/>
  <c r="B76" i="106"/>
  <c r="D76" i="106" s="1"/>
  <c r="B6808" i="106"/>
  <c r="D6808" i="106" s="1"/>
  <c r="B917" i="106"/>
  <c r="D917" i="106" s="1"/>
  <c r="G65" i="29"/>
  <c r="B977" i="106" s="1"/>
  <c r="D977" i="106" s="1"/>
  <c r="B970" i="106"/>
  <c r="D970" i="106" s="1"/>
  <c r="B7260" i="106"/>
  <c r="K228" i="29"/>
  <c r="B3392" i="106" s="1"/>
  <c r="D3392" i="106" s="1"/>
  <c r="B3389" i="106"/>
  <c r="D3389" i="106" s="1"/>
  <c r="B1363" i="106"/>
  <c r="D1363" i="106" s="1"/>
  <c r="B981" i="106"/>
  <c r="D981" i="106" s="1"/>
  <c r="B6851" i="106"/>
  <c r="D6851" i="106" s="1"/>
  <c r="B6735" i="106"/>
  <c r="D6735" i="106" s="1"/>
  <c r="B4415" i="106"/>
  <c r="D4415" i="106" s="1"/>
  <c r="F161" i="34"/>
  <c r="B5115" i="106"/>
  <c r="D5115" i="106" s="1"/>
  <c r="F102" i="34"/>
  <c r="B6846" i="106"/>
  <c r="D6846" i="106" s="1"/>
  <c r="B5576" i="106"/>
  <c r="D5576" i="106" s="1"/>
  <c r="F25" i="34"/>
  <c r="B5105" i="106"/>
  <c r="D5105" i="106" s="1"/>
  <c r="B1244" i="106"/>
  <c r="D1244" i="106" s="1"/>
  <c r="B4792" i="106"/>
  <c r="D4792" i="106" s="1"/>
  <c r="F121" i="34"/>
  <c r="B2992" i="106"/>
  <c r="D2992" i="106" s="1"/>
  <c r="K191" i="29"/>
  <c r="B3010" i="106" s="1"/>
  <c r="D3010" i="106" s="1"/>
  <c r="B5375" i="106"/>
  <c r="D5375" i="106" s="1"/>
  <c r="B4369" i="106"/>
  <c r="D4369" i="106" s="1"/>
  <c r="B5998" i="106"/>
  <c r="D5998" i="106" s="1"/>
  <c r="B839" i="106"/>
  <c r="D839" i="106" s="1"/>
  <c r="E57" i="29"/>
  <c r="B853" i="106" s="1"/>
  <c r="D853" i="106" s="1"/>
  <c r="B851" i="106"/>
  <c r="D851" i="106" s="1"/>
  <c r="B7695" i="106"/>
  <c r="D7695" i="106" s="1"/>
  <c r="B838" i="106"/>
  <c r="D838" i="106" s="1"/>
  <c r="B88" i="106"/>
  <c r="D88" i="106" s="1"/>
  <c r="B6705" i="106"/>
  <c r="D6705" i="106" s="1"/>
  <c r="B6671" i="106"/>
  <c r="D6671" i="106" s="1"/>
  <c r="B7099" i="106"/>
  <c r="D7099" i="106" s="1"/>
  <c r="I303" i="29"/>
  <c r="B7103" i="106" s="1"/>
  <c r="D7103" i="106" s="1"/>
  <c r="B5462" i="106"/>
  <c r="D5462" i="106" s="1"/>
  <c r="B7658" i="106"/>
  <c r="D7658" i="106" s="1"/>
  <c r="B1014" i="106"/>
  <c r="D1014" i="106" s="1"/>
  <c r="B6703" i="106"/>
  <c r="D6703" i="106" s="1"/>
  <c r="B1311" i="106"/>
  <c r="D1311" i="106" s="1"/>
  <c r="K164" i="29"/>
  <c r="B1325" i="106" s="1"/>
  <c r="D1325" i="106" s="1"/>
  <c r="B3721" i="106"/>
  <c r="D3721" i="106" s="1"/>
  <c r="K283" i="29"/>
  <c r="B3723" i="106" s="1"/>
  <c r="D3723" i="106" s="1"/>
  <c r="C204" i="5"/>
  <c r="B5260" i="106" s="1"/>
  <c r="D5260" i="106" s="1"/>
  <c r="B5247" i="106"/>
  <c r="D5247" i="106" s="1"/>
  <c r="B891" i="106"/>
  <c r="D891" i="106" s="1"/>
  <c r="B6332" i="106"/>
  <c r="D6332" i="106" s="1"/>
  <c r="B2808" i="106"/>
  <c r="D2808" i="106" s="1"/>
  <c r="K145" i="29"/>
  <c r="B2811" i="106" s="1"/>
  <c r="D2811" i="106" s="1"/>
  <c r="B7161" i="106"/>
  <c r="D7161" i="106" s="1"/>
  <c r="B2981" i="106"/>
  <c r="D2981" i="106" s="1"/>
  <c r="B6716" i="106"/>
  <c r="D6716" i="106" s="1"/>
  <c r="B5351" i="106"/>
  <c r="D5351" i="106" s="1"/>
  <c r="D17" i="171"/>
  <c r="B4362" i="106"/>
  <c r="D4362" i="106" s="1"/>
  <c r="F169" i="34"/>
  <c r="B892" i="106"/>
  <c r="D892" i="106" s="1"/>
  <c r="B6143" i="106"/>
  <c r="D6143" i="106" s="1"/>
  <c r="B5580" i="106"/>
  <c r="D5580" i="106" s="1"/>
  <c r="F67" i="5"/>
  <c r="B5582" i="106" s="1"/>
  <c r="D5582" i="106" s="1"/>
  <c r="B6388" i="106"/>
  <c r="D6388" i="106" s="1"/>
  <c r="F118" i="34"/>
  <c r="B134" i="106"/>
  <c r="D134" i="106" s="1"/>
  <c r="K62" i="29"/>
  <c r="B741" i="106"/>
  <c r="D741" i="106" s="1"/>
  <c r="B1313" i="106"/>
  <c r="D1313" i="106" s="1"/>
  <c r="K167" i="29"/>
  <c r="B1327" i="106" s="1"/>
  <c r="D1327" i="106" s="1"/>
  <c r="B6354" i="106"/>
  <c r="D6354" i="106" s="1"/>
  <c r="B7062" i="106"/>
  <c r="D7062" i="106" s="1"/>
  <c r="B6786" i="106"/>
  <c r="D6786" i="106" s="1"/>
  <c r="B6685" i="106"/>
  <c r="D6685" i="106" s="1"/>
  <c r="B925" i="106"/>
  <c r="D925" i="106" s="1"/>
  <c r="B7698" i="106"/>
  <c r="D7698" i="106" s="1"/>
  <c r="B7040" i="106"/>
  <c r="D7040" i="106" s="1"/>
  <c r="B5239" i="106"/>
  <c r="D5239" i="106" s="1"/>
  <c r="B1248" i="106"/>
  <c r="D1248" i="106" s="1"/>
  <c r="B6642" i="106"/>
  <c r="D6642" i="106" s="1"/>
  <c r="F136" i="34"/>
  <c r="B5925" i="106"/>
  <c r="D5925" i="106" s="1"/>
  <c r="I67" i="5"/>
  <c r="B5926" i="106" s="1"/>
  <c r="D5926" i="106" s="1"/>
  <c r="B4946" i="106"/>
  <c r="D4946" i="106" s="1"/>
  <c r="B7196" i="106"/>
  <c r="D7196" i="106" s="1"/>
  <c r="B7029" i="106"/>
  <c r="D7029" i="106" s="1"/>
  <c r="B6819" i="106"/>
  <c r="D6819" i="106" s="1"/>
  <c r="B6728" i="106"/>
  <c r="D6728" i="106" s="1"/>
  <c r="B840" i="106"/>
  <c r="D840" i="106" s="1"/>
  <c r="B4948" i="106"/>
  <c r="D4948" i="106" s="1"/>
  <c r="B5729" i="106"/>
  <c r="D5729" i="106" s="1"/>
  <c r="B6340" i="106"/>
  <c r="D6340" i="106" s="1"/>
  <c r="B6696" i="106"/>
  <c r="D6696" i="106" s="1"/>
  <c r="B5343" i="106"/>
  <c r="D5343" i="106" s="1"/>
  <c r="D82" i="5"/>
  <c r="B5348" i="106" s="1"/>
  <c r="D5348" i="106" s="1"/>
  <c r="B4417" i="106"/>
  <c r="D4417" i="106" s="1"/>
  <c r="B152" i="106"/>
  <c r="D152" i="106" s="1"/>
  <c r="B5064" i="106"/>
  <c r="D5064" i="106" s="1"/>
  <c r="B17" i="7"/>
  <c r="B4102" i="106" s="1"/>
  <c r="D4102" i="106" s="1"/>
  <c r="B4853" i="106"/>
  <c r="D4853" i="106" s="1"/>
  <c r="K220" i="29"/>
  <c r="B7077" i="106"/>
  <c r="D7077" i="106" s="1"/>
  <c r="B6149" i="106"/>
  <c r="D6149" i="106" s="1"/>
  <c r="B6405" i="106"/>
  <c r="D6405" i="106" s="1"/>
  <c r="B6692" i="106"/>
  <c r="D6692" i="106" s="1"/>
  <c r="B6092" i="106"/>
  <c r="D6092" i="106" s="1"/>
  <c r="B783" i="106"/>
  <c r="D783" i="106" s="1"/>
  <c r="B5057" i="106"/>
  <c r="D5057" i="106" s="1"/>
  <c r="B950" i="106"/>
  <c r="D950" i="106" s="1"/>
  <c r="B5515" i="106"/>
  <c r="D5515" i="106" s="1"/>
  <c r="B6177" i="106"/>
  <c r="D6177" i="106" s="1"/>
  <c r="B6689" i="106"/>
  <c r="D6689" i="106" s="1"/>
  <c r="B6403" i="106"/>
  <c r="D6403" i="106" s="1"/>
  <c r="B5084" i="106"/>
  <c r="D5084" i="106" s="1"/>
  <c r="B6355" i="106"/>
  <c r="D6355" i="106" s="1"/>
  <c r="B5697" i="106"/>
  <c r="D5697" i="106" s="1"/>
  <c r="B5591" i="106"/>
  <c r="D5591" i="106" s="1"/>
  <c r="B5401" i="106"/>
  <c r="D5401" i="106" s="1"/>
  <c r="B6664" i="106"/>
  <c r="D6664" i="106" s="1"/>
  <c r="B6372" i="106"/>
  <c r="D6372" i="106" s="1"/>
  <c r="I169" i="5"/>
  <c r="B4363" i="106" s="1"/>
  <c r="D4363" i="106" s="1"/>
  <c r="B5584" i="106"/>
  <c r="D5584" i="106" s="1"/>
  <c r="B5152" i="106"/>
  <c r="D5152" i="106" s="1"/>
  <c r="B6254" i="106"/>
  <c r="D6254" i="106" s="1"/>
  <c r="B5464" i="106"/>
  <c r="D5464" i="106" s="1"/>
  <c r="B4392" i="106"/>
  <c r="D4392" i="106" s="1"/>
  <c r="B6806" i="106"/>
  <c r="D6806" i="106" s="1"/>
  <c r="B1412" i="106"/>
  <c r="D1412" i="106" s="1"/>
  <c r="K233" i="29"/>
  <c r="B1476" i="106" s="1"/>
  <c r="D1476" i="106" s="1"/>
  <c r="B4217" i="106"/>
  <c r="D4217" i="106" s="1"/>
  <c r="B6349" i="106"/>
  <c r="D6349" i="106" s="1"/>
  <c r="C252" i="5"/>
  <c r="B6833" i="106" s="1"/>
  <c r="D6833" i="106" s="1"/>
  <c r="B6614" i="106"/>
  <c r="D6614" i="106" s="1"/>
  <c r="B4351" i="106"/>
  <c r="D4351" i="106" s="1"/>
  <c r="F109" i="34"/>
  <c r="B4361" i="106"/>
  <c r="D4361" i="106" s="1"/>
  <c r="B6789" i="106"/>
  <c r="D6789" i="106" s="1"/>
  <c r="B6341" i="106"/>
  <c r="D6341" i="106" s="1"/>
  <c r="B7809" i="106"/>
  <c r="D7809" i="106" s="1"/>
  <c r="F166" i="34"/>
  <c r="B653" i="106"/>
  <c r="D653" i="106" s="1"/>
  <c r="B6687" i="106"/>
  <c r="D6687" i="106" s="1"/>
  <c r="K96" i="29"/>
  <c r="B7003" i="106" s="1"/>
  <c r="D7003" i="106" s="1"/>
  <c r="B7002" i="106"/>
  <c r="D7002" i="106" s="1"/>
  <c r="B5586" i="106"/>
  <c r="D5586" i="106" s="1"/>
  <c r="B6757" i="106"/>
  <c r="D6757" i="106" s="1"/>
  <c r="B6328" i="106"/>
  <c r="D6328" i="106" s="1"/>
  <c r="B6697" i="106"/>
  <c r="D6697" i="106" s="1"/>
  <c r="B5137" i="106"/>
  <c r="D5137" i="106" s="1"/>
  <c r="B6790" i="106"/>
  <c r="D6790" i="106" s="1"/>
  <c r="B6252" i="106"/>
  <c r="D6252" i="106" s="1"/>
  <c r="B5708" i="106"/>
  <c r="D5708" i="106" s="1"/>
  <c r="B7267" i="106"/>
  <c r="B6253" i="106"/>
  <c r="D6253" i="106" s="1"/>
  <c r="B5279" i="106"/>
  <c r="D5279" i="106" s="1"/>
  <c r="F129" i="34"/>
  <c r="B7654" i="106"/>
  <c r="D7654" i="106" s="1"/>
  <c r="B5440" i="106"/>
  <c r="D5440" i="106" s="1"/>
  <c r="D209" i="5"/>
  <c r="B4412" i="106" s="1"/>
  <c r="D4412" i="106" s="1"/>
  <c r="B6801" i="106"/>
  <c r="D6801" i="106" s="1"/>
  <c r="F153" i="34"/>
  <c r="B6764" i="106"/>
  <c r="D6764" i="106" s="1"/>
  <c r="B620" i="106"/>
  <c r="D620" i="106" s="1"/>
  <c r="G57" i="29"/>
  <c r="B969" i="106" s="1"/>
  <c r="D969" i="106" s="1"/>
  <c r="B967" i="106"/>
  <c r="D967" i="106" s="1"/>
  <c r="B5665" i="106"/>
  <c r="D5665" i="106" s="1"/>
  <c r="B6787" i="106"/>
  <c r="D6787" i="106" s="1"/>
  <c r="B7184" i="106"/>
  <c r="D7184" i="106" s="1"/>
  <c r="B3486" i="106"/>
  <c r="D3486" i="106" s="1"/>
  <c r="B6184" i="106"/>
  <c r="D6184" i="106" s="1"/>
  <c r="B5991" i="106"/>
  <c r="D5991" i="106" s="1"/>
  <c r="B501" i="106"/>
  <c r="D501" i="106" s="1"/>
  <c r="E34" i="3"/>
  <c r="B139" i="106" s="1"/>
  <c r="D139" i="106" s="1"/>
  <c r="B6127" i="106"/>
  <c r="D6127" i="106" s="1"/>
  <c r="B2725" i="106"/>
  <c r="D2725" i="106" s="1"/>
  <c r="K247" i="29"/>
  <c r="B2726" i="106" s="1"/>
  <c r="D2726" i="106" s="1"/>
  <c r="B6863" i="106"/>
  <c r="D6863" i="106" s="1"/>
  <c r="B7226" i="106"/>
  <c r="D7226" i="106" s="1"/>
  <c r="I350" i="29"/>
  <c r="B1228" i="106"/>
  <c r="D1228" i="106" s="1"/>
  <c r="D73" i="36"/>
  <c r="B6290" i="106"/>
  <c r="D6290" i="106" s="1"/>
  <c r="K189" i="29"/>
  <c r="B3008" i="106" s="1"/>
  <c r="D3008" i="106" s="1"/>
  <c r="B2990" i="106"/>
  <c r="D2990" i="106" s="1"/>
  <c r="B4876" i="106"/>
  <c r="D4876" i="106" s="1"/>
  <c r="B6922" i="106"/>
  <c r="D6922" i="106" s="1"/>
  <c r="B5516" i="106"/>
  <c r="D5516" i="106" s="1"/>
  <c r="B3578" i="106"/>
  <c r="D3578" i="106" s="1"/>
  <c r="B5855" i="106"/>
  <c r="D5855" i="106" s="1"/>
  <c r="B6615" i="106"/>
  <c r="D6615" i="106" s="1"/>
  <c r="D252" i="5"/>
  <c r="B6834" i="106" s="1"/>
  <c r="D6834" i="106" s="1"/>
  <c r="B3064" i="106"/>
  <c r="D3064" i="106" s="1"/>
  <c r="K219" i="29"/>
  <c r="B3065" i="106" s="1"/>
  <c r="D3065" i="106" s="1"/>
  <c r="B1007" i="106"/>
  <c r="D1007" i="106" s="1"/>
  <c r="B6675" i="106"/>
  <c r="D6675" i="106" s="1"/>
  <c r="B6135" i="106"/>
  <c r="D6135" i="106" s="1"/>
  <c r="B6235" i="106"/>
  <c r="D6235" i="106" s="1"/>
  <c r="B5710" i="106"/>
  <c r="D5710" i="106" s="1"/>
  <c r="B880" i="106"/>
  <c r="D880" i="106" s="1"/>
  <c r="B6844" i="106"/>
  <c r="D6844" i="106" s="1"/>
  <c r="I33" i="29"/>
  <c r="B6902" i="106" s="1"/>
  <c r="D6902" i="106" s="1"/>
  <c r="B5858" i="106"/>
  <c r="D5858" i="106" s="1"/>
  <c r="B6709" i="106"/>
  <c r="D6709" i="106" s="1"/>
  <c r="B6145" i="106"/>
  <c r="D6145" i="106" s="1"/>
  <c r="B6774" i="106"/>
  <c r="D6774" i="106" s="1"/>
  <c r="B821" i="106"/>
  <c r="D821" i="106" s="1"/>
  <c r="E33" i="29"/>
  <c r="B836" i="106" s="1"/>
  <c r="D836" i="106" s="1"/>
  <c r="B907" i="106"/>
  <c r="D907" i="106" s="1"/>
  <c r="B6636" i="106"/>
  <c r="D6636" i="106" s="1"/>
  <c r="B5330" i="106"/>
  <c r="D5330" i="106" s="1"/>
  <c r="B6638" i="106"/>
  <c r="D6638" i="106" s="1"/>
  <c r="B6621" i="106"/>
  <c r="D6621" i="106" s="1"/>
  <c r="K252" i="5"/>
  <c r="K266" i="5" s="1"/>
  <c r="B4442" i="106" s="1"/>
  <c r="D4442" i="106" s="1"/>
  <c r="B6793" i="106"/>
  <c r="D6793" i="106" s="1"/>
  <c r="F152" i="34"/>
  <c r="B3253" i="106"/>
  <c r="D3253" i="106" s="1"/>
  <c r="B1044" i="106"/>
  <c r="D1044" i="106" s="1"/>
  <c r="B3562" i="106"/>
  <c r="D3562" i="106" s="1"/>
  <c r="B3058" i="106"/>
  <c r="D3058" i="106" s="1"/>
  <c r="B7228" i="106"/>
  <c r="D7228" i="106" s="1"/>
  <c r="B5068" i="106"/>
  <c r="D5068" i="106" s="1"/>
  <c r="B6656" i="106"/>
  <c r="D6656" i="106" s="1"/>
  <c r="B4317" i="106"/>
  <c r="D4317" i="106" s="1"/>
  <c r="F119" i="34"/>
  <c r="B7101" i="106"/>
  <c r="D7101" i="106" s="1"/>
  <c r="K30" i="29"/>
  <c r="B6897" i="106" s="1"/>
  <c r="D6897" i="106" s="1"/>
  <c r="B6896" i="106"/>
  <c r="D6896" i="106" s="1"/>
  <c r="B6776" i="106"/>
  <c r="D6776" i="106" s="1"/>
  <c r="B5917" i="106"/>
  <c r="D5917" i="106" s="1"/>
  <c r="B7172" i="106"/>
  <c r="D7172" i="106" s="1"/>
  <c r="K325" i="29"/>
  <c r="B7180" i="106" s="1"/>
  <c r="D7180" i="106" s="1"/>
  <c r="B906" i="106"/>
  <c r="D906" i="106" s="1"/>
  <c r="F53" i="29"/>
  <c r="B908" i="106" s="1"/>
  <c r="D908" i="106" s="1"/>
  <c r="H303" i="29"/>
  <c r="B1553" i="106" s="1"/>
  <c r="D1553" i="106" s="1"/>
  <c r="B1549" i="106"/>
  <c r="D1549" i="106" s="1"/>
  <c r="B7693" i="106"/>
  <c r="D7693" i="106" s="1"/>
  <c r="B6845" i="106"/>
  <c r="D6845" i="106" s="1"/>
  <c r="J33" i="29"/>
  <c r="B6903" i="106" s="1"/>
  <c r="D6903" i="106" s="1"/>
  <c r="B916" i="106"/>
  <c r="D916" i="106" s="1"/>
  <c r="H41" i="4"/>
  <c r="H44" i="4" s="1"/>
  <c r="B3296" i="106" s="1"/>
  <c r="D3296" i="106" s="1"/>
  <c r="B6250" i="106"/>
  <c r="D6250" i="106" s="1"/>
  <c r="B7150" i="106"/>
  <c r="D7150" i="106" s="1"/>
  <c r="B166" i="106"/>
  <c r="D166" i="106" s="1"/>
  <c r="K188" i="29"/>
  <c r="B3007" i="106" s="1"/>
  <c r="D3007" i="106" s="1"/>
  <c r="B2989" i="106"/>
  <c r="D2989" i="106" s="1"/>
  <c r="E194" i="29"/>
  <c r="E196" i="29" s="1"/>
  <c r="B729" i="106"/>
  <c r="D729" i="106" s="1"/>
  <c r="K45" i="29"/>
  <c r="B1117" i="106" s="1"/>
  <c r="D1117" i="106" s="1"/>
  <c r="B5118" i="106"/>
  <c r="D5118" i="106" s="1"/>
  <c r="F104" i="34"/>
  <c r="B6162" i="106"/>
  <c r="D6162" i="106" s="1"/>
  <c r="B6874" i="106"/>
  <c r="D6874" i="106" s="1"/>
  <c r="B3369" i="106"/>
  <c r="D3369" i="106" s="1"/>
  <c r="B6622" i="106"/>
  <c r="D6622" i="106" s="1"/>
  <c r="F133" i="34"/>
  <c r="B5230" i="106"/>
  <c r="D5230" i="106" s="1"/>
  <c r="C181" i="5"/>
  <c r="B5232" i="106" s="1"/>
  <c r="D5232" i="106" s="1"/>
  <c r="F122" i="34"/>
  <c r="I127" i="29"/>
  <c r="B7033" i="106" s="1"/>
  <c r="D7033" i="106" s="1"/>
  <c r="B7024" i="106"/>
  <c r="D7024" i="106" s="1"/>
  <c r="B4331" i="106"/>
  <c r="D4331" i="106" s="1"/>
  <c r="B5083" i="106"/>
  <c r="D5083" i="106" s="1"/>
  <c r="E37" i="4"/>
  <c r="B6285" i="106" s="1"/>
  <c r="D6285" i="106" s="1"/>
  <c r="B6240" i="106"/>
  <c r="D6240" i="106" s="1"/>
  <c r="H14" i="118"/>
  <c r="H19" i="118"/>
  <c r="B6959" i="106"/>
  <c r="D6959" i="106" s="1"/>
  <c r="B896" i="106"/>
  <c r="D896" i="106" s="1"/>
  <c r="B5333" i="106"/>
  <c r="D5333" i="106" s="1"/>
  <c r="B5555" i="106"/>
  <c r="D5555" i="106" s="1"/>
  <c r="B7682" i="106"/>
  <c r="D7682" i="106" s="1"/>
  <c r="B6831" i="106"/>
  <c r="D6831" i="106" s="1"/>
  <c r="E40" i="4"/>
  <c r="B6288" i="106" s="1"/>
  <c r="D6288" i="106" s="1"/>
  <c r="B6248" i="106"/>
  <c r="D6248" i="106" s="1"/>
  <c r="B5079" i="106"/>
  <c r="D5079" i="106" s="1"/>
  <c r="B751" i="106"/>
  <c r="D751" i="106" s="1"/>
  <c r="K71" i="29"/>
  <c r="K72" i="29" s="1"/>
  <c r="B1141" i="106" s="1"/>
  <c r="D1141" i="106" s="1"/>
  <c r="B5100" i="106"/>
  <c r="D5100" i="106" s="1"/>
  <c r="B1546" i="106"/>
  <c r="D1546" i="106" s="1"/>
  <c r="K75" i="29"/>
  <c r="B756" i="106"/>
  <c r="D756" i="106" s="1"/>
  <c r="B805" i="106"/>
  <c r="D805" i="106" s="1"/>
  <c r="B6737" i="106"/>
  <c r="D6737" i="106" s="1"/>
  <c r="F146" i="34"/>
  <c r="K192" i="29"/>
  <c r="B3011" i="106" s="1"/>
  <c r="D3011" i="106" s="1"/>
  <c r="B2993" i="106"/>
  <c r="D2993" i="106" s="1"/>
  <c r="B6738" i="106"/>
  <c r="D6738" i="106" s="1"/>
  <c r="B1540" i="106"/>
  <c r="D1540" i="106" s="1"/>
  <c r="B4810" i="106"/>
  <c r="D4810" i="106" s="1"/>
  <c r="G181" i="5"/>
  <c r="B5784" i="106" s="1"/>
  <c r="D5784" i="106" s="1"/>
  <c r="B5310" i="106"/>
  <c r="D5310" i="106" s="1"/>
  <c r="B5085" i="106"/>
  <c r="D5085" i="106" s="1"/>
  <c r="B7138" i="106"/>
  <c r="D7138" i="106" s="1"/>
  <c r="B7706" i="106"/>
  <c r="D7706" i="106" s="1"/>
  <c r="B5196" i="106"/>
  <c r="D5196" i="106" s="1"/>
  <c r="B5340" i="106"/>
  <c r="D5340" i="106" s="1"/>
  <c r="D67" i="5"/>
  <c r="B5342" i="106" s="1"/>
  <c r="D5342" i="106" s="1"/>
  <c r="B4230" i="106"/>
  <c r="D4230" i="106" s="1"/>
  <c r="B5187" i="106"/>
  <c r="D5187" i="106" s="1"/>
  <c r="F113" i="34"/>
  <c r="B5558" i="106"/>
  <c r="D5558" i="106" s="1"/>
  <c r="F18" i="5"/>
  <c r="B5562" i="106" s="1"/>
  <c r="D5562" i="106" s="1"/>
  <c r="B5075" i="106"/>
  <c r="D5075" i="106" s="1"/>
  <c r="B6935" i="106"/>
  <c r="D6935" i="106" s="1"/>
  <c r="B5393" i="106"/>
  <c r="D5393" i="106" s="1"/>
  <c r="G13" i="3"/>
  <c r="B180" i="106" s="1"/>
  <c r="D180" i="106" s="1"/>
  <c r="B3422" i="106"/>
  <c r="D3422" i="106" s="1"/>
  <c r="D38" i="36"/>
  <c r="K255" i="29"/>
  <c r="B7096" i="106" s="1"/>
  <c r="D7096" i="106" s="1"/>
  <c r="B7095" i="106"/>
  <c r="D7095" i="106" s="1"/>
  <c r="B4334" i="106"/>
  <c r="D4334" i="106" s="1"/>
  <c r="B4365" i="106"/>
  <c r="D4365" i="106" s="1"/>
  <c r="H175" i="5"/>
  <c r="H267" i="5" s="1"/>
  <c r="H7" i="4" s="1"/>
  <c r="B2657" i="106" s="1"/>
  <c r="D2657" i="106" s="1"/>
  <c r="B6150" i="106"/>
  <c r="D6150" i="106" s="1"/>
  <c r="B5374" i="106"/>
  <c r="D5374" i="106" s="1"/>
  <c r="B4418" i="106"/>
  <c r="D4418" i="106" s="1"/>
  <c r="F164" i="34"/>
  <c r="B6707" i="106"/>
  <c r="D6707" i="106" s="1"/>
  <c r="B1038" i="106"/>
  <c r="D1038" i="106" s="1"/>
  <c r="B5519" i="106"/>
  <c r="D5519" i="106" s="1"/>
  <c r="E67" i="5"/>
  <c r="B5521" i="106" s="1"/>
  <c r="D5521" i="106" s="1"/>
  <c r="B6807" i="106"/>
  <c r="D6807" i="106" s="1"/>
  <c r="B5619" i="106"/>
  <c r="D5619" i="106" s="1"/>
  <c r="B6406" i="106"/>
  <c r="D6406" i="106" s="1"/>
  <c r="B6730" i="106"/>
  <c r="D6730" i="106" s="1"/>
  <c r="B6156" i="106"/>
  <c r="D6156" i="106" s="1"/>
  <c r="B4180" i="106"/>
  <c r="D4180" i="106" s="1"/>
  <c r="B6648" i="106"/>
  <c r="D6648" i="106" s="1"/>
  <c r="B6861" i="106"/>
  <c r="D6861" i="106" s="1"/>
  <c r="B6345" i="106"/>
  <c r="D6345" i="106" s="1"/>
  <c r="B6829" i="106"/>
  <c r="D6829" i="106" s="1"/>
  <c r="B6811" i="106"/>
  <c r="D6811" i="106" s="1"/>
  <c r="B7195" i="106"/>
  <c r="D7195" i="106" s="1"/>
  <c r="B2757" i="106"/>
  <c r="D2757" i="106" s="1"/>
  <c r="D72" i="36"/>
  <c r="B1357" i="106"/>
  <c r="D1357" i="106" s="1"/>
  <c r="B6187" i="106"/>
  <c r="D6187" i="106" s="1"/>
  <c r="B6756" i="106"/>
  <c r="D6756" i="106" s="1"/>
  <c r="D13" i="3"/>
  <c r="B109" i="106" s="1"/>
  <c r="D109" i="106" s="1"/>
  <c r="B3414" i="106"/>
  <c r="D3414" i="106" s="1"/>
  <c r="D35" i="36"/>
  <c r="B6679" i="106"/>
  <c r="D6679" i="106" s="1"/>
  <c r="B7130" i="106"/>
  <c r="D7130" i="106" s="1"/>
  <c r="B6724" i="106"/>
  <c r="D6724" i="106" s="1"/>
  <c r="B6097" i="106"/>
  <c r="D6097" i="106" s="1"/>
  <c r="K25" i="29"/>
  <c r="B6887" i="106" s="1"/>
  <c r="D6887" i="106" s="1"/>
  <c r="B6886" i="106"/>
  <c r="D6886" i="106" s="1"/>
  <c r="B6915" i="106"/>
  <c r="D6915" i="106" s="1"/>
  <c r="B7246" i="106"/>
  <c r="D7246" i="106" s="1"/>
  <c r="B2980" i="106"/>
  <c r="D2980" i="106" s="1"/>
  <c r="B983" i="106"/>
  <c r="D983" i="106" s="1"/>
  <c r="B1029" i="106"/>
  <c r="D1029" i="106" s="1"/>
  <c r="B886" i="106"/>
  <c r="D886" i="106" s="1"/>
  <c r="B6114" i="106"/>
  <c r="D6114" i="106" s="1"/>
  <c r="K292" i="29"/>
  <c r="B1514" i="106" s="1"/>
  <c r="D1514" i="106" s="1"/>
  <c r="B1451" i="106"/>
  <c r="D1451" i="106" s="1"/>
  <c r="B5577" i="106"/>
  <c r="D5577" i="106" s="1"/>
  <c r="F26" i="34"/>
  <c r="B6816" i="106"/>
  <c r="D6816" i="106" s="1"/>
  <c r="B4359" i="106"/>
  <c r="D4359" i="106" s="1"/>
  <c r="K269" i="29"/>
  <c r="B1498" i="106" s="1"/>
  <c r="D1498" i="106" s="1"/>
  <c r="B1434" i="106"/>
  <c r="D1434" i="106" s="1"/>
  <c r="B3492" i="106"/>
  <c r="D3492" i="106" s="1"/>
  <c r="B6313" i="106"/>
  <c r="D6313" i="106" s="1"/>
  <c r="F22" i="34"/>
  <c r="B6244" i="106"/>
  <c r="D6244" i="106" s="1"/>
  <c r="B1413" i="106"/>
  <c r="D1413" i="106" s="1"/>
  <c r="K234" i="29"/>
  <c r="B1477" i="106" s="1"/>
  <c r="D1477" i="106" s="1"/>
  <c r="D76" i="4"/>
  <c r="B3237" i="106" s="1"/>
  <c r="D3237" i="106" s="1"/>
  <c r="B5023" i="106"/>
  <c r="D5023" i="106" s="1"/>
  <c r="B835" i="106"/>
  <c r="D835" i="106" s="1"/>
  <c r="B7182" i="106"/>
  <c r="D7182" i="106" s="1"/>
  <c r="K16" i="29"/>
  <c r="B1094" i="106" s="1"/>
  <c r="D1094" i="106" s="1"/>
  <c r="B706" i="106"/>
  <c r="D706" i="106" s="1"/>
  <c r="B1673" i="106"/>
  <c r="D1673" i="106" s="1"/>
  <c r="B898" i="106"/>
  <c r="D898" i="106" s="1"/>
  <c r="B4420" i="106"/>
  <c r="D4420" i="106" s="1"/>
  <c r="B6093" i="106"/>
  <c r="D6093" i="106" s="1"/>
  <c r="B4179" i="106"/>
  <c r="D4179" i="106" s="1"/>
  <c r="B6951" i="106"/>
  <c r="D6951" i="106" s="1"/>
  <c r="J65" i="29"/>
  <c r="B6962" i="106" s="1"/>
  <c r="D6962" i="106" s="1"/>
  <c r="B6956" i="106"/>
  <c r="D6956" i="106" s="1"/>
  <c r="B7132" i="106"/>
  <c r="D7132" i="106" s="1"/>
  <c r="B5625" i="106"/>
  <c r="D5625" i="106" s="1"/>
  <c r="B4375" i="106"/>
  <c r="D4375" i="106" s="1"/>
  <c r="B5872" i="106"/>
  <c r="D5872" i="106" s="1"/>
  <c r="B6927" i="106"/>
  <c r="D6927" i="106" s="1"/>
  <c r="J53" i="29"/>
  <c r="B6943" i="106" s="1"/>
  <c r="D6943" i="106" s="1"/>
  <c r="B5163" i="106"/>
  <c r="D5163" i="106" s="1"/>
  <c r="C145" i="5"/>
  <c r="B5165" i="106" s="1"/>
  <c r="D5165" i="106" s="1"/>
  <c r="B7668" i="106"/>
  <c r="D7668" i="106" s="1"/>
  <c r="B4920" i="106"/>
  <c r="D4920" i="106" s="1"/>
  <c r="B794" i="106"/>
  <c r="D794" i="106" s="1"/>
  <c r="B1429" i="106"/>
  <c r="D1429" i="106" s="1"/>
  <c r="K264" i="29"/>
  <c r="B1493" i="106" s="1"/>
  <c r="D1493" i="106" s="1"/>
  <c r="B4377" i="106"/>
  <c r="D4377" i="106" s="1"/>
  <c r="B4801" i="106"/>
  <c r="D4801" i="106" s="1"/>
  <c r="B7175" i="106"/>
  <c r="D7175" i="106" s="1"/>
  <c r="B6762" i="106"/>
  <c r="D6762" i="106" s="1"/>
  <c r="K95" i="29"/>
  <c r="B7001" i="106" s="1"/>
  <c r="D7001" i="106" s="1"/>
  <c r="B7000" i="106"/>
  <c r="D7000" i="106" s="1"/>
  <c r="B6374" i="106"/>
  <c r="D6374" i="106" s="1"/>
  <c r="K169" i="5"/>
  <c r="B5000" i="106" s="1"/>
  <c r="D5000" i="106" s="1"/>
  <c r="B980" i="106"/>
  <c r="D980" i="106" s="1"/>
  <c r="B6358" i="106"/>
  <c r="D6358" i="106" s="1"/>
  <c r="B5095" i="106"/>
  <c r="D5095" i="106" s="1"/>
  <c r="B6249" i="106"/>
  <c r="D6249" i="106" s="1"/>
  <c r="B5523" i="106"/>
  <c r="D5523" i="106" s="1"/>
  <c r="B6360" i="106"/>
  <c r="D6360" i="106" s="1"/>
  <c r="K106" i="29"/>
  <c r="B1147" i="106" s="1"/>
  <c r="D1147" i="106" s="1"/>
  <c r="B1049" i="106"/>
  <c r="D1049" i="106" s="1"/>
  <c r="B6731" i="106"/>
  <c r="D6731" i="106" s="1"/>
  <c r="D277" i="29"/>
  <c r="B1444" i="106" s="1"/>
  <c r="D1444" i="106" s="1"/>
  <c r="K272" i="29"/>
  <c r="B1501" i="106" s="1"/>
  <c r="D1501" i="106" s="1"/>
  <c r="B1437" i="106"/>
  <c r="D1437" i="106" s="1"/>
  <c r="B2722" i="106"/>
  <c r="D2722" i="106" s="1"/>
  <c r="K135" i="29"/>
  <c r="B2987" i="106" s="1"/>
  <c r="D2987" i="106" s="1"/>
  <c r="B4200" i="106"/>
  <c r="D4200" i="106" s="1"/>
  <c r="K126" i="29"/>
  <c r="B1277" i="106" s="1"/>
  <c r="D1277" i="106" s="1"/>
  <c r="B1254" i="106"/>
  <c r="D1254" i="106" s="1"/>
  <c r="B996" i="106"/>
  <c r="D996" i="106" s="1"/>
  <c r="B4448" i="106"/>
  <c r="D4448" i="106" s="1"/>
  <c r="B852" i="106"/>
  <c r="D852" i="106" s="1"/>
  <c r="B72" i="106"/>
  <c r="D72" i="106" s="1"/>
  <c r="B5058" i="106"/>
  <c r="D5058" i="106" s="1"/>
  <c r="B779" i="106"/>
  <c r="D779" i="106" s="1"/>
  <c r="D42" i="29"/>
  <c r="B785" i="106" s="1"/>
  <c r="D785" i="106" s="1"/>
  <c r="B6760" i="106"/>
  <c r="D6760" i="106" s="1"/>
  <c r="B6752" i="106"/>
  <c r="D6752" i="106" s="1"/>
  <c r="B3080" i="106"/>
  <c r="D3080" i="106" s="1"/>
  <c r="B1046" i="106"/>
  <c r="D1046" i="106" s="1"/>
  <c r="B6153" i="106"/>
  <c r="D6153" i="106" s="1"/>
  <c r="B5315" i="106"/>
  <c r="D5315" i="106" s="1"/>
  <c r="F162" i="34"/>
  <c r="B812" i="106"/>
  <c r="D812" i="106" s="1"/>
  <c r="B3699" i="106"/>
  <c r="D3699" i="106" s="1"/>
  <c r="K53" i="4"/>
  <c r="K76" i="4" s="1"/>
  <c r="B3586" i="106" s="1"/>
  <c r="D3586" i="106" s="1"/>
  <c r="B4339" i="106"/>
  <c r="D4339" i="106" s="1"/>
  <c r="B730" i="106"/>
  <c r="D730" i="106" s="1"/>
  <c r="K46" i="29"/>
  <c r="B1118" i="106" s="1"/>
  <c r="D1118" i="106" s="1"/>
  <c r="B6293" i="106"/>
  <c r="D6293" i="106" s="1"/>
  <c r="B5553" i="106"/>
  <c r="D5553" i="106" s="1"/>
  <c r="F12" i="5"/>
  <c r="B5557" i="106" s="1"/>
  <c r="D5557" i="106" s="1"/>
  <c r="B5875" i="106"/>
  <c r="D5875" i="106" s="1"/>
  <c r="B4332" i="106"/>
  <c r="D4332" i="106" s="1"/>
  <c r="D257" i="29"/>
  <c r="B1424" i="106" s="1"/>
  <c r="D1424" i="106" s="1"/>
  <c r="K245" i="29"/>
  <c r="B1486" i="106" s="1"/>
  <c r="D1486" i="106" s="1"/>
  <c r="B1422" i="106"/>
  <c r="D1422" i="106" s="1"/>
  <c r="B1262" i="106"/>
  <c r="D1262" i="106" s="1"/>
  <c r="B1251" i="106"/>
  <c r="D1251" i="106" s="1"/>
  <c r="G127" i="29"/>
  <c r="B5069" i="106"/>
  <c r="D5069" i="106" s="1"/>
  <c r="B3548" i="106"/>
  <c r="D3548" i="106" s="1"/>
  <c r="K13" i="3"/>
  <c r="B3552" i="106" s="1"/>
  <c r="D3552" i="106" s="1"/>
  <c r="B1028" i="106"/>
  <c r="D1028" i="106" s="1"/>
  <c r="H65" i="29"/>
  <c r="B1035" i="106" s="1"/>
  <c r="D1035" i="106" s="1"/>
  <c r="B6105" i="106"/>
  <c r="D6105" i="106" s="1"/>
  <c r="B864" i="106"/>
  <c r="D864" i="106" s="1"/>
  <c r="B7193" i="106"/>
  <c r="D7193" i="106" s="1"/>
  <c r="B801" i="106"/>
  <c r="D801" i="106" s="1"/>
  <c r="B6729" i="106"/>
  <c r="D6729" i="106" s="1"/>
  <c r="F145" i="34"/>
  <c r="B1432" i="106"/>
  <c r="D1432" i="106" s="1"/>
  <c r="K267" i="29"/>
  <c r="B1496" i="106" s="1"/>
  <c r="D1496" i="106" s="1"/>
  <c r="B961" i="106"/>
  <c r="D961" i="106" s="1"/>
  <c r="B5353" i="106"/>
  <c r="D5353" i="106" s="1"/>
  <c r="B6749" i="106"/>
  <c r="D6749" i="106" s="1"/>
  <c r="B6112" i="106"/>
  <c r="D6112" i="106" s="1"/>
  <c r="B3561" i="106"/>
  <c r="D3561" i="106" s="1"/>
  <c r="B5512" i="106"/>
  <c r="D5512" i="106" s="1"/>
  <c r="B3082" i="106"/>
  <c r="D3082" i="106" s="1"/>
  <c r="B6152" i="106"/>
  <c r="D6152" i="106" s="1"/>
  <c r="B6854" i="106"/>
  <c r="D6854" i="106" s="1"/>
  <c r="K307" i="29"/>
  <c r="B7108" i="106"/>
  <c r="D7108" i="106" s="1"/>
  <c r="B1015" i="106"/>
  <c r="D1015" i="106" s="1"/>
  <c r="B6711" i="106"/>
  <c r="D6711" i="106" s="1"/>
  <c r="K24" i="29"/>
  <c r="B6884" i="106"/>
  <c r="D6884" i="106" s="1"/>
  <c r="K148" i="29"/>
  <c r="B7050" i="106" s="1"/>
  <c r="D7050" i="106" s="1"/>
  <c r="B7049" i="106"/>
  <c r="D7049" i="106" s="1"/>
  <c r="B5108" i="106"/>
  <c r="D5108" i="106" s="1"/>
  <c r="B6928" i="106"/>
  <c r="D6928" i="106" s="1"/>
  <c r="B6914" i="106"/>
  <c r="D6914" i="106" s="1"/>
  <c r="B5927" i="106"/>
  <c r="D5927" i="106" s="1"/>
  <c r="I108" i="5"/>
  <c r="B5930" i="106" s="1"/>
  <c r="D5930" i="106" s="1"/>
  <c r="H357" i="29"/>
  <c r="K354" i="29"/>
  <c r="B3673" i="106" s="1"/>
  <c r="D3673" i="106" s="1"/>
  <c r="B7791" i="106"/>
  <c r="D7791" i="106" s="1"/>
  <c r="B7236" i="106"/>
  <c r="D7236" i="106" s="1"/>
  <c r="B6727" i="106"/>
  <c r="D6727" i="106" s="1"/>
  <c r="K7" i="29"/>
  <c r="B6848" i="106" s="1"/>
  <c r="D6848" i="106" s="1"/>
  <c r="F65" i="29"/>
  <c r="B919" i="106" s="1"/>
  <c r="D919" i="106" s="1"/>
  <c r="B912" i="106"/>
  <c r="D912" i="106" s="1"/>
  <c r="B5086" i="106"/>
  <c r="D5086" i="106" s="1"/>
  <c r="B6960" i="106"/>
  <c r="D6960" i="106" s="1"/>
  <c r="B6239" i="106"/>
  <c r="D6239" i="106" s="1"/>
  <c r="J76" i="4"/>
  <c r="B6261" i="106" s="1"/>
  <c r="D6261" i="106" s="1"/>
  <c r="B3582" i="106"/>
  <c r="D3582" i="106" s="1"/>
  <c r="B7687" i="106"/>
  <c r="D7687" i="106" s="1"/>
  <c r="B5723" i="106"/>
  <c r="D5723" i="106" s="1"/>
  <c r="K205" i="29"/>
  <c r="B7068" i="106" s="1"/>
  <c r="D7068" i="106" s="1"/>
  <c r="B7067" i="106"/>
  <c r="D7067" i="106" s="1"/>
  <c r="C72" i="29"/>
  <c r="B753" i="106" s="1"/>
  <c r="D753" i="106" s="1"/>
  <c r="B746" i="106"/>
  <c r="D746" i="106" s="1"/>
  <c r="K67" i="29"/>
  <c r="K308" i="29"/>
  <c r="B4100" i="106" s="1"/>
  <c r="D4100" i="106" s="1"/>
  <c r="B7110" i="106"/>
  <c r="D7110" i="106" s="1"/>
  <c r="C76" i="4"/>
  <c r="B3231" i="106" s="1"/>
  <c r="D3231" i="106" s="1"/>
  <c r="B5022" i="106"/>
  <c r="D5022" i="106" s="1"/>
  <c r="B6329" i="106"/>
  <c r="D6329" i="106" s="1"/>
  <c r="B5080" i="106"/>
  <c r="D5080" i="106" s="1"/>
  <c r="B5511" i="106"/>
  <c r="D5511" i="106" s="1"/>
  <c r="B1039" i="106"/>
  <c r="D1039" i="106" s="1"/>
  <c r="B7265" i="106"/>
  <c r="B910" i="106"/>
  <c r="D910" i="106" s="1"/>
  <c r="B7699" i="106"/>
  <c r="D7699" i="106" s="1"/>
  <c r="B5164" i="106"/>
  <c r="D5164" i="106" s="1"/>
  <c r="B4793" i="106"/>
  <c r="D4793" i="106" s="1"/>
  <c r="B7178" i="106"/>
  <c r="D7178" i="106" s="1"/>
  <c r="B897" i="106"/>
  <c r="D897" i="106" s="1"/>
  <c r="B6375" i="106"/>
  <c r="D6375" i="106" s="1"/>
  <c r="B770" i="106"/>
  <c r="D770" i="106" s="1"/>
  <c r="B5798" i="106"/>
  <c r="D5798" i="106" s="1"/>
  <c r="B6163" i="106"/>
  <c r="D6163" i="106" s="1"/>
  <c r="K18" i="29"/>
  <c r="B1100" i="106" s="1"/>
  <c r="D1100" i="106" s="1"/>
  <c r="B712" i="106"/>
  <c r="D712" i="106" s="1"/>
  <c r="B4915" i="106"/>
  <c r="D4915" i="106" s="1"/>
  <c r="F117" i="34"/>
  <c r="B5395" i="106"/>
  <c r="D5395" i="106" s="1"/>
  <c r="B7168" i="106"/>
  <c r="D7168" i="106" s="1"/>
  <c r="B5589" i="106"/>
  <c r="D5589" i="106" s="1"/>
  <c r="F114" i="5"/>
  <c r="B5592" i="106" s="1"/>
  <c r="D5592" i="106" s="1"/>
  <c r="B7146" i="106"/>
  <c r="D7146" i="106" s="1"/>
  <c r="B6907" i="106"/>
  <c r="D6907" i="106" s="1"/>
  <c r="B6755" i="106"/>
  <c r="D6755" i="106" s="1"/>
  <c r="B3370" i="106"/>
  <c r="D3370" i="106" s="1"/>
  <c r="B1026" i="106"/>
  <c r="D1026" i="106" s="1"/>
  <c r="B6720" i="106"/>
  <c r="D6720" i="106" s="1"/>
  <c r="F144" i="34"/>
  <c r="B1645" i="106"/>
  <c r="D1645" i="106" s="1"/>
  <c r="B903" i="106"/>
  <c r="D903" i="106" s="1"/>
  <c r="G44" i="4"/>
  <c r="B3258" i="106" s="1"/>
  <c r="D3258" i="106" s="1"/>
  <c r="B7752" i="106"/>
  <c r="D7752" i="106" s="1"/>
  <c r="B973" i="106"/>
  <c r="D973" i="106" s="1"/>
  <c r="B1268" i="106"/>
  <c r="D1268" i="106" s="1"/>
  <c r="H147" i="29"/>
  <c r="K142" i="29"/>
  <c r="B6826" i="106"/>
  <c r="D6826" i="106" s="1"/>
  <c r="B6965" i="106"/>
  <c r="D6965" i="106" s="1"/>
  <c r="B7124" i="106"/>
  <c r="D7124" i="106" s="1"/>
  <c r="I330" i="29"/>
  <c r="B7205" i="106" s="1"/>
  <c r="D7205" i="106" s="1"/>
  <c r="B972" i="106"/>
  <c r="D972" i="106" s="1"/>
  <c r="B2720" i="106"/>
  <c r="D2720" i="106" s="1"/>
  <c r="B6298" i="106"/>
  <c r="D6298" i="106" s="1"/>
  <c r="J12" i="5"/>
  <c r="B6301" i="106" s="1"/>
  <c r="D6301" i="106" s="1"/>
  <c r="B986" i="106"/>
  <c r="D986" i="106" s="1"/>
  <c r="B4447" i="106"/>
  <c r="D4447" i="106" s="1"/>
  <c r="B1528" i="106"/>
  <c r="D1528" i="106" s="1"/>
  <c r="B3273" i="106"/>
  <c r="D3273" i="106" s="1"/>
  <c r="B7102" i="106"/>
  <c r="D7102" i="106" s="1"/>
  <c r="B6158" i="106"/>
  <c r="D6158" i="106" s="1"/>
  <c r="K64" i="29"/>
  <c r="D31" i="108" s="1"/>
  <c r="B743" i="106"/>
  <c r="D743" i="106" s="1"/>
  <c r="B863" i="106"/>
  <c r="D863" i="106" s="1"/>
  <c r="B3532" i="106"/>
  <c r="D3532" i="106" s="1"/>
  <c r="B6653" i="106"/>
  <c r="D6653" i="106" s="1"/>
  <c r="B4881" i="106"/>
  <c r="D4881" i="106" s="1"/>
  <c r="H204" i="29"/>
  <c r="H208" i="29" s="1"/>
  <c r="B1375" i="106" s="1"/>
  <c r="D1375" i="106" s="1"/>
  <c r="K199" i="29"/>
  <c r="B1383" i="106" s="1"/>
  <c r="D1383" i="106" s="1"/>
  <c r="B1371" i="106"/>
  <c r="D1371" i="106" s="1"/>
  <c r="B1235" i="106"/>
  <c r="D1235" i="106" s="1"/>
  <c r="E127" i="29"/>
  <c r="B1239" i="106" s="1"/>
  <c r="D1239" i="106" s="1"/>
  <c r="B7061" i="106"/>
  <c r="D7061" i="106" s="1"/>
  <c r="B179" i="106"/>
  <c r="D179" i="106" s="1"/>
  <c r="B953" i="106"/>
  <c r="D953" i="106" s="1"/>
  <c r="G42" i="29"/>
  <c r="B959" i="106" s="1"/>
  <c r="D959" i="106" s="1"/>
  <c r="B5563" i="106"/>
  <c r="D5563" i="106" s="1"/>
  <c r="F84" i="34"/>
  <c r="F63" i="5"/>
  <c r="B5579" i="106" s="1"/>
  <c r="D5579" i="106" s="1"/>
  <c r="K128" i="29"/>
  <c r="B1280" i="106" s="1"/>
  <c r="D1280" i="106" s="1"/>
  <c r="B1224" i="106"/>
  <c r="D1224" i="106" s="1"/>
  <c r="B6367" i="106"/>
  <c r="D6367" i="106" s="1"/>
  <c r="B5602" i="106"/>
  <c r="D5602" i="106" s="1"/>
  <c r="B5116" i="106"/>
  <c r="D5116" i="106" s="1"/>
  <c r="B6175" i="106"/>
  <c r="D6175" i="106" s="1"/>
  <c r="B6101" i="106"/>
  <c r="D6101" i="106" s="1"/>
  <c r="B7166" i="106"/>
  <c r="D7166" i="106" s="1"/>
  <c r="B6905" i="106"/>
  <c r="D6905" i="106" s="1"/>
  <c r="J42" i="29"/>
  <c r="E47" i="29"/>
  <c r="B844" i="106"/>
  <c r="D844" i="106" s="1"/>
  <c r="H293" i="29"/>
  <c r="B1452" i="106" s="1"/>
  <c r="D1452" i="106" s="1"/>
  <c r="B1449" i="106"/>
  <c r="D1449" i="106" s="1"/>
  <c r="K288" i="29"/>
  <c r="B4884" i="106"/>
  <c r="D4884" i="106" s="1"/>
  <c r="B7673" i="106"/>
  <c r="D7673" i="106" s="1"/>
  <c r="B5606" i="106"/>
  <c r="D5606" i="106" s="1"/>
  <c r="B6398" i="106"/>
  <c r="D6398" i="106" s="1"/>
  <c r="J175" i="5"/>
  <c r="B6400" i="106" s="1"/>
  <c r="D6400" i="106" s="1"/>
  <c r="K79" i="29"/>
  <c r="B2974" i="106" s="1"/>
  <c r="D2974" i="106" s="1"/>
  <c r="B2950" i="106"/>
  <c r="D2950" i="106" s="1"/>
  <c r="B6628" i="106"/>
  <c r="D6628" i="106" s="1"/>
  <c r="B1428" i="106"/>
  <c r="D1428" i="106" s="1"/>
  <c r="D270" i="29"/>
  <c r="B1436" i="106" s="1"/>
  <c r="D1436" i="106" s="1"/>
  <c r="K263" i="29"/>
  <c r="B6725" i="106"/>
  <c r="D6725" i="106" s="1"/>
  <c r="B6736" i="106"/>
  <c r="D6736" i="106" s="1"/>
  <c r="B6658" i="106"/>
  <c r="D6658" i="106" s="1"/>
  <c r="C13" i="3"/>
  <c r="B77" i="106" s="1"/>
  <c r="D77" i="106" s="1"/>
  <c r="B3411" i="106"/>
  <c r="D3411" i="106" s="1"/>
  <c r="H24" i="118"/>
  <c r="D34" i="36"/>
  <c r="B4192" i="106"/>
  <c r="D4192" i="106" s="1"/>
  <c r="B4882" i="106"/>
  <c r="D4882" i="106" s="1"/>
  <c r="B6241" i="106"/>
  <c r="D6241" i="106" s="1"/>
  <c r="B4797" i="106"/>
  <c r="D4797" i="106" s="1"/>
  <c r="B6702" i="106"/>
  <c r="D6702" i="106" s="1"/>
  <c r="B1307" i="106"/>
  <c r="D1307" i="106" s="1"/>
  <c r="E172" i="29"/>
  <c r="E174" i="29" s="1"/>
  <c r="B1309" i="106" s="1"/>
  <c r="D1309" i="106" s="1"/>
  <c r="K171" i="29"/>
  <c r="B1330" i="106" s="1"/>
  <c r="D1330" i="106" s="1"/>
  <c r="B6798" i="106"/>
  <c r="D6798" i="106" s="1"/>
  <c r="K355" i="29"/>
  <c r="B7794" i="106" s="1"/>
  <c r="D7794" i="106" s="1"/>
  <c r="B7793" i="106"/>
  <c r="D7793" i="106" s="1"/>
  <c r="B7237" i="106"/>
  <c r="D7237" i="106" s="1"/>
  <c r="F72" i="29"/>
  <c r="B927" i="106" s="1"/>
  <c r="D927" i="106" s="1"/>
  <c r="B920" i="106"/>
  <c r="D920" i="106" s="1"/>
  <c r="B3371" i="106"/>
  <c r="D3371" i="106" s="1"/>
  <c r="B6682" i="106"/>
  <c r="D6682" i="106" s="1"/>
  <c r="F141" i="34"/>
  <c r="B4355" i="106"/>
  <c r="D4355" i="106" s="1"/>
  <c r="B6980" i="106"/>
  <c r="D6980" i="106" s="1"/>
  <c r="B6645" i="106"/>
  <c r="D6645" i="106" s="1"/>
  <c r="B1415" i="106"/>
  <c r="D1415" i="106" s="1"/>
  <c r="K236" i="29"/>
  <c r="B1479" i="106" s="1"/>
  <c r="D1479" i="106" s="1"/>
  <c r="B7122" i="106"/>
  <c r="D7122" i="106" s="1"/>
  <c r="G330" i="29"/>
  <c r="B7203" i="106" s="1"/>
  <c r="D7203" i="106" s="1"/>
  <c r="B3230" i="106"/>
  <c r="D3230" i="106" s="1"/>
  <c r="B791" i="106"/>
  <c r="D791" i="106" s="1"/>
  <c r="B3251" i="106"/>
  <c r="D3251" i="106" s="1"/>
  <c r="C198" i="5"/>
  <c r="B5246" i="106" s="1"/>
  <c r="D5246" i="106" s="1"/>
  <c r="B6401" i="106"/>
  <c r="D6401" i="106" s="1"/>
  <c r="B5664" i="106"/>
  <c r="D5664" i="106" s="1"/>
  <c r="F204" i="5"/>
  <c r="B5677" i="106" s="1"/>
  <c r="D5677" i="106" s="1"/>
  <c r="B958" i="106"/>
  <c r="D958" i="106" s="1"/>
  <c r="B6939" i="106"/>
  <c r="D6939" i="106" s="1"/>
  <c r="B6304" i="106"/>
  <c r="D6304" i="106" s="1"/>
  <c r="B6391" i="106"/>
  <c r="D6391" i="106" s="1"/>
  <c r="B6361" i="106"/>
  <c r="D6361" i="106" s="1"/>
  <c r="B126" i="106"/>
  <c r="D126" i="106" s="1"/>
  <c r="B6626" i="106"/>
  <c r="D6626" i="106" s="1"/>
  <c r="F134" i="34"/>
  <c r="B6993" i="106"/>
  <c r="D6993" i="106" s="1"/>
  <c r="K91" i="29"/>
  <c r="B6994" i="106" s="1"/>
  <c r="D6994" i="106" s="1"/>
  <c r="B6663" i="106"/>
  <c r="D6663" i="106" s="1"/>
  <c r="B7142" i="106"/>
  <c r="D7142" i="106" s="1"/>
  <c r="B6673" i="106"/>
  <c r="D6673" i="106" s="1"/>
  <c r="B5738" i="106"/>
  <c r="D5738" i="106" s="1"/>
  <c r="G114" i="5"/>
  <c r="B5741" i="106" s="1"/>
  <c r="D5741" i="106" s="1"/>
  <c r="B1445" i="106"/>
  <c r="D1445" i="106" s="1"/>
  <c r="K278" i="29"/>
  <c r="B1509" i="106" s="1"/>
  <c r="D1509" i="106" s="1"/>
  <c r="B7149" i="106"/>
  <c r="D7149" i="106" s="1"/>
  <c r="B5077" i="106"/>
  <c r="D5077" i="106" s="1"/>
  <c r="B7638" i="106"/>
  <c r="B7134" i="106"/>
  <c r="D7134" i="106" s="1"/>
  <c r="B6668" i="106"/>
  <c r="D6668" i="106" s="1"/>
  <c r="B6669" i="106"/>
  <c r="D6669" i="106" s="1"/>
  <c r="B4380" i="106"/>
  <c r="D4380" i="106" s="1"/>
  <c r="B857" i="106"/>
  <c r="D857" i="106" s="1"/>
  <c r="B2957" i="106"/>
  <c r="D2957" i="106" s="1"/>
  <c r="B5581" i="106"/>
  <c r="D5581" i="106" s="1"/>
  <c r="B3551" i="106"/>
  <c r="D3551" i="106" s="1"/>
  <c r="B97" i="106"/>
  <c r="D97" i="106" s="1"/>
  <c r="B5354" i="106"/>
  <c r="D5354" i="106" s="1"/>
  <c r="B6934" i="106"/>
  <c r="D6934" i="106" s="1"/>
  <c r="K94" i="29"/>
  <c r="B6999" i="106" s="1"/>
  <c r="D6999" i="106" s="1"/>
  <c r="B6998" i="106"/>
  <c r="D6998" i="106" s="1"/>
  <c r="B6700" i="106"/>
  <c r="D6700" i="106" s="1"/>
  <c r="B6291" i="106"/>
  <c r="D6291" i="106" s="1"/>
  <c r="B7814" i="106"/>
  <c r="D7814" i="106" s="1"/>
  <c r="B988" i="106"/>
  <c r="D988" i="106" s="1"/>
  <c r="B1335" i="106"/>
  <c r="D1335" i="106" s="1"/>
  <c r="C184" i="29"/>
  <c r="K182" i="29"/>
  <c r="B1377" i="106" s="1"/>
  <c r="D1377" i="106" s="1"/>
  <c r="B1008" i="106"/>
  <c r="D1008" i="106" s="1"/>
  <c r="E39" i="4"/>
  <c r="B6287" i="106" s="1"/>
  <c r="D6287" i="106" s="1"/>
  <c r="B6246" i="106"/>
  <c r="D6246" i="106" s="1"/>
  <c r="B6134" i="106"/>
  <c r="D6134" i="106" s="1"/>
  <c r="B1414" i="106"/>
  <c r="D1414" i="106" s="1"/>
  <c r="K235" i="29"/>
  <c r="B1478" i="106" s="1"/>
  <c r="D1478" i="106" s="1"/>
  <c r="B6824" i="106"/>
  <c r="D6824" i="106" s="1"/>
  <c r="B7156" i="106"/>
  <c r="D7156" i="106" s="1"/>
  <c r="J47" i="29"/>
  <c r="B6925" i="106" s="1"/>
  <c r="D6925" i="106" s="1"/>
  <c r="B6919" i="106"/>
  <c r="D6919" i="106" s="1"/>
  <c r="E13" i="3"/>
  <c r="B131" i="106" s="1"/>
  <c r="D131" i="106" s="1"/>
  <c r="B3417" i="106"/>
  <c r="D3417" i="106" s="1"/>
  <c r="D36" i="36"/>
  <c r="B1232" i="106"/>
  <c r="D1232" i="106" s="1"/>
  <c r="B7100" i="106"/>
  <c r="D7100" i="106" s="1"/>
  <c r="J303" i="29"/>
  <c r="B7104" i="106" s="1"/>
  <c r="D7104" i="106" s="1"/>
  <c r="B6362" i="106"/>
  <c r="D6362" i="106" s="1"/>
  <c r="B7128" i="106"/>
  <c r="D7128" i="106" s="1"/>
  <c r="B776" i="106"/>
  <c r="D776" i="106" s="1"/>
  <c r="B7186" i="106"/>
  <c r="D7186" i="106" s="1"/>
  <c r="B1033" i="106"/>
  <c r="D1033" i="106" s="1"/>
  <c r="B6665" i="106"/>
  <c r="D6665" i="106" s="1"/>
  <c r="B6370" i="106"/>
  <c r="D6370" i="106" s="1"/>
  <c r="B5695" i="106"/>
  <c r="D5695" i="106" s="1"/>
  <c r="B5568" i="106"/>
  <c r="D5568" i="106" s="1"/>
  <c r="F20" i="34"/>
  <c r="B5887" i="106"/>
  <c r="D5887" i="106" s="1"/>
  <c r="H122" i="5"/>
  <c r="B5893" i="106" s="1"/>
  <c r="D5893" i="106" s="1"/>
  <c r="B6242" i="106"/>
  <c r="D6242" i="106" s="1"/>
  <c r="K248" i="29"/>
  <c r="B7082" i="106" s="1"/>
  <c r="D7082" i="106" s="1"/>
  <c r="B7081" i="106"/>
  <c r="D7081" i="106" s="1"/>
  <c r="B6777" i="106"/>
  <c r="D6777" i="106" s="1"/>
  <c r="F150" i="34"/>
  <c r="B7155" i="106"/>
  <c r="D7155" i="106" s="1"/>
  <c r="B3533" i="106"/>
  <c r="D3533" i="106" s="1"/>
  <c r="H53" i="29"/>
  <c r="B1024" i="106" s="1"/>
  <c r="D1024" i="106" s="1"/>
  <c r="B1022" i="106"/>
  <c r="D1022" i="106" s="1"/>
  <c r="B618" i="106"/>
  <c r="D618" i="106" s="1"/>
  <c r="B6683" i="106"/>
  <c r="D6683" i="106" s="1"/>
  <c r="B974" i="106"/>
  <c r="D974" i="106" s="1"/>
  <c r="B5026" i="106"/>
  <c r="D5026" i="106" s="1"/>
  <c r="B4346" i="106"/>
  <c r="D4346" i="106" s="1"/>
  <c r="K195" i="29"/>
  <c r="B2839" i="106" s="1"/>
  <c r="D2839" i="106" s="1"/>
  <c r="B2824" i="106"/>
  <c r="D2824" i="106" s="1"/>
  <c r="B5561" i="106"/>
  <c r="D5561" i="106" s="1"/>
  <c r="B6098" i="106"/>
  <c r="D6098" i="106" s="1"/>
  <c r="B7131" i="106"/>
  <c r="D7131" i="106" s="1"/>
  <c r="B7247" i="106"/>
  <c r="B7109" i="106"/>
  <c r="D7109" i="106" s="1"/>
  <c r="B4341" i="106"/>
  <c r="D4341" i="106" s="1"/>
  <c r="B6862" i="106"/>
  <c r="D6862" i="106" s="1"/>
  <c r="B3297" i="106"/>
  <c r="D3297" i="106" s="1"/>
  <c r="B7139" i="106"/>
  <c r="D7139" i="106" s="1"/>
  <c r="B5093" i="106"/>
  <c r="D5093" i="106" s="1"/>
  <c r="K259" i="29"/>
  <c r="B1489" i="106" s="1"/>
  <c r="D1489" i="106" s="1"/>
  <c r="B1425" i="106"/>
  <c r="D1425" i="106" s="1"/>
  <c r="D261" i="29"/>
  <c r="B1427" i="106" s="1"/>
  <c r="D1427" i="106" s="1"/>
  <c r="B2723" i="106"/>
  <c r="D2723" i="106" s="1"/>
  <c r="B5280" i="106"/>
  <c r="D5280" i="106" s="1"/>
  <c r="F130" i="34"/>
  <c r="B6379" i="106"/>
  <c r="D6379" i="106" s="1"/>
  <c r="B1552" i="106"/>
  <c r="D1552" i="106" s="1"/>
  <c r="B6765" i="106"/>
  <c r="D6765" i="106" s="1"/>
  <c r="B6323" i="106"/>
  <c r="D6323" i="106" s="1"/>
  <c r="B7251" i="106"/>
  <c r="D7251" i="106" s="1"/>
  <c r="K9" i="29"/>
  <c r="B6853" i="106" s="1"/>
  <c r="D6853" i="106" s="1"/>
  <c r="B6620" i="106"/>
  <c r="D6620" i="106" s="1"/>
  <c r="J252" i="5"/>
  <c r="J266" i="5" s="1"/>
  <c r="B7041" i="106" s="1"/>
  <c r="D7041" i="106" s="1"/>
  <c r="B6305" i="106"/>
  <c r="D6305" i="106" s="1"/>
  <c r="B6770" i="106"/>
  <c r="D6770" i="106" s="1"/>
  <c r="B7129" i="106"/>
  <c r="D7129" i="106" s="1"/>
  <c r="B5027" i="106"/>
  <c r="D5027" i="106" s="1"/>
  <c r="B5570" i="106"/>
  <c r="D5570" i="106" s="1"/>
  <c r="F88" i="34"/>
  <c r="B5721" i="106"/>
  <c r="D5721" i="106" s="1"/>
  <c r="G12" i="5"/>
  <c r="B5725" i="106" s="1"/>
  <c r="D5725" i="106" s="1"/>
  <c r="G350" i="29"/>
  <c r="G352" i="29" s="1"/>
  <c r="G367" i="29" s="1"/>
  <c r="B3650" i="106" s="1"/>
  <c r="D3650" i="106" s="1"/>
  <c r="B3645" i="106"/>
  <c r="D3645" i="106" s="1"/>
  <c r="B6991" i="106"/>
  <c r="D6991" i="106" s="1"/>
  <c r="K90" i="29"/>
  <c r="B6992" i="106" s="1"/>
  <c r="D6992" i="106" s="1"/>
  <c r="B4356" i="106"/>
  <c r="D4356" i="106" s="1"/>
  <c r="B1447" i="106"/>
  <c r="D1447" i="106" s="1"/>
  <c r="K280" i="29"/>
  <c r="B1423" i="106"/>
  <c r="D1423" i="106" s="1"/>
  <c r="K246" i="29"/>
  <c r="B1487" i="106" s="1"/>
  <c r="D1487" i="106" s="1"/>
  <c r="B6320" i="106"/>
  <c r="D6320" i="106" s="1"/>
  <c r="B7664" i="106"/>
  <c r="D7664" i="106" s="1"/>
  <c r="B1416" i="106"/>
  <c r="D1416" i="106" s="1"/>
  <c r="K237" i="29"/>
  <c r="B1480" i="106" s="1"/>
  <c r="D1480" i="106" s="1"/>
  <c r="B7679" i="106"/>
  <c r="D7679" i="106" s="1"/>
  <c r="B5224" i="106"/>
  <c r="D5224" i="106" s="1"/>
  <c r="C175" i="5"/>
  <c r="B5225" i="106" s="1"/>
  <c r="D5225" i="106" s="1"/>
  <c r="B3580" i="106"/>
  <c r="D3580" i="106" s="1"/>
  <c r="B6957" i="106"/>
  <c r="D6957" i="106" s="1"/>
  <c r="B7684" i="106"/>
  <c r="D7684" i="106" s="1"/>
  <c r="H92" i="29"/>
  <c r="K92" i="29" s="1"/>
  <c r="B2089" i="106" s="1"/>
  <c r="D2089" i="106" s="1"/>
  <c r="B6981" i="106"/>
  <c r="D6981" i="106" s="1"/>
  <c r="K85" i="29"/>
  <c r="B6982" i="106" s="1"/>
  <c r="D6982" i="106" s="1"/>
  <c r="B6814" i="106"/>
  <c r="D6814" i="106" s="1"/>
  <c r="B6698" i="106"/>
  <c r="D6698" i="106" s="1"/>
  <c r="B6938" i="106"/>
  <c r="D6938" i="106" s="1"/>
  <c r="B1519" i="106"/>
  <c r="D1519" i="106" s="1"/>
  <c r="K301" i="29"/>
  <c r="C303" i="29"/>
  <c r="H42" i="29"/>
  <c r="B1017" i="106" s="1"/>
  <c r="D1017" i="106" s="1"/>
  <c r="B1011" i="106"/>
  <c r="D1011" i="106" s="1"/>
  <c r="B6337" i="106"/>
  <c r="D6337" i="106" s="1"/>
  <c r="B6722" i="106"/>
  <c r="D6722" i="106" s="1"/>
  <c r="B7043" i="106"/>
  <c r="D7043" i="106" s="1"/>
  <c r="B6616" i="106"/>
  <c r="D6616" i="106" s="1"/>
  <c r="E252" i="5"/>
  <c r="B3366" i="106"/>
  <c r="D3366" i="106" s="1"/>
  <c r="K8" i="29"/>
  <c r="B3380" i="106" s="1"/>
  <c r="D3380" i="106" s="1"/>
  <c r="B7810" i="106"/>
  <c r="D7810" i="106" s="1"/>
  <c r="B6172" i="106"/>
  <c r="D6172" i="106" s="1"/>
  <c r="B4865" i="106"/>
  <c r="D4865" i="106" s="1"/>
  <c r="B5498" i="106"/>
  <c r="D5498" i="106" s="1"/>
  <c r="B5346" i="106"/>
  <c r="D5346" i="106" s="1"/>
  <c r="B5659" i="106"/>
  <c r="D5659" i="106" s="1"/>
  <c r="F188" i="5"/>
  <c r="B5078" i="106"/>
  <c r="D5078" i="106" s="1"/>
  <c r="B6148" i="106"/>
  <c r="D6148" i="106" s="1"/>
  <c r="B872" i="106"/>
  <c r="D872" i="106" s="1"/>
  <c r="B6676" i="106"/>
  <c r="D6676" i="106" s="1"/>
  <c r="K337" i="29"/>
  <c r="B7209" i="106" s="1"/>
  <c r="D7209" i="106" s="1"/>
  <c r="H340" i="29"/>
  <c r="H342" i="29" s="1"/>
  <c r="B7221" i="106" s="1"/>
  <c r="D7221" i="106" s="1"/>
  <c r="B7208" i="106"/>
  <c r="D7208" i="106" s="1"/>
  <c r="K28" i="29"/>
  <c r="B6892" i="106"/>
  <c r="D6892" i="106" s="1"/>
  <c r="B7190" i="106"/>
  <c r="D7190" i="106" s="1"/>
  <c r="K327" i="29"/>
  <c r="B7198" i="106" s="1"/>
  <c r="D7198" i="106" s="1"/>
  <c r="B6631" i="106"/>
  <c r="D6631" i="106" s="1"/>
  <c r="B5431" i="106"/>
  <c r="D5431" i="106" s="1"/>
  <c r="D204" i="5"/>
  <c r="B5444" i="106" s="1"/>
  <c r="D5444" i="106" s="1"/>
  <c r="B6748" i="106"/>
  <c r="D6748" i="106" s="1"/>
  <c r="B5168" i="106"/>
  <c r="D5168" i="106" s="1"/>
  <c r="F110" i="34"/>
  <c r="K190" i="29"/>
  <c r="B3009" i="106" s="1"/>
  <c r="D3009" i="106" s="1"/>
  <c r="B2991" i="106"/>
  <c r="D2991" i="106" s="1"/>
  <c r="B962" i="106"/>
  <c r="D962" i="106" s="1"/>
  <c r="B5362" i="106"/>
  <c r="D5362" i="106" s="1"/>
  <c r="B5350" i="106"/>
  <c r="D5350" i="106" s="1"/>
  <c r="B5101" i="106"/>
  <c r="D5101" i="106" s="1"/>
  <c r="K73" i="29"/>
  <c r="B1142" i="106" s="1"/>
  <c r="D1142" i="106" s="1"/>
  <c r="B754" i="106"/>
  <c r="D754" i="106" s="1"/>
  <c r="B5496" i="106"/>
  <c r="D5496" i="106" s="1"/>
  <c r="B6684" i="106"/>
  <c r="D6684" i="106" s="1"/>
  <c r="K39" i="29"/>
  <c r="B1112" i="106" s="1"/>
  <c r="D1112" i="106" s="1"/>
  <c r="B724" i="106"/>
  <c r="D724" i="106" s="1"/>
  <c r="B7268" i="106"/>
  <c r="B723" i="106"/>
  <c r="D723" i="106" s="1"/>
  <c r="K38" i="29"/>
  <c r="B1111" i="106" s="1"/>
  <c r="D1111" i="106" s="1"/>
  <c r="B4228" i="106"/>
  <c r="D4228" i="106" s="1"/>
  <c r="C217" i="5"/>
  <c r="B5286" i="106" s="1"/>
  <c r="D5286" i="106" s="1"/>
  <c r="B5274" i="106"/>
  <c r="D5274" i="106" s="1"/>
  <c r="B5871" i="106"/>
  <c r="D5871" i="106" s="1"/>
  <c r="B9" i="7"/>
  <c r="B1751" i="106" s="1"/>
  <c r="D1751" i="106" s="1"/>
  <c r="H12" i="5"/>
  <c r="B5873" i="106" s="1"/>
  <c r="D5873" i="106" s="1"/>
  <c r="B5600" i="106"/>
  <c r="D5600" i="106" s="1"/>
  <c r="F132" i="5"/>
  <c r="B5614" i="106" s="1"/>
  <c r="D5614" i="106" s="1"/>
  <c r="B5615" i="106"/>
  <c r="D5615" i="106" s="1"/>
  <c r="F155" i="5"/>
  <c r="B6000" i="106"/>
  <c r="D6000" i="106" s="1"/>
  <c r="K122" i="5"/>
  <c r="B6006" i="106" s="1"/>
  <c r="D6006" i="106" s="1"/>
  <c r="B3060" i="106"/>
  <c r="D3060" i="106" s="1"/>
  <c r="B6633" i="106"/>
  <c r="D6633" i="106" s="1"/>
  <c r="B4191" i="106"/>
  <c r="D4191" i="106" s="1"/>
  <c r="K101" i="29"/>
  <c r="B7015" i="106" s="1"/>
  <c r="D7015" i="106" s="1"/>
  <c r="B2947" i="106"/>
  <c r="D2947" i="106" s="1"/>
  <c r="B2959" i="106"/>
  <c r="D2959" i="106" s="1"/>
  <c r="K274" i="29"/>
  <c r="B1503" i="106" s="1"/>
  <c r="D1503" i="106" s="1"/>
  <c r="B1439" i="106"/>
  <c r="D1439" i="106" s="1"/>
  <c r="B788" i="106"/>
  <c r="D788" i="106" s="1"/>
  <c r="B6264" i="106"/>
  <c r="D6264" i="106" s="1"/>
  <c r="B5275" i="106"/>
  <c r="D5275" i="106" s="1"/>
  <c r="B6365" i="106"/>
  <c r="D6365" i="106" s="1"/>
  <c r="B6690" i="106"/>
  <c r="D6690" i="106" s="1"/>
  <c r="F142" i="34"/>
  <c r="B5056" i="106"/>
  <c r="D5056" i="106" s="1"/>
  <c r="F115" i="34"/>
  <c r="E72" i="29"/>
  <c r="B869" i="106" s="1"/>
  <c r="D869" i="106" s="1"/>
  <c r="B862" i="106"/>
  <c r="D862" i="106" s="1"/>
  <c r="B5335" i="106"/>
  <c r="D5335" i="106" s="1"/>
  <c r="D18" i="5"/>
  <c r="B5339" i="106" s="1"/>
  <c r="D5339" i="106" s="1"/>
  <c r="B728" i="106"/>
  <c r="D728" i="106" s="1"/>
  <c r="K44" i="29"/>
  <c r="C47" i="29"/>
  <c r="B5569" i="106"/>
  <c r="D5569" i="106" s="1"/>
  <c r="F21" i="34"/>
  <c r="B6133" i="106"/>
  <c r="D6133" i="106" s="1"/>
  <c r="B1243" i="106"/>
  <c r="D1243" i="106" s="1"/>
  <c r="F127" i="29"/>
  <c r="B1247" i="106" s="1"/>
  <c r="D1247" i="106" s="1"/>
  <c r="B5357" i="106"/>
  <c r="D5357" i="106" s="1"/>
  <c r="D114" i="5"/>
  <c r="B5360" i="106" s="1"/>
  <c r="D5360" i="106" s="1"/>
  <c r="B3549" i="106"/>
  <c r="D3549" i="106" s="1"/>
  <c r="B4327" i="106"/>
  <c r="D4327" i="106" s="1"/>
  <c r="B5573" i="106"/>
  <c r="D5573" i="106" s="1"/>
  <c r="F91" i="34"/>
  <c r="K83" i="29"/>
  <c r="B2978" i="106" s="1"/>
  <c r="D2978" i="106" s="1"/>
  <c r="B2954" i="106"/>
  <c r="D2954" i="106" s="1"/>
  <c r="B3373" i="106"/>
  <c r="D3373" i="106" s="1"/>
  <c r="B4313" i="106"/>
  <c r="D4313" i="106" s="1"/>
  <c r="F30" i="34"/>
  <c r="B6649" i="106"/>
  <c r="D6649" i="106" s="1"/>
  <c r="B6699" i="106"/>
  <c r="D6699" i="106" s="1"/>
  <c r="B130" i="106"/>
  <c r="D130" i="106" s="1"/>
  <c r="B7136" i="106"/>
  <c r="D7136" i="106" s="1"/>
  <c r="K321" i="29"/>
  <c r="B4855" i="106"/>
  <c r="D4855" i="106" s="1"/>
  <c r="E38" i="4"/>
  <c r="B6286" i="106" s="1"/>
  <c r="D6286" i="106" s="1"/>
  <c r="B6243" i="106"/>
  <c r="D6243" i="106" s="1"/>
  <c r="B7111" i="106"/>
  <c r="D7111" i="106" s="1"/>
  <c r="K284" i="29"/>
  <c r="B4166" i="106" s="1"/>
  <c r="D4166" i="106" s="1"/>
  <c r="B4165" i="106"/>
  <c r="D4165" i="106" s="1"/>
  <c r="B7118" i="106"/>
  <c r="D7118" i="106" s="1"/>
  <c r="K319" i="29"/>
  <c r="B7126" i="106" s="1"/>
  <c r="D7126" i="106" s="1"/>
  <c r="C330" i="29"/>
  <c r="B7199" i="106" s="1"/>
  <c r="D7199" i="106" s="1"/>
  <c r="B6832" i="106"/>
  <c r="D6832" i="106" s="1"/>
  <c r="B7674" i="106"/>
  <c r="D7674" i="106" s="1"/>
  <c r="B6647" i="106"/>
  <c r="D6647" i="106" s="1"/>
  <c r="B904" i="106"/>
  <c r="D904" i="106" s="1"/>
  <c r="B6766" i="106"/>
  <c r="D6766" i="106" s="1"/>
  <c r="B7653" i="106"/>
  <c r="D7653" i="106" s="1"/>
  <c r="B5994" i="106"/>
  <c r="D5994" i="106" s="1"/>
  <c r="B5922" i="106"/>
  <c r="D5922" i="106" s="1"/>
  <c r="B7143" i="106"/>
  <c r="D7143" i="106" s="1"/>
  <c r="B855" i="106"/>
  <c r="D855" i="106" s="1"/>
  <c r="B7689" i="106"/>
  <c r="D7689" i="106" s="1"/>
  <c r="B5336" i="106"/>
  <c r="D5336" i="106" s="1"/>
  <c r="B3376" i="106"/>
  <c r="D3376" i="106" s="1"/>
  <c r="B7665" i="106"/>
  <c r="D7665" i="106" s="1"/>
  <c r="B432" i="106"/>
  <c r="D432" i="106" s="1"/>
  <c r="B7157" i="106"/>
  <c r="D7157" i="106" s="1"/>
  <c r="B5749" i="106"/>
  <c r="D5749" i="106" s="1"/>
  <c r="G141" i="5"/>
  <c r="B5752" i="106" s="1"/>
  <c r="D5752" i="106" s="1"/>
  <c r="B1237" i="106"/>
  <c r="D1237" i="106" s="1"/>
  <c r="B4329" i="106"/>
  <c r="D4329" i="106" s="1"/>
  <c r="F120" i="34"/>
  <c r="B4919" i="106"/>
  <c r="D4919" i="106" s="1"/>
  <c r="B6154" i="106"/>
  <c r="D6154" i="106" s="1"/>
  <c r="B5877" i="106"/>
  <c r="D5877" i="106" s="1"/>
  <c r="B7141" i="106"/>
  <c r="D7141" i="106" s="1"/>
  <c r="B325" i="106"/>
  <c r="D325" i="106" s="1"/>
  <c r="B965" i="106"/>
  <c r="D965" i="106" s="1"/>
  <c r="B6655" i="106"/>
  <c r="D6655" i="106" s="1"/>
  <c r="B156" i="106"/>
  <c r="D156" i="106" s="1"/>
  <c r="G72" i="29"/>
  <c r="B985" i="106" s="1"/>
  <c r="D985" i="106" s="1"/>
  <c r="B978" i="106"/>
  <c r="D978" i="106" s="1"/>
  <c r="B7264" i="106"/>
  <c r="B807" i="106"/>
  <c r="D807" i="106" s="1"/>
  <c r="B2999" i="106"/>
  <c r="D2999" i="106" s="1"/>
  <c r="B2721" i="106"/>
  <c r="D2721" i="106" s="1"/>
  <c r="B3585" i="106"/>
  <c r="D3585" i="106" s="1"/>
  <c r="B5883" i="106"/>
  <c r="D5883" i="106" s="1"/>
  <c r="B7766" i="106"/>
  <c r="D7766" i="106" s="1"/>
  <c r="B5099" i="106"/>
  <c r="D5099" i="106" s="1"/>
  <c r="B6303" i="106"/>
  <c r="D6303" i="106" s="1"/>
  <c r="B870" i="106"/>
  <c r="D870" i="106" s="1"/>
  <c r="B6827" i="106"/>
  <c r="D6827" i="106" s="1"/>
  <c r="C209" i="5"/>
  <c r="B4411" i="106" s="1"/>
  <c r="D4411" i="106" s="1"/>
  <c r="B5256" i="106"/>
  <c r="D5256" i="106" s="1"/>
  <c r="B5255" i="106"/>
  <c r="D5255" i="106" s="1"/>
  <c r="K31" i="29"/>
  <c r="B6899" i="106" s="1"/>
  <c r="D6899" i="106" s="1"/>
  <c r="B6898" i="106"/>
  <c r="D6898" i="106" s="1"/>
  <c r="B948" i="106"/>
  <c r="D948" i="106" s="1"/>
  <c r="B6931" i="106"/>
  <c r="D6931" i="106" s="1"/>
  <c r="B6660" i="106"/>
  <c r="D6660" i="106" s="1"/>
  <c r="B6100" i="106"/>
  <c r="D6100" i="106" s="1"/>
  <c r="B7160" i="106"/>
  <c r="D7160" i="106" s="1"/>
  <c r="B3631" i="106"/>
  <c r="D3631" i="106" s="1"/>
  <c r="E350" i="29"/>
  <c r="B7258" i="106"/>
  <c r="B5696" i="106"/>
  <c r="D5696" i="106" s="1"/>
  <c r="B7670" i="106"/>
  <c r="D7670" i="106" s="1"/>
  <c r="B5014" i="106"/>
  <c r="D5014" i="106" s="1"/>
  <c r="B5065" i="106"/>
  <c r="D5065" i="106" s="1"/>
  <c r="B18" i="7"/>
  <c r="B4103" i="106" s="1"/>
  <c r="D4103" i="106" s="1"/>
  <c r="B6115" i="106"/>
  <c r="D6115" i="106" s="1"/>
  <c r="D47" i="29"/>
  <c r="B789" i="106" s="1"/>
  <c r="D789" i="106" s="1"/>
  <c r="B786" i="106"/>
  <c r="D786" i="106" s="1"/>
  <c r="B6771" i="106"/>
  <c r="D6771" i="106" s="1"/>
  <c r="B748" i="106"/>
  <c r="D748" i="106" s="1"/>
  <c r="K69" i="29"/>
  <c r="B1136" i="106" s="1"/>
  <c r="D1136" i="106" s="1"/>
  <c r="B955" i="106"/>
  <c r="D955" i="106" s="1"/>
  <c r="B6920" i="106"/>
  <c r="D6920" i="106" s="1"/>
  <c r="B6936" i="106"/>
  <c r="D6936" i="106" s="1"/>
  <c r="B2958" i="106"/>
  <c r="D2958" i="106" s="1"/>
  <c r="B5989" i="106"/>
  <c r="D5989" i="106" s="1"/>
  <c r="B7781" i="106"/>
  <c r="D7781" i="106" s="1"/>
  <c r="K159" i="29"/>
  <c r="B7782" i="106" s="1"/>
  <c r="D7782" i="106" s="1"/>
  <c r="B6670" i="106"/>
  <c r="D6670" i="106" s="1"/>
  <c r="B6714" i="106"/>
  <c r="D6714" i="106" s="1"/>
  <c r="B6875" i="106"/>
  <c r="D6875" i="106" s="1"/>
  <c r="B6912" i="106"/>
  <c r="D6912" i="106" s="1"/>
  <c r="E76" i="4"/>
  <c r="B3276" i="106" s="1"/>
  <c r="D3276" i="106" s="1"/>
  <c r="B2817" i="106"/>
  <c r="D2817" i="106" s="1"/>
  <c r="B5673" i="106"/>
  <c r="D5673" i="106" s="1"/>
  <c r="F209" i="5"/>
  <c r="B4413" i="106" s="1"/>
  <c r="D4413" i="106" s="1"/>
  <c r="B5627" i="106"/>
  <c r="D5627" i="106" s="1"/>
  <c r="B108" i="106"/>
  <c r="D108" i="106" s="1"/>
  <c r="B4354" i="106"/>
  <c r="D4354" i="106" s="1"/>
  <c r="K254" i="29"/>
  <c r="B7094" i="106" s="1"/>
  <c r="D7094" i="106" s="1"/>
  <c r="B7093" i="106"/>
  <c r="D7093" i="106" s="1"/>
  <c r="B6909" i="106"/>
  <c r="D6909" i="106" s="1"/>
  <c r="B5072" i="106"/>
  <c r="D5072" i="106" s="1"/>
  <c r="C40" i="5"/>
  <c r="B5087" i="106" s="1"/>
  <c r="D5087" i="106" s="1"/>
  <c r="J13" i="3"/>
  <c r="B6124" i="106" s="1"/>
  <c r="D6124" i="106" s="1"/>
  <c r="B6219" i="106"/>
  <c r="D6219" i="106" s="1"/>
  <c r="B971" i="106"/>
  <c r="D971" i="106" s="1"/>
  <c r="B5566" i="106"/>
  <c r="D5566" i="106" s="1"/>
  <c r="F86" i="34"/>
  <c r="B806" i="106"/>
  <c r="D806" i="106" s="1"/>
  <c r="B6870" i="106"/>
  <c r="D6870" i="106" s="1"/>
  <c r="B6001" i="106"/>
  <c r="D6001" i="106" s="1"/>
  <c r="B3056" i="106"/>
  <c r="D3056" i="106" s="1"/>
  <c r="B6704" i="106"/>
  <c r="D6704" i="106" s="1"/>
  <c r="B957" i="106"/>
  <c r="D957" i="106" s="1"/>
  <c r="B5567" i="106"/>
  <c r="D5567" i="106" s="1"/>
  <c r="F19" i="34"/>
  <c r="K349" i="29"/>
  <c r="B3669" i="106" s="1"/>
  <c r="D3669" i="106" s="1"/>
  <c r="B3618" i="106"/>
  <c r="D3618" i="106" s="1"/>
  <c r="K22" i="29"/>
  <c r="B6881" i="106" s="1"/>
  <c r="D6881" i="106" s="1"/>
  <c r="B6880" i="106"/>
  <c r="D6880" i="106" s="1"/>
  <c r="B6186" i="106"/>
  <c r="D6186" i="106" s="1"/>
  <c r="B6739" i="106"/>
  <c r="D6739" i="106" s="1"/>
  <c r="B3655" i="106"/>
  <c r="D3655" i="106" s="1"/>
  <c r="B6326" i="106"/>
  <c r="D6326" i="106" s="1"/>
  <c r="B7152" i="106"/>
  <c r="D7152" i="106" s="1"/>
  <c r="B1543" i="106"/>
  <c r="D1543" i="106" s="1"/>
  <c r="G303" i="29"/>
  <c r="B1547" i="106" s="1"/>
  <c r="D1547" i="106" s="1"/>
  <c r="B652" i="106"/>
  <c r="D652" i="106" s="1"/>
  <c r="B6102" i="106"/>
  <c r="D6102" i="106" s="1"/>
  <c r="B7785" i="106"/>
  <c r="D7785" i="106" s="1"/>
  <c r="K332" i="29"/>
  <c r="H334" i="29"/>
  <c r="B7789" i="106" s="1"/>
  <c r="D7789" i="106" s="1"/>
  <c r="B6821" i="106"/>
  <c r="D6821" i="106" s="1"/>
  <c r="B781" i="106"/>
  <c r="D781" i="106" s="1"/>
  <c r="B6847" i="106"/>
  <c r="D6847" i="106" s="1"/>
  <c r="B7014" i="106"/>
  <c r="D7014" i="106" s="1"/>
  <c r="B2762" i="106"/>
  <c r="D2762" i="106" s="1"/>
  <c r="K34" i="3"/>
  <c r="B3565" i="106" s="1"/>
  <c r="D3565" i="106" s="1"/>
  <c r="B6132" i="106"/>
  <c r="D6132" i="106" s="1"/>
  <c r="B4190" i="106"/>
  <c r="D4190" i="106" s="1"/>
  <c r="B5328" i="106"/>
  <c r="D5328" i="106" s="1"/>
  <c r="D12" i="5"/>
  <c r="B5334" i="106" s="1"/>
  <c r="D5334" i="106" s="1"/>
  <c r="B6096" i="106"/>
  <c r="D6096" i="106" s="1"/>
  <c r="B6732" i="106"/>
  <c r="D6732" i="106" s="1"/>
  <c r="B6794" i="106"/>
  <c r="D6794" i="106" s="1"/>
  <c r="B7185" i="106"/>
  <c r="D7185" i="106" s="1"/>
  <c r="K40" i="29"/>
  <c r="B1113" i="106" s="1"/>
  <c r="D1113" i="106" s="1"/>
  <c r="B725" i="106"/>
  <c r="D725" i="106" s="1"/>
  <c r="B7666" i="106"/>
  <c r="D7666" i="106" s="1"/>
  <c r="B5358" i="106"/>
  <c r="D5358" i="106" s="1"/>
  <c r="B6339" i="106"/>
  <c r="D6339" i="106" s="1"/>
  <c r="B5349" i="106"/>
  <c r="D5349" i="106" s="1"/>
  <c r="D108" i="5"/>
  <c r="B5355" i="106" s="1"/>
  <c r="D5355" i="106" s="1"/>
  <c r="B5110" i="106"/>
  <c r="D5110" i="106" s="1"/>
  <c r="F99" i="34"/>
  <c r="B3078" i="106"/>
  <c r="D3078" i="106" s="1"/>
  <c r="B6706" i="106"/>
  <c r="D6706" i="106" s="1"/>
  <c r="B5590" i="106"/>
  <c r="D5590" i="106" s="1"/>
  <c r="B6364" i="106"/>
  <c r="D6364" i="106" s="1"/>
  <c r="B6866" i="106"/>
  <c r="D6866" i="106" s="1"/>
  <c r="B6632" i="106"/>
  <c r="D6632" i="106" s="1"/>
  <c r="B6141" i="106"/>
  <c r="D6141" i="106" s="1"/>
  <c r="B6407" i="106"/>
  <c r="D6407" i="106" s="1"/>
  <c r="B2829" i="106"/>
  <c r="D2829" i="106" s="1"/>
  <c r="B899" i="106"/>
  <c r="D899" i="106" s="1"/>
  <c r="B4794" i="106"/>
  <c r="D4794" i="106" s="1"/>
  <c r="B6137" i="106"/>
  <c r="D6137" i="106" s="1"/>
  <c r="B1240" i="106"/>
  <c r="D1240" i="106" s="1"/>
  <c r="B5181" i="106"/>
  <c r="D5181" i="106" s="1"/>
  <c r="F112" i="34"/>
  <c r="B5559" i="106"/>
  <c r="D5559" i="106" s="1"/>
  <c r="B3632" i="106"/>
  <c r="D3632" i="106" s="1"/>
  <c r="I44" i="4"/>
  <c r="B3317" i="106" s="1"/>
  <c r="D3317" i="106" s="1"/>
  <c r="B2772" i="106"/>
  <c r="D2772" i="106" s="1"/>
  <c r="B5853" i="106"/>
  <c r="D5853" i="106" s="1"/>
  <c r="B6188" i="106"/>
  <c r="D6188" i="106" s="1"/>
  <c r="B7154" i="106"/>
  <c r="D7154" i="106" s="1"/>
  <c r="K323" i="29"/>
  <c r="B7162" i="106" s="1"/>
  <c r="D7162" i="106" s="1"/>
  <c r="B7667" i="106"/>
  <c r="D7667" i="106" s="1"/>
  <c r="B5097" i="106"/>
  <c r="D5097" i="106" s="1"/>
  <c r="C82" i="5"/>
  <c r="B5102" i="106" s="1"/>
  <c r="D5102" i="106" s="1"/>
  <c r="B6921" i="106"/>
  <c r="D6921" i="106" s="1"/>
  <c r="B5073" i="106"/>
  <c r="D5073" i="106" s="1"/>
  <c r="B879" i="106"/>
  <c r="D879" i="106" s="1"/>
  <c r="F33" i="29"/>
  <c r="B894" i="106" s="1"/>
  <c r="D894" i="106" s="1"/>
  <c r="B5424" i="106"/>
  <c r="D5424" i="106" s="1"/>
  <c r="D181" i="5"/>
  <c r="B5425" i="106" s="1"/>
  <c r="D5425" i="106" s="1"/>
  <c r="B6109" i="106"/>
  <c r="D6109" i="106" s="1"/>
  <c r="K125" i="29"/>
  <c r="B3488" i="106" s="1"/>
  <c r="D3488" i="106" s="1"/>
  <c r="B3482" i="106"/>
  <c r="D3482" i="106" s="1"/>
  <c r="B5907" i="106"/>
  <c r="D5907" i="106" s="1"/>
  <c r="H181" i="5"/>
  <c r="B5908" i="106" s="1"/>
  <c r="D5908" i="106" s="1"/>
  <c r="B3589" i="106"/>
  <c r="D3589" i="106" s="1"/>
  <c r="C34" i="3"/>
  <c r="B91" i="106" s="1"/>
  <c r="D91" i="106" s="1"/>
  <c r="B6125" i="106"/>
  <c r="D6125" i="106" s="1"/>
  <c r="B5691" i="106"/>
  <c r="D5691" i="106" s="1"/>
  <c r="F217" i="5"/>
  <c r="B5703" i="106" s="1"/>
  <c r="D5703" i="106" s="1"/>
  <c r="K52" i="4"/>
  <c r="B3702" i="106" s="1"/>
  <c r="D3702" i="106" s="1"/>
  <c r="B3698" i="106"/>
  <c r="D3698" i="106" s="1"/>
  <c r="B6338" i="106"/>
  <c r="D6338" i="106" s="1"/>
  <c r="B6964" i="106"/>
  <c r="D6964" i="106" s="1"/>
  <c r="J72" i="29"/>
  <c r="B6974" i="106" s="1"/>
  <c r="D6974" i="106" s="1"/>
  <c r="B6629" i="106"/>
  <c r="D6629" i="106" s="1"/>
  <c r="B5070" i="106"/>
  <c r="D5070" i="106" s="1"/>
  <c r="B6933" i="106"/>
  <c r="D6933" i="106" s="1"/>
  <c r="B6644" i="106"/>
  <c r="D6644" i="106" s="1"/>
  <c r="B198" i="106"/>
  <c r="D198" i="106" s="1"/>
  <c r="B1265" i="106"/>
  <c r="D1265" i="106" s="1"/>
  <c r="K124" i="29"/>
  <c r="B1276" i="106" s="1"/>
  <c r="D1276" i="106" s="1"/>
  <c r="B1221" i="106"/>
  <c r="D1221" i="106" s="1"/>
  <c r="B6121" i="106"/>
  <c r="D6121" i="106" s="1"/>
  <c r="B7655" i="106"/>
  <c r="D7655" i="106" s="1"/>
  <c r="B6662" i="106"/>
  <c r="D6662" i="106" s="1"/>
  <c r="B893" i="106"/>
  <c r="D893" i="106" s="1"/>
  <c r="B7159" i="106"/>
  <c r="D7159" i="106" s="1"/>
  <c r="B7728" i="106"/>
  <c r="D7728" i="106" s="1"/>
  <c r="B740" i="106"/>
  <c r="D740" i="106" s="1"/>
  <c r="K61" i="29"/>
  <c r="B1128" i="106" s="1"/>
  <c r="D1128" i="106" s="1"/>
  <c r="B1270" i="106"/>
  <c r="D1270" i="106" s="1"/>
  <c r="K146" i="29"/>
  <c r="B1285" i="106" s="1"/>
  <c r="D1285" i="106" s="1"/>
  <c r="B4889" i="106"/>
  <c r="D4889" i="106" s="1"/>
  <c r="B949" i="106"/>
  <c r="D949" i="106" s="1"/>
  <c r="B4887" i="106"/>
  <c r="D4887" i="106" s="1"/>
  <c r="B6810" i="106"/>
  <c r="D6810" i="106" s="1"/>
  <c r="B1440" i="106"/>
  <c r="D1440" i="106" s="1"/>
  <c r="K275" i="29"/>
  <c r="B1504" i="106" s="1"/>
  <c r="D1504" i="106" s="1"/>
  <c r="B5728" i="106"/>
  <c r="D5728" i="106" s="1"/>
  <c r="B6743" i="106"/>
  <c r="D6743" i="106" s="1"/>
  <c r="K98" i="29"/>
  <c r="B7007" i="106" s="1"/>
  <c r="D7007" i="106" s="1"/>
  <c r="B7006" i="106"/>
  <c r="D7006" i="106" s="1"/>
  <c r="B6799" i="106"/>
  <c r="D6799" i="106" s="1"/>
  <c r="B5916" i="106"/>
  <c r="D5916" i="106" s="1"/>
  <c r="I12" i="5"/>
  <c r="B5918" i="106" s="1"/>
  <c r="D5918" i="106" s="1"/>
  <c r="B3055" i="106"/>
  <c r="D3055" i="106" s="1"/>
  <c r="K10" i="29"/>
  <c r="B3062" i="106" s="1"/>
  <c r="D3062" i="106" s="1"/>
  <c r="B7764" i="106"/>
  <c r="D7764" i="106" s="1"/>
  <c r="F93" i="34"/>
  <c r="B780" i="106"/>
  <c r="D780" i="106" s="1"/>
  <c r="B7266" i="106"/>
  <c r="B4879" i="106"/>
  <c r="D4879" i="106" s="1"/>
  <c r="B928" i="106"/>
  <c r="D928" i="106" s="1"/>
  <c r="B6086" i="106"/>
  <c r="D6086" i="106" s="1"/>
  <c r="B6923" i="106"/>
  <c r="D6923" i="106" s="1"/>
  <c r="B7127" i="106"/>
  <c r="D7127" i="106" s="1"/>
  <c r="K320" i="29"/>
  <c r="B7135" i="106" s="1"/>
  <c r="D7135" i="106" s="1"/>
  <c r="B6356" i="106"/>
  <c r="D6356" i="106" s="1"/>
  <c r="B4916" i="106"/>
  <c r="D4916" i="106" s="1"/>
  <c r="B1418" i="106"/>
  <c r="D1418" i="106" s="1"/>
  <c r="D243" i="29"/>
  <c r="B1421" i="106" s="1"/>
  <c r="D1421" i="106" s="1"/>
  <c r="K240" i="29"/>
  <c r="B1482" i="106" s="1"/>
  <c r="D1482" i="106" s="1"/>
  <c r="B5654" i="106"/>
  <c r="D5654" i="106" s="1"/>
  <c r="F175" i="5"/>
  <c r="B5655" i="106" s="1"/>
  <c r="D5655" i="106" s="1"/>
  <c r="B4409" i="106"/>
  <c r="D4409" i="106" s="1"/>
  <c r="K256" i="29"/>
  <c r="B7098" i="106" s="1"/>
  <c r="D7098" i="106" s="1"/>
  <c r="B7097" i="106"/>
  <c r="D7097" i="106" s="1"/>
  <c r="B6107" i="106"/>
  <c r="D6107" i="106" s="1"/>
  <c r="B7165" i="106"/>
  <c r="D7165" i="106" s="1"/>
  <c r="B15" i="7"/>
  <c r="B1756" i="106" s="1"/>
  <c r="D1756" i="106" s="1"/>
  <c r="B5332" i="106"/>
  <c r="D5332" i="106" s="1"/>
  <c r="F44" i="4"/>
  <c r="B3252" i="106" s="1"/>
  <c r="D3252" i="106" s="1"/>
  <c r="B7751" i="106"/>
  <c r="D7751" i="106" s="1"/>
  <c r="B6120" i="106"/>
  <c r="D6120" i="106" s="1"/>
  <c r="K329" i="29"/>
  <c r="B7705" i="106" s="1"/>
  <c r="D7705" i="106" s="1"/>
  <c r="B7697" i="106"/>
  <c r="D7697" i="106" s="1"/>
  <c r="B5779" i="106"/>
  <c r="D5779" i="106" s="1"/>
  <c r="G175" i="5"/>
  <c r="B5780" i="106" s="1"/>
  <c r="D5780" i="106" s="1"/>
  <c r="B5617" i="106"/>
  <c r="D5617" i="106" s="1"/>
  <c r="B5735" i="106"/>
  <c r="D5735" i="106" s="1"/>
  <c r="B995" i="106"/>
  <c r="D995" i="106" s="1"/>
  <c r="H33" i="29"/>
  <c r="B1010" i="106" s="1"/>
  <c r="D1010" i="106" s="1"/>
  <c r="B4416" i="106"/>
  <c r="D4416" i="106" s="1"/>
  <c r="B6945" i="106"/>
  <c r="D6945" i="106" s="1"/>
  <c r="J57" i="29"/>
  <c r="B6949" i="106" s="1"/>
  <c r="D6949" i="106" s="1"/>
  <c r="B4215" i="106"/>
  <c r="D4215" i="106" s="1"/>
  <c r="B6159" i="106"/>
  <c r="D6159" i="106" s="1"/>
  <c r="B5529" i="106"/>
  <c r="D5529" i="106" s="1"/>
  <c r="B5092" i="106"/>
  <c r="D5092" i="106" s="1"/>
  <c r="B5089" i="106"/>
  <c r="D5089" i="106" s="1"/>
  <c r="C67" i="5"/>
  <c r="B5090" i="106" s="1"/>
  <c r="D5090" i="106" s="1"/>
  <c r="B2769" i="106"/>
  <c r="D2769" i="106" s="1"/>
  <c r="B5426" i="106"/>
  <c r="D5426" i="106" s="1"/>
  <c r="D188" i="5"/>
  <c r="F124" i="34" s="1"/>
  <c r="B7151" i="106"/>
  <c r="D7151" i="106" s="1"/>
  <c r="B849" i="106"/>
  <c r="D849" i="106" s="1"/>
  <c r="B7813" i="106"/>
  <c r="D7813" i="106" s="1"/>
  <c r="F167" i="34"/>
  <c r="B6296" i="106"/>
  <c r="D6296" i="106" s="1"/>
  <c r="B3648" i="106"/>
  <c r="D3648" i="106" s="1"/>
  <c r="G34" i="3"/>
  <c r="B6129" i="106"/>
  <c r="D6129" i="106" s="1"/>
  <c r="B7685" i="106"/>
  <c r="D7685" i="106" s="1"/>
  <c r="I47" i="29"/>
  <c r="B6924" i="106" s="1"/>
  <c r="D6924" i="106" s="1"/>
  <c r="B6918" i="106"/>
  <c r="D6918" i="106" s="1"/>
  <c r="B6309" i="106"/>
  <c r="D6309" i="106" s="1"/>
  <c r="K241" i="29"/>
  <c r="B1483" i="106" s="1"/>
  <c r="D1483" i="106" s="1"/>
  <c r="B1419" i="106"/>
  <c r="D1419" i="106" s="1"/>
  <c r="B5821" i="106"/>
  <c r="D5821" i="106" s="1"/>
  <c r="K136" i="29"/>
  <c r="B2988" i="106" s="1"/>
  <c r="D2988" i="106" s="1"/>
  <c r="B4201" i="106"/>
  <c r="D4201" i="106" s="1"/>
  <c r="B968" i="106"/>
  <c r="D968" i="106" s="1"/>
  <c r="B6251" i="106"/>
  <c r="D6251" i="106" s="1"/>
  <c r="B5094" i="106"/>
  <c r="D5094" i="106" s="1"/>
  <c r="B5459" i="106"/>
  <c r="D5459" i="106" s="1"/>
  <c r="F32" i="34"/>
  <c r="B5743" i="106"/>
  <c r="D5743" i="106" s="1"/>
  <c r="B6910" i="106"/>
  <c r="D6910" i="106" s="1"/>
  <c r="B5517" i="106"/>
  <c r="D5517" i="106" s="1"/>
  <c r="D65" i="29"/>
  <c r="B803" i="106" s="1"/>
  <c r="D803" i="106" s="1"/>
  <c r="B796" i="106"/>
  <c r="D796" i="106" s="1"/>
  <c r="B3259" i="106"/>
  <c r="D3259" i="106" s="1"/>
  <c r="G76" i="4"/>
  <c r="B3260" i="106" s="1"/>
  <c r="D3260" i="106" s="1"/>
  <c r="B619" i="106"/>
  <c r="D619" i="106" s="1"/>
  <c r="B6392" i="106"/>
  <c r="D6392" i="106" s="1"/>
  <c r="B814" i="106"/>
  <c r="D814" i="106" s="1"/>
  <c r="B6371" i="106"/>
  <c r="D6371" i="106" s="1"/>
  <c r="H169" i="5"/>
  <c r="B5899" i="106" s="1"/>
  <c r="D5899" i="106" s="1"/>
  <c r="B4813" i="106"/>
  <c r="D4813" i="106" s="1"/>
  <c r="B7248" i="106"/>
  <c r="D7248" i="106" s="1"/>
  <c r="B5067" i="106"/>
  <c r="D5067" i="106" s="1"/>
  <c r="C18" i="5"/>
  <c r="B5071" i="106" s="1"/>
  <c r="D5071" i="106" s="1"/>
  <c r="B2800" i="106"/>
  <c r="D2800" i="106" s="1"/>
  <c r="B4353" i="106"/>
  <c r="D4353" i="106" s="1"/>
  <c r="K338" i="29"/>
  <c r="B7210" i="106"/>
  <c r="D7210" i="106" s="1"/>
  <c r="B6812" i="106"/>
  <c r="D6812" i="106" s="1"/>
  <c r="B4918" i="106"/>
  <c r="D4918" i="106" s="1"/>
  <c r="B5578" i="106"/>
  <c r="D5578" i="106" s="1"/>
  <c r="F27" i="34"/>
  <c r="B6815" i="106"/>
  <c r="D6815" i="106" s="1"/>
  <c r="B6779" i="106"/>
  <c r="D6779" i="106" s="1"/>
  <c r="E53" i="29"/>
  <c r="B850" i="106" s="1"/>
  <c r="D850" i="106" s="1"/>
  <c r="B848" i="106"/>
  <c r="D848" i="106" s="1"/>
  <c r="K282" i="29"/>
  <c r="B7784" i="106" s="1"/>
  <c r="D7784" i="106" s="1"/>
  <c r="D285" i="29"/>
  <c r="B3722" i="106" s="1"/>
  <c r="D3722" i="106" s="1"/>
  <c r="B7783" i="106"/>
  <c r="D7783" i="106" s="1"/>
  <c r="B145" i="106"/>
  <c r="D145" i="106" s="1"/>
  <c r="K81" i="29"/>
  <c r="B2976" i="106" s="1"/>
  <c r="D2976" i="106" s="1"/>
  <c r="B2952" i="106"/>
  <c r="D2952" i="106" s="1"/>
  <c r="B6336" i="106"/>
  <c r="D6336" i="106" s="1"/>
  <c r="B7030" i="106"/>
  <c r="D7030" i="106" s="1"/>
  <c r="B6111" i="106"/>
  <c r="D6111" i="106" s="1"/>
  <c r="B4336" i="106"/>
  <c r="D4336" i="106" s="1"/>
  <c r="B6726" i="106"/>
  <c r="D6726" i="106" s="1"/>
  <c r="B5133" i="106"/>
  <c r="D5133" i="106" s="1"/>
  <c r="C132" i="5"/>
  <c r="B5147" i="106" s="1"/>
  <c r="D5147" i="106" s="1"/>
  <c r="B5345" i="106"/>
  <c r="D5345" i="106" s="1"/>
  <c r="B4771" i="106"/>
  <c r="D4771" i="106" s="1"/>
  <c r="B6376" i="106"/>
  <c r="D6376" i="106" s="1"/>
  <c r="D12" i="171"/>
  <c r="B5123" i="106"/>
  <c r="D5123" i="106" s="1"/>
  <c r="B6330" i="106"/>
  <c r="D6330" i="106" s="1"/>
  <c r="B4878" i="106"/>
  <c r="D4878" i="106" s="1"/>
  <c r="B6873" i="106"/>
  <c r="D6873" i="106" s="1"/>
  <c r="B5790" i="106"/>
  <c r="D5790" i="106" s="1"/>
  <c r="G204" i="5"/>
  <c r="B5803" i="106" s="1"/>
  <c r="D5803" i="106" s="1"/>
  <c r="B7032" i="106"/>
  <c r="D7032" i="106" s="1"/>
  <c r="K265" i="29"/>
  <c r="B1494" i="106" s="1"/>
  <c r="D1494" i="106" s="1"/>
  <c r="B1430" i="106"/>
  <c r="D1430" i="106" s="1"/>
  <c r="B6657" i="106"/>
  <c r="D6657" i="106" s="1"/>
  <c r="B5113" i="106"/>
  <c r="D5113" i="106" s="1"/>
  <c r="C108" i="5"/>
  <c r="B5120" i="106" s="1"/>
  <c r="D5120" i="106" s="1"/>
  <c r="F101" i="34"/>
  <c r="B6693" i="106"/>
  <c r="D6693" i="106" s="1"/>
  <c r="B3483" i="106"/>
  <c r="D3483" i="106" s="1"/>
  <c r="B6672" i="106"/>
  <c r="D6672" i="106" s="1"/>
  <c r="B6314" i="106"/>
  <c r="D6314" i="106" s="1"/>
  <c r="F90" i="34"/>
  <c r="B5439" i="106"/>
  <c r="D5439" i="106" s="1"/>
  <c r="B7250" i="106"/>
  <c r="B4949" i="106"/>
  <c r="D4949" i="106" s="1"/>
  <c r="B184" i="106"/>
  <c r="D184" i="106" s="1"/>
  <c r="K21" i="29"/>
  <c r="B6879" i="106" s="1"/>
  <c r="D6879" i="106" s="1"/>
  <c r="B6878" i="106"/>
  <c r="D6878" i="106" s="1"/>
  <c r="B3638" i="106"/>
  <c r="D3638" i="106" s="1"/>
  <c r="F350" i="29"/>
  <c r="B7688" i="106"/>
  <c r="D7688" i="106" s="1"/>
  <c r="K328" i="29"/>
  <c r="B7696" i="106" s="1"/>
  <c r="D7696" i="106" s="1"/>
  <c r="B6983" i="106"/>
  <c r="D6983" i="106" s="1"/>
  <c r="K86" i="29"/>
  <c r="B6984" i="106" s="1"/>
  <c r="D6984" i="106" s="1"/>
  <c r="B4311" i="106"/>
  <c r="D4311" i="106" s="1"/>
  <c r="B7691" i="106"/>
  <c r="D7691" i="106" s="1"/>
  <c r="B5880" i="106"/>
  <c r="D5880" i="106" s="1"/>
  <c r="H67" i="5"/>
  <c r="B5881" i="106" s="1"/>
  <c r="D5881" i="106" s="1"/>
  <c r="B7659" i="106"/>
  <c r="D7659" i="106" s="1"/>
  <c r="B7259" i="106"/>
  <c r="B5124" i="106"/>
  <c r="D5124" i="106" s="1"/>
  <c r="B324" i="106"/>
  <c r="D324" i="106" s="1"/>
  <c r="K216" i="29"/>
  <c r="B7073" i="106"/>
  <c r="D7073" i="106" s="1"/>
  <c r="B4799" i="106"/>
  <c r="D4799" i="106" s="1"/>
  <c r="B5874" i="106"/>
  <c r="D5874" i="106" s="1"/>
  <c r="H18" i="5"/>
  <c r="B5878" i="106" s="1"/>
  <c r="D5878" i="106" s="1"/>
  <c r="B5463" i="106"/>
  <c r="D5463" i="106" s="1"/>
  <c r="B1450" i="106"/>
  <c r="D1450" i="106" s="1"/>
  <c r="K289" i="29"/>
  <c r="B1513" i="106" s="1"/>
  <c r="D1513" i="106" s="1"/>
  <c r="B3634" i="106"/>
  <c r="D3634" i="106" s="1"/>
  <c r="B5331" i="106"/>
  <c r="D5331" i="106" s="1"/>
  <c r="B5884" i="106"/>
  <c r="D5884" i="106" s="1"/>
  <c r="B5063" i="106"/>
  <c r="D5063" i="106" s="1"/>
  <c r="B4917" i="106"/>
  <c r="D4917" i="106" s="1"/>
  <c r="B6772" i="106"/>
  <c r="D6772" i="106" s="1"/>
  <c r="B5012" i="106"/>
  <c r="D5012" i="106" s="1"/>
  <c r="D71" i="36"/>
  <c r="B6701" i="106"/>
  <c r="D6701" i="106" s="1"/>
  <c r="B797" i="106"/>
  <c r="D797" i="106" s="1"/>
  <c r="B4796" i="106"/>
  <c r="D4796" i="106" s="1"/>
  <c r="B5107" i="106"/>
  <c r="D5107" i="106" s="1"/>
  <c r="F98" i="34"/>
  <c r="B2956" i="106"/>
  <c r="D2956" i="106" s="1"/>
  <c r="B4343" i="106"/>
  <c r="D4343" i="106" s="1"/>
  <c r="B6343" i="106"/>
  <c r="D6343" i="106" s="1"/>
  <c r="B6969" i="106"/>
  <c r="D6969" i="106" s="1"/>
  <c r="B1442" i="106"/>
  <c r="D1442" i="106" s="1"/>
  <c r="K276" i="29"/>
  <c r="B1506" i="106" s="1"/>
  <c r="D1506" i="106" s="1"/>
  <c r="B7681" i="106"/>
  <c r="D7681" i="106" s="1"/>
  <c r="B6750" i="106"/>
  <c r="D6750" i="106" s="1"/>
  <c r="B6828" i="106"/>
  <c r="D6828" i="106" s="1"/>
  <c r="B6979" i="106"/>
  <c r="D6979" i="106" s="1"/>
  <c r="E65" i="29"/>
  <c r="B861" i="106" s="1"/>
  <c r="D861" i="106" s="1"/>
  <c r="B854" i="106"/>
  <c r="D854" i="106" s="1"/>
  <c r="B1219" i="106"/>
  <c r="D1219" i="106" s="1"/>
  <c r="C127" i="29"/>
  <c r="B1223" i="106" s="1"/>
  <c r="D1223" i="106" s="1"/>
  <c r="K122" i="29"/>
  <c r="F15" i="145" s="1"/>
  <c r="F19" i="145" s="1"/>
  <c r="B1037" i="106"/>
  <c r="D1037" i="106" s="1"/>
  <c r="B6859" i="106"/>
  <c r="D6859" i="106" s="1"/>
  <c r="B6639" i="106"/>
  <c r="D6639" i="106" s="1"/>
  <c r="B6180" i="106"/>
  <c r="D6180" i="106" s="1"/>
  <c r="B1036" i="106"/>
  <c r="D1036" i="106" s="1"/>
  <c r="H72" i="29"/>
  <c r="B1043" i="106" s="1"/>
  <c r="D1043" i="106" s="1"/>
  <c r="B6625" i="106"/>
  <c r="D6625" i="106" s="1"/>
  <c r="B6646" i="106"/>
  <c r="D6646" i="106" s="1"/>
  <c r="B923" i="106"/>
  <c r="D923" i="106" s="1"/>
  <c r="B5148" i="106"/>
  <c r="D5148" i="106" s="1"/>
  <c r="C141" i="5"/>
  <c r="B5161" i="106" s="1"/>
  <c r="D5161" i="106" s="1"/>
  <c r="B6723" i="106"/>
  <c r="D6723" i="106" s="1"/>
  <c r="B5098" i="106"/>
  <c r="D5098" i="106" s="1"/>
  <c r="B5091" i="106"/>
  <c r="D5091" i="106" s="1"/>
  <c r="B6363" i="106"/>
  <c r="D6363" i="106" s="1"/>
  <c r="B5929" i="106"/>
  <c r="D5929" i="106" s="1"/>
  <c r="B4382" i="106"/>
  <c r="D4382" i="106" s="1"/>
  <c r="B3620" i="106"/>
  <c r="D3620" i="106" s="1"/>
  <c r="K351" i="29"/>
  <c r="B3671" i="106" s="1"/>
  <c r="D3671" i="106" s="1"/>
  <c r="B4806" i="106"/>
  <c r="D4806" i="106" s="1"/>
  <c r="B4318" i="106"/>
  <c r="D4318" i="106" s="1"/>
  <c r="B6308" i="106"/>
  <c r="D6308" i="106" s="1"/>
  <c r="B4330" i="106"/>
  <c r="D4330" i="106" s="1"/>
  <c r="B173" i="106"/>
  <c r="D173" i="106" s="1"/>
  <c r="B6160" i="106"/>
  <c r="D6160" i="106" s="1"/>
  <c r="B6081" i="106"/>
  <c r="D6081" i="106" s="1"/>
  <c r="B5583" i="106"/>
  <c r="D5583" i="106" s="1"/>
  <c r="F108" i="5"/>
  <c r="B5587" i="106" s="1"/>
  <c r="D5587" i="106" s="1"/>
  <c r="B5522" i="106"/>
  <c r="D5522" i="106" s="1"/>
  <c r="E108" i="5"/>
  <c r="B5526" i="106" s="1"/>
  <c r="D5526" i="106" s="1"/>
  <c r="B5167" i="106"/>
  <c r="D5167" i="106" s="1"/>
  <c r="F108" i="34"/>
  <c r="B4805" i="106"/>
  <c r="D4805" i="106" s="1"/>
  <c r="B5885" i="106"/>
  <c r="D5885" i="106" s="1"/>
  <c r="B6348" i="106"/>
  <c r="D6348" i="106" s="1"/>
  <c r="B7183" i="106"/>
  <c r="D7183" i="106" s="1"/>
  <c r="B6366" i="106"/>
  <c r="D6366" i="106" s="1"/>
  <c r="D229" i="29"/>
  <c r="K215" i="29"/>
  <c r="B3390" i="106" s="1"/>
  <c r="D3390" i="106" s="1"/>
  <c r="B3387" i="106"/>
  <c r="D3387" i="106" s="1"/>
  <c r="B2831" i="106"/>
  <c r="D2831" i="106" s="1"/>
  <c r="K201" i="29"/>
  <c r="B2841" i="106" s="1"/>
  <c r="D2841" i="106" s="1"/>
  <c r="K107" i="29"/>
  <c r="B2795" i="106" s="1"/>
  <c r="D2795" i="106" s="1"/>
  <c r="B2791" i="106"/>
  <c r="D2791" i="106" s="1"/>
  <c r="B5139" i="106"/>
  <c r="D5139" i="106" s="1"/>
  <c r="B4864" i="106"/>
  <c r="D4864" i="106" s="1"/>
  <c r="B208" i="106"/>
  <c r="D208" i="106" s="1"/>
  <c r="B6117" i="106"/>
  <c r="D6117" i="106" s="1"/>
  <c r="K363" i="29"/>
  <c r="B7241" i="106" s="1"/>
  <c r="D7241" i="106" s="1"/>
  <c r="B7240" i="106"/>
  <c r="D7240" i="106" s="1"/>
  <c r="B6346" i="106"/>
  <c r="D6346" i="106" s="1"/>
  <c r="B1245" i="106"/>
  <c r="D1245" i="106" s="1"/>
  <c r="B6952" i="106"/>
  <c r="D6952" i="106" s="1"/>
  <c r="B5572" i="106"/>
  <c r="D5572" i="106" s="1"/>
  <c r="F89" i="34"/>
  <c r="B4814" i="106"/>
  <c r="D4814" i="106" s="1"/>
  <c r="B7690" i="106"/>
  <c r="D7690" i="106" s="1"/>
  <c r="B6138" i="106"/>
  <c r="D6138" i="106" s="1"/>
  <c r="B2760" i="106"/>
  <c r="D2760" i="106" s="1"/>
  <c r="B718" i="106"/>
  <c r="D718" i="106" s="1"/>
  <c r="K14" i="29"/>
  <c r="B1106" i="106" s="1"/>
  <c r="D1106" i="106" s="1"/>
  <c r="B6084" i="106"/>
  <c r="D6084" i="106" s="1"/>
  <c r="B775" i="106"/>
  <c r="D775" i="106" s="1"/>
  <c r="B845" i="106"/>
  <c r="D845" i="106" s="1"/>
  <c r="B500" i="106"/>
  <c r="D500" i="106" s="1"/>
  <c r="B1023" i="106"/>
  <c r="D1023" i="106" s="1"/>
  <c r="K222" i="29"/>
  <c r="B1471" i="106" s="1"/>
  <c r="D1471" i="106" s="1"/>
  <c r="B1407" i="106"/>
  <c r="D1407" i="106" s="1"/>
  <c r="B206" i="106"/>
  <c r="D206" i="106" s="1"/>
  <c r="B6091" i="106"/>
  <c r="D6091" i="106" s="1"/>
  <c r="C221" i="5"/>
  <c r="B5304" i="106" s="1"/>
  <c r="D5304" i="106" s="1"/>
  <c r="B5301" i="106"/>
  <c r="D5301" i="106" s="1"/>
  <c r="B5241" i="106"/>
  <c r="D5241" i="106" s="1"/>
  <c r="B4408" i="106"/>
  <c r="D4408" i="106" s="1"/>
  <c r="B6317" i="106"/>
  <c r="D6317" i="106" s="1"/>
  <c r="F159" i="34"/>
  <c r="B7765" i="106"/>
  <c r="D7765" i="106" s="1"/>
  <c r="B5344" i="106"/>
  <c r="D5344" i="106" s="1"/>
  <c r="B6292" i="106"/>
  <c r="D6292" i="106" s="1"/>
  <c r="B5732" i="106"/>
  <c r="D5732" i="106" s="1"/>
  <c r="B7177" i="106"/>
  <c r="D7177" i="106" s="1"/>
  <c r="B859" i="106"/>
  <c r="D859" i="106" s="1"/>
  <c r="B1350" i="106"/>
  <c r="D1350" i="106" s="1"/>
  <c r="B784" i="106"/>
  <c r="D784" i="106" s="1"/>
  <c r="B7035" i="106"/>
  <c r="D7035" i="106" s="1"/>
  <c r="B7169" i="106"/>
  <c r="D7169" i="106" s="1"/>
  <c r="K157" i="29"/>
  <c r="K160" i="29" s="1"/>
  <c r="H160" i="29"/>
  <c r="B7777" i="106"/>
  <c r="D7777" i="106" s="1"/>
  <c r="B6103" i="106"/>
  <c r="G47" i="29"/>
  <c r="B963" i="106" s="1"/>
  <c r="D963" i="106" s="1"/>
  <c r="B960" i="106"/>
  <c r="D960" i="106" s="1"/>
  <c r="B1269" i="106"/>
  <c r="D1269" i="106" s="1"/>
  <c r="K143" i="29"/>
  <c r="B1284" i="106" s="1"/>
  <c r="D1284" i="106" s="1"/>
  <c r="B6718" i="106"/>
  <c r="D6718" i="106" s="1"/>
  <c r="B6781" i="106"/>
  <c r="D6781" i="106" s="1"/>
  <c r="B4364" i="106"/>
  <c r="D4364" i="106" s="1"/>
  <c r="E175" i="5"/>
  <c r="B4372" i="106" s="1"/>
  <c r="D4372" i="106" s="1"/>
  <c r="B3368" i="106"/>
  <c r="D3368" i="106" s="1"/>
  <c r="B4391" i="106"/>
  <c r="D4391" i="106" s="1"/>
  <c r="B6946" i="106"/>
  <c r="D6946" i="106" s="1"/>
  <c r="B5993" i="106"/>
  <c r="D5993" i="106" s="1"/>
  <c r="K67" i="5"/>
  <c r="B5995" i="106" s="1"/>
  <c r="D5995" i="106" s="1"/>
  <c r="B6678" i="106"/>
  <c r="D6678" i="106" s="1"/>
  <c r="B6804" i="106"/>
  <c r="D6804" i="106" s="1"/>
  <c r="B3057" i="106"/>
  <c r="D3057" i="106" s="1"/>
  <c r="B902" i="106"/>
  <c r="D902" i="106" s="1"/>
  <c r="F47" i="29"/>
  <c r="B6937" i="106"/>
  <c r="D6937" i="106" s="1"/>
  <c r="B6820" i="106"/>
  <c r="D6820" i="106" s="1"/>
  <c r="B7676" i="106"/>
  <c r="D7676" i="106" s="1"/>
  <c r="B4446" i="106"/>
  <c r="D4446" i="106" s="1"/>
  <c r="B1525" i="106"/>
  <c r="D1525" i="106" s="1"/>
  <c r="D303" i="29"/>
  <c r="B1529" i="106" s="1"/>
  <c r="D1529" i="106" s="1"/>
  <c r="B5560" i="106"/>
  <c r="D5560" i="106" s="1"/>
  <c r="K130" i="29"/>
  <c r="B2797" i="106"/>
  <c r="D2797" i="106" s="1"/>
  <c r="B5142" i="106"/>
  <c r="D5142" i="106" s="1"/>
  <c r="B5248" i="106"/>
  <c r="D5248" i="106" s="1"/>
  <c r="B5757" i="106"/>
  <c r="D5757" i="106" s="1"/>
  <c r="B7036" i="106"/>
  <c r="D7036" i="106" s="1"/>
  <c r="B5672" i="106"/>
  <c r="D5672" i="106" s="1"/>
  <c r="B2880" i="106"/>
  <c r="D2880" i="106" s="1"/>
  <c r="I13" i="3"/>
  <c r="B2888" i="106" s="1"/>
  <c r="D2888" i="106" s="1"/>
  <c r="B841" i="106"/>
  <c r="D841" i="106" s="1"/>
  <c r="K203" i="29"/>
  <c r="B1385" i="106" s="1"/>
  <c r="D1385" i="106" s="1"/>
  <c r="B1373" i="106"/>
  <c r="D1373" i="106" s="1"/>
  <c r="B86" i="106"/>
  <c r="D86" i="106" s="1"/>
  <c r="B3487" i="106"/>
  <c r="D3487" i="106" s="1"/>
  <c r="B6237" i="106"/>
  <c r="D6237" i="106" s="1"/>
  <c r="B5485" i="106"/>
  <c r="D5485" i="106" s="1"/>
  <c r="D221" i="5"/>
  <c r="B5488" i="106" s="1"/>
  <c r="D5488" i="106" s="1"/>
  <c r="K232" i="29"/>
  <c r="D238" i="29"/>
  <c r="B1411" i="106"/>
  <c r="D1411" i="106" s="1"/>
  <c r="B6822" i="106"/>
  <c r="D6822" i="106" s="1"/>
  <c r="B5575" i="106"/>
  <c r="D5575" i="106" s="1"/>
  <c r="F92" i="34"/>
  <c r="B6140" i="106"/>
  <c r="D6140" i="106" s="1"/>
  <c r="B6926" i="106"/>
  <c r="D6926" i="106" s="1"/>
  <c r="I53" i="29"/>
  <c r="B6942" i="106" s="1"/>
  <c r="D6942" i="106" s="1"/>
  <c r="B5312" i="106"/>
  <c r="D5312" i="106" s="1"/>
  <c r="F160" i="34"/>
  <c r="B7252" i="106"/>
  <c r="B6913" i="106"/>
  <c r="D6913" i="106" s="1"/>
  <c r="B6176" i="106"/>
  <c r="D6176" i="106" s="1"/>
  <c r="B7662" i="106"/>
  <c r="D7662" i="106" s="1"/>
  <c r="B6259" i="106"/>
  <c r="D6259" i="106" s="1"/>
  <c r="B938" i="106"/>
  <c r="D938" i="106" s="1"/>
  <c r="B4321" i="106"/>
  <c r="D4321" i="106" s="1"/>
  <c r="B6316" i="106"/>
  <c r="D6316" i="106" s="1"/>
  <c r="J67" i="5"/>
  <c r="B6318" i="106" s="1"/>
  <c r="D6318" i="106" s="1"/>
  <c r="B798" i="106"/>
  <c r="D798" i="106" s="1"/>
  <c r="B6868" i="106"/>
  <c r="D6868" i="106" s="1"/>
  <c r="K207" i="29"/>
  <c r="B7070" i="106" s="1"/>
  <c r="D7070" i="106" s="1"/>
  <c r="B7069" i="106"/>
  <c r="D7069" i="106" s="1"/>
  <c r="B6817" i="106"/>
  <c r="D6817" i="106" s="1"/>
  <c r="F155" i="34"/>
  <c r="B7652" i="106"/>
  <c r="D7652" i="106" s="1"/>
  <c r="B6353" i="106"/>
  <c r="D6353" i="106" s="1"/>
  <c r="J122" i="5"/>
  <c r="B6357" i="106" s="1"/>
  <c r="D6357" i="106" s="1"/>
  <c r="K15" i="29"/>
  <c r="B1107" i="106" s="1"/>
  <c r="D1107" i="106" s="1"/>
  <c r="B719" i="106"/>
  <c r="D719" i="106" s="1"/>
  <c r="B6310" i="106"/>
  <c r="D6310" i="106" s="1"/>
  <c r="B6641" i="106"/>
  <c r="D6641" i="106" s="1"/>
  <c r="B722" i="106"/>
  <c r="D722" i="106" s="1"/>
  <c r="K37" i="29"/>
  <c r="B1110" i="106" s="1"/>
  <c r="D1110" i="106" s="1"/>
  <c r="B7045" i="106"/>
  <c r="D7045" i="106" s="1"/>
  <c r="B4795" i="106"/>
  <c r="D4795" i="106" s="1"/>
  <c r="B6715" i="106"/>
  <c r="D6715" i="106" s="1"/>
  <c r="B6311" i="106"/>
  <c r="D6311" i="106" s="1"/>
  <c r="B1344" i="106"/>
  <c r="D1344" i="106" s="1"/>
  <c r="K20" i="29"/>
  <c r="B6876" i="106"/>
  <c r="D6876" i="106" s="1"/>
  <c r="B4378" i="106"/>
  <c r="D4378" i="106" s="1"/>
  <c r="B7675" i="106"/>
  <c r="D7675" i="106" s="1"/>
  <c r="B6651" i="106"/>
  <c r="D6651" i="106" s="1"/>
  <c r="B5317" i="106"/>
  <c r="D5317" i="106" s="1"/>
  <c r="F163" i="34"/>
  <c r="B6110" i="106"/>
  <c r="D6110" i="106" s="1"/>
  <c r="B5882" i="106"/>
  <c r="D5882" i="106" s="1"/>
  <c r="H108" i="5"/>
  <c r="B5886" i="106" s="1"/>
  <c r="D5886" i="106" s="1"/>
  <c r="B5104" i="106"/>
  <c r="D5104" i="106" s="1"/>
  <c r="B7174" i="106"/>
  <c r="D7174" i="106" s="1"/>
  <c r="B6178" i="106"/>
  <c r="D6178" i="106" s="1"/>
  <c r="B5763" i="106"/>
  <c r="D5763" i="106" s="1"/>
  <c r="B7769" i="106"/>
  <c r="D7769" i="106" s="1"/>
  <c r="B4345" i="106"/>
  <c r="D4345" i="106" s="1"/>
  <c r="B837" i="106"/>
  <c r="D837" i="106" s="1"/>
  <c r="E42" i="29"/>
  <c r="B843" i="106" s="1"/>
  <c r="D843" i="106" s="1"/>
  <c r="J44" i="4"/>
  <c r="B6238" i="106" s="1"/>
  <c r="D6238" i="106" s="1"/>
  <c r="B7754" i="106"/>
  <c r="D7754" i="106" s="1"/>
  <c r="B6104" i="106"/>
  <c r="D6104" i="106" s="1"/>
  <c r="B6740" i="106"/>
  <c r="D6740" i="106" s="1"/>
  <c r="B7812" i="106"/>
  <c r="D7812" i="106" s="1"/>
  <c r="B7133" i="106"/>
  <c r="D7133" i="106" s="1"/>
  <c r="B4379" i="106"/>
  <c r="D4379" i="106" s="1"/>
  <c r="B3234" i="106"/>
  <c r="D3234" i="106" s="1"/>
  <c r="B1009" i="106"/>
  <c r="D1009" i="106" s="1"/>
  <c r="B5919" i="106"/>
  <c r="D5919" i="106" s="1"/>
  <c r="I18" i="5"/>
  <c r="B5923" i="106" s="1"/>
  <c r="D5923" i="106" s="1"/>
  <c r="B5817" i="106"/>
  <c r="D5817" i="106" s="1"/>
  <c r="G217" i="5"/>
  <c r="B5829" i="106" s="1"/>
  <c r="D5829" i="106" s="1"/>
  <c r="B5384" i="106"/>
  <c r="D5384" i="106" s="1"/>
  <c r="B6232" i="106"/>
  <c r="D6232" i="106" s="1"/>
  <c r="B7253" i="106"/>
  <c r="D57" i="29"/>
  <c r="B795" i="106" s="1"/>
  <c r="D795" i="106" s="1"/>
  <c r="B793" i="106"/>
  <c r="D793" i="106" s="1"/>
  <c r="E100" i="29"/>
  <c r="B7011" i="106" s="1"/>
  <c r="D7011" i="106" s="1"/>
  <c r="K99" i="29"/>
  <c r="B7010" i="106" s="1"/>
  <c r="D7010" i="106" s="1"/>
  <c r="B7008" i="106"/>
  <c r="D7008" i="106" s="1"/>
  <c r="B5368" i="106"/>
  <c r="D5368" i="106" s="1"/>
  <c r="D132" i="5"/>
  <c r="B5369" i="106" s="1"/>
  <c r="D5369" i="106" s="1"/>
  <c r="B736" i="106"/>
  <c r="D736" i="106" s="1"/>
  <c r="K56" i="29"/>
  <c r="E14" i="145" s="1"/>
  <c r="G14" i="145" s="1"/>
  <c r="K218" i="29"/>
  <c r="B7075" i="106"/>
  <c r="D7075" i="106" s="1"/>
  <c r="B6694" i="106"/>
  <c r="D6694" i="106" s="1"/>
  <c r="B6335" i="106"/>
  <c r="D6335" i="106" s="1"/>
  <c r="K12" i="29"/>
  <c r="B716" i="106"/>
  <c r="D716" i="106" s="1"/>
  <c r="K356" i="29"/>
  <c r="B705" i="106"/>
  <c r="D705" i="106" s="1"/>
  <c r="K5" i="29"/>
  <c r="B1093" i="106" s="1"/>
  <c r="D1093" i="106" s="1"/>
  <c r="C33" i="29"/>
  <c r="B720" i="106" s="1"/>
  <c r="D720" i="106" s="1"/>
  <c r="B6795" i="106"/>
  <c r="D6795" i="106" s="1"/>
  <c r="B5341" i="106"/>
  <c r="D5341" i="106" s="1"/>
  <c r="B1406" i="106"/>
  <c r="D1406" i="106" s="1"/>
  <c r="K221" i="29"/>
  <c r="B1470" i="106" s="1"/>
  <c r="D1470" i="106" s="1"/>
  <c r="B6082" i="106"/>
  <c r="D6082" i="106" s="1"/>
  <c r="B5524" i="106"/>
  <c r="D5524" i="106" s="1"/>
  <c r="K32" i="29"/>
  <c r="B6900" i="106"/>
  <c r="D6900" i="106" s="1"/>
  <c r="B5422" i="106"/>
  <c r="D5422" i="106" s="1"/>
  <c r="D175" i="5"/>
  <c r="B5423" i="106" s="1"/>
  <c r="D5423" i="106" s="1"/>
  <c r="B895" i="106"/>
  <c r="D895" i="106" s="1"/>
  <c r="F42" i="29"/>
  <c r="B901" i="106" s="1"/>
  <c r="D901" i="106" s="1"/>
  <c r="B5799" i="106"/>
  <c r="D5799" i="106" s="1"/>
  <c r="G209" i="5"/>
  <c r="B4414" i="106" s="1"/>
  <c r="D4414" i="106" s="1"/>
  <c r="B6850" i="106"/>
  <c r="D6850" i="106" s="1"/>
  <c r="B1354" i="106"/>
  <c r="D1354" i="106" s="1"/>
  <c r="F184" i="29"/>
  <c r="B1358" i="106" s="1"/>
  <c r="D1358" i="106" s="1"/>
  <c r="B6083" i="106"/>
  <c r="D6083" i="106" s="1"/>
  <c r="K253" i="29"/>
  <c r="B7092" i="106" s="1"/>
  <c r="D7092" i="106" s="1"/>
  <c r="B7091" i="106"/>
  <c r="D7091" i="106" s="1"/>
  <c r="B6151" i="106"/>
  <c r="D6151" i="106" s="1"/>
  <c r="H47" i="29"/>
  <c r="H74" i="29" s="1"/>
  <c r="B1018" i="106"/>
  <c r="D1018" i="106" s="1"/>
  <c r="B2758" i="106"/>
  <c r="D2758" i="106" s="1"/>
  <c r="B6746" i="106"/>
  <c r="D6746" i="106" s="1"/>
  <c r="B4316" i="106"/>
  <c r="D4316" i="106" s="1"/>
  <c r="B6803" i="106"/>
  <c r="D6803" i="106" s="1"/>
  <c r="K193" i="29"/>
  <c r="B3012" i="106" s="1"/>
  <c r="D3012" i="106" s="1"/>
  <c r="B2994" i="106"/>
  <c r="D2994" i="106" s="1"/>
  <c r="B7661" i="106"/>
  <c r="D7661" i="106" s="1"/>
  <c r="F303" i="29"/>
  <c r="B1541" i="106" s="1"/>
  <c r="D1541" i="106" s="1"/>
  <c r="B1537" i="106"/>
  <c r="D1537" i="106" s="1"/>
  <c r="B5337" i="106"/>
  <c r="D5337" i="106" s="1"/>
  <c r="B3579" i="106"/>
  <c r="D3579" i="106" s="1"/>
  <c r="B6637" i="106"/>
  <c r="D6637" i="106" s="1"/>
  <c r="K44" i="4"/>
  <c r="B3584" i="106" s="1"/>
  <c r="D3584" i="106" s="1"/>
  <c r="B7755" i="106"/>
  <c r="D7755" i="106" s="1"/>
  <c r="B6650" i="106"/>
  <c r="D6650" i="106" s="1"/>
  <c r="F137" i="34"/>
  <c r="K26" i="29"/>
  <c r="B6889" i="106" s="1"/>
  <c r="D6889" i="106" s="1"/>
  <c r="B6888" i="106"/>
  <c r="D6888" i="106" s="1"/>
  <c r="B6968" i="106"/>
  <c r="D6968" i="106" s="1"/>
  <c r="B6312" i="106"/>
  <c r="D6312" i="106" s="1"/>
  <c r="F87" i="34"/>
  <c r="B7028" i="106"/>
  <c r="D7028" i="106" s="1"/>
  <c r="B3000" i="106"/>
  <c r="D3000" i="106" s="1"/>
  <c r="B6123" i="106"/>
  <c r="D6123" i="106" s="1"/>
  <c r="B117" i="106"/>
  <c r="D117" i="106" s="1"/>
  <c r="B5082" i="106"/>
  <c r="D5082" i="106" s="1"/>
  <c r="B3484" i="106"/>
  <c r="D3484" i="106" s="1"/>
  <c r="B774" i="106"/>
  <c r="D774" i="106" s="1"/>
  <c r="B6090" i="106"/>
  <c r="D6090" i="106" s="1"/>
  <c r="B5722" i="106"/>
  <c r="D5722" i="106" s="1"/>
  <c r="B4322" i="106"/>
  <c r="D4322" i="106" s="1"/>
  <c r="F29" i="34"/>
  <c r="B5387" i="106"/>
  <c r="D5387" i="106" s="1"/>
  <c r="B6131" i="106"/>
  <c r="D6131" i="106" s="1"/>
  <c r="J34" i="3"/>
  <c r="B6191" i="106" s="1"/>
  <c r="D6191" i="106" s="1"/>
  <c r="B3375" i="106"/>
  <c r="D3375" i="106" s="1"/>
  <c r="B6987" i="106"/>
  <c r="D6987" i="106" s="1"/>
  <c r="K88" i="29"/>
  <c r="B6988" i="106" s="1"/>
  <c r="D6988" i="106" s="1"/>
  <c r="B6784" i="106"/>
  <c r="D6784" i="106" s="1"/>
  <c r="B7702" i="106"/>
  <c r="D7702" i="106" s="1"/>
  <c r="B7678" i="106"/>
  <c r="D7678" i="106" s="1"/>
  <c r="B6805" i="106"/>
  <c r="D6805" i="106" s="1"/>
  <c r="B5921" i="106"/>
  <c r="D5921" i="106" s="1"/>
  <c r="B6813" i="106"/>
  <c r="D6813" i="106" s="1"/>
  <c r="B6643" i="106"/>
  <c r="D6643" i="106" s="1"/>
  <c r="B7811" i="106"/>
  <c r="D7811" i="106" s="1"/>
  <c r="B2998" i="106"/>
  <c r="D2998" i="106" s="1"/>
  <c r="B7164" i="106"/>
  <c r="D7164" i="106" s="1"/>
  <c r="B6088" i="106"/>
  <c r="D6088" i="106" s="1"/>
  <c r="K206" i="29"/>
  <c r="B4210" i="106"/>
  <c r="D4210" i="106" s="1"/>
  <c r="B4342" i="106"/>
  <c r="D4342" i="106" s="1"/>
  <c r="B6257" i="106"/>
  <c r="D6257" i="106" s="1"/>
  <c r="B858" i="106"/>
  <c r="D858" i="106" s="1"/>
  <c r="B6733" i="106"/>
  <c r="D6733" i="106" s="1"/>
  <c r="K252" i="29"/>
  <c r="B7090" i="106" s="1"/>
  <c r="D7090" i="106" s="1"/>
  <c r="B7089" i="106"/>
  <c r="D7089" i="106" s="1"/>
  <c r="B7027" i="106"/>
  <c r="D7027" i="106" s="1"/>
  <c r="D350" i="29"/>
  <c r="B3626" i="106" s="1"/>
  <c r="D3626" i="106" s="1"/>
  <c r="B3624" i="106"/>
  <c r="D3624" i="106" s="1"/>
  <c r="B6183" i="106"/>
  <c r="D6183" i="106" s="1"/>
  <c r="B7257" i="106"/>
  <c r="K11" i="29"/>
  <c r="B6858" i="106" s="1"/>
  <c r="D6858" i="106" s="1"/>
  <c r="B1396" i="106"/>
  <c r="D1396" i="106" s="1"/>
  <c r="K225" i="29"/>
  <c r="B1460" i="106" s="1"/>
  <c r="D1460" i="106" s="1"/>
  <c r="B6394" i="106"/>
  <c r="D6394" i="106" s="1"/>
  <c r="B763" i="106"/>
  <c r="D763" i="106" s="1"/>
  <c r="D33" i="29"/>
  <c r="B778" i="106" s="1"/>
  <c r="D778" i="106" s="1"/>
  <c r="B5060" i="106"/>
  <c r="D5060" i="106" s="1"/>
  <c r="F116" i="34"/>
  <c r="B6769" i="106"/>
  <c r="D6769" i="106" s="1"/>
  <c r="F149" i="34"/>
  <c r="B7145" i="106"/>
  <c r="D7145" i="106" s="1"/>
  <c r="K322" i="29"/>
  <c r="B7153" i="106" s="1"/>
  <c r="D7153" i="106" s="1"/>
  <c r="B6780" i="106"/>
  <c r="D6780" i="106" s="1"/>
  <c r="B185" i="106"/>
  <c r="D185" i="106" s="1"/>
  <c r="H362" i="29"/>
  <c r="B3658" i="106" s="1"/>
  <c r="D3658" i="106" s="1"/>
  <c r="K360" i="29"/>
  <c r="B3675" i="106" s="1"/>
  <c r="D3675" i="106" s="1"/>
  <c r="B3657" i="106"/>
  <c r="D3657" i="106" s="1"/>
  <c r="B6867" i="106"/>
  <c r="D6867" i="106" s="1"/>
  <c r="B6173" i="106"/>
  <c r="D6173" i="106" s="1"/>
  <c r="B5736" i="106"/>
  <c r="D5736" i="106" s="1"/>
  <c r="B1257" i="106"/>
  <c r="D1257" i="106" s="1"/>
  <c r="B1016" i="106"/>
  <c r="D1016" i="106" s="1"/>
  <c r="B5494" i="106"/>
  <c r="D5494" i="106" s="1"/>
  <c r="F33" i="34"/>
  <c r="B921" i="106"/>
  <c r="D921" i="106" s="1"/>
  <c r="B5119" i="106"/>
  <c r="D5119" i="106" s="1"/>
  <c r="B6761" i="106"/>
  <c r="D6761" i="106" s="1"/>
  <c r="F148" i="34"/>
  <c r="K134" i="29"/>
  <c r="K137" i="29" s="1"/>
  <c r="B4199" i="106"/>
  <c r="D4199" i="106" s="1"/>
  <c r="K250" i="29"/>
  <c r="B7086" i="106" s="1"/>
  <c r="D7086" i="106" s="1"/>
  <c r="B7085" i="106"/>
  <c r="D7085" i="106" s="1"/>
  <c r="B6333" i="106"/>
  <c r="D6333" i="106" s="1"/>
  <c r="B6395" i="106"/>
  <c r="D6395" i="106" s="1"/>
  <c r="B1229" i="106"/>
  <c r="D1229" i="106" s="1"/>
  <c r="B6295" i="106"/>
  <c r="D6295" i="106" s="1"/>
  <c r="K60" i="29"/>
  <c r="K65" i="29" s="1"/>
  <c r="B1133" i="106" s="1"/>
  <c r="D1133" i="106" s="1"/>
  <c r="B739" i="106"/>
  <c r="D739" i="106" s="1"/>
  <c r="B5520" i="106"/>
  <c r="D5520" i="106" s="1"/>
  <c r="B6857" i="106"/>
  <c r="D6857" i="106" s="1"/>
  <c r="B6767" i="106"/>
  <c r="D6767" i="106" s="1"/>
  <c r="B6119" i="106"/>
  <c r="D6119" i="106" s="1"/>
  <c r="B1438" i="106"/>
  <c r="D1438" i="106" s="1"/>
  <c r="K273" i="29"/>
  <c r="B1502" i="106" s="1"/>
  <c r="D1502" i="106" s="1"/>
  <c r="K27" i="29"/>
  <c r="B6890" i="106"/>
  <c r="D6890" i="106" s="1"/>
  <c r="I65" i="29"/>
  <c r="B6961" i="106" s="1"/>
  <c r="D6961" i="106" s="1"/>
  <c r="B6950" i="106"/>
  <c r="D6950" i="106" s="1"/>
  <c r="K226" i="29"/>
  <c r="B7080" i="106" s="1"/>
  <c r="D7080" i="106" s="1"/>
  <c r="B7079" i="106"/>
  <c r="D7079" i="106" s="1"/>
  <c r="B104" i="106"/>
  <c r="D104" i="106" s="1"/>
  <c r="B6380" i="106"/>
  <c r="D6380" i="106" s="1"/>
  <c r="G155" i="5"/>
  <c r="B4357" i="106" s="1"/>
  <c r="D4357" i="106" s="1"/>
  <c r="B6373" i="106"/>
  <c r="D6373" i="106" s="1"/>
  <c r="J169" i="5"/>
  <c r="B6396" i="106" s="1"/>
  <c r="D6396" i="106" s="1"/>
  <c r="B937" i="106"/>
  <c r="D937" i="106" s="1"/>
  <c r="G33" i="29"/>
  <c r="B952" i="106" s="1"/>
  <c r="D952" i="106" s="1"/>
  <c r="K105" i="29"/>
  <c r="B1048" i="106"/>
  <c r="D1048" i="106" s="1"/>
  <c r="H110" i="29"/>
  <c r="B1053" i="106" s="1"/>
  <c r="D1053" i="106" s="1"/>
  <c r="B800" i="106"/>
  <c r="D800" i="106" s="1"/>
  <c r="H330" i="29"/>
  <c r="B7204" i="106" s="1"/>
  <c r="D7204" i="106" s="1"/>
  <c r="B7123" i="106"/>
  <c r="D7123" i="106" s="1"/>
  <c r="G53" i="29"/>
  <c r="B966" i="106" s="1"/>
  <c r="D966" i="106" s="1"/>
  <c r="B964" i="106"/>
  <c r="D964" i="106" s="1"/>
  <c r="B1316" i="106"/>
  <c r="D1316" i="106" s="1"/>
  <c r="B6830" i="106"/>
  <c r="D6830" i="106" s="1"/>
  <c r="B7639" i="106"/>
  <c r="B3653" i="106"/>
  <c r="D3653" i="106" s="1"/>
  <c r="B7254" i="106"/>
  <c r="B5352" i="106"/>
  <c r="D5352" i="106" s="1"/>
  <c r="B7651" i="106"/>
  <c r="D7651" i="106" s="1"/>
  <c r="B6741" i="106"/>
  <c r="D6741" i="106" s="1"/>
  <c r="K291" i="29"/>
  <c r="B2846" i="106" s="1"/>
  <c r="D2846" i="106" s="1"/>
  <c r="B2844" i="106"/>
  <c r="D2844" i="106" s="1"/>
  <c r="B7663" i="106"/>
  <c r="D7663" i="106" s="1"/>
  <c r="B6350" i="106"/>
  <c r="D6350" i="106" s="1"/>
  <c r="B4181" i="106"/>
  <c r="D4181" i="106" s="1"/>
  <c r="B6932" i="106"/>
  <c r="D6932" i="106" s="1"/>
  <c r="K52" i="29"/>
  <c r="B6940" i="106" s="1"/>
  <c r="D6940" i="106" s="1"/>
  <c r="B6167" i="106"/>
  <c r="D6167" i="106" s="1"/>
  <c r="B3377" i="106"/>
  <c r="D3377" i="106" s="1"/>
  <c r="B6985" i="106"/>
  <c r="D6985" i="106" s="1"/>
  <c r="K87" i="29"/>
  <c r="B6986" i="106" s="1"/>
  <c r="D6986" i="106" s="1"/>
  <c r="B5432" i="106"/>
  <c r="D5432" i="106" s="1"/>
  <c r="B6681" i="106"/>
  <c r="D6681" i="106" s="1"/>
  <c r="B5347" i="106"/>
  <c r="D5347" i="106" s="1"/>
  <c r="B2840" i="106"/>
  <c r="D2840" i="106" s="1"/>
  <c r="B7686" i="106"/>
  <c r="D7686" i="106" s="1"/>
  <c r="B2801" i="106"/>
  <c r="D2801" i="106" s="1"/>
  <c r="B6955" i="106"/>
  <c r="D6955" i="106" s="1"/>
  <c r="B7671" i="106"/>
  <c r="D7671" i="106" s="1"/>
  <c r="B6719" i="106"/>
  <c r="D6719" i="106" s="1"/>
  <c r="B6860" i="106"/>
  <c r="D6860" i="106" s="1"/>
  <c r="B5242" i="106"/>
  <c r="D5242" i="106" s="1"/>
  <c r="B6315" i="106"/>
  <c r="D6315" i="106" s="1"/>
  <c r="F28" i="34"/>
  <c r="B6970" i="106"/>
  <c r="D6970" i="106" s="1"/>
  <c r="B6759" i="106"/>
  <c r="D6759" i="106" s="1"/>
  <c r="F76" i="4"/>
  <c r="B3254" i="106" s="1"/>
  <c r="D3254" i="106" s="1"/>
  <c r="B5024" i="106"/>
  <c r="D5024" i="106" s="1"/>
  <c r="B7009" i="106"/>
  <c r="D7009" i="106" s="1"/>
  <c r="B6747" i="106"/>
  <c r="D6747" i="106" s="1"/>
  <c r="B6864" i="106"/>
  <c r="D6864" i="106" s="1"/>
  <c r="K63" i="29"/>
  <c r="B1130" i="106" s="1"/>
  <c r="D1130" i="106" s="1"/>
  <c r="B742" i="106"/>
  <c r="D742" i="106" s="1"/>
  <c r="B726" i="106"/>
  <c r="D726" i="106" s="1"/>
  <c r="K41" i="29"/>
  <c r="B1114" i="106" s="1"/>
  <c r="D1114" i="106" s="1"/>
  <c r="K111" i="29"/>
  <c r="B7017" i="106" s="1"/>
  <c r="D7017" i="106" s="1"/>
  <c r="B7016" i="106"/>
  <c r="D7016" i="106" s="1"/>
  <c r="B4315" i="106"/>
  <c r="D4315" i="106" s="1"/>
  <c r="B6661" i="106"/>
  <c r="D6661" i="106" s="1"/>
  <c r="B6344" i="106"/>
  <c r="D6344" i="106" s="1"/>
  <c r="B6855" i="106"/>
  <c r="D6855" i="106" s="1"/>
  <c r="B5106" i="106"/>
  <c r="D5106" i="106" s="1"/>
  <c r="F97" i="34"/>
  <c r="B6393" i="106"/>
  <c r="D6393" i="106" s="1"/>
  <c r="B6792" i="106"/>
  <c r="D6792" i="106" s="1"/>
  <c r="B6347" i="106"/>
  <c r="D6347" i="106" s="1"/>
  <c r="B6146" i="106"/>
  <c r="D6146" i="106" s="1"/>
  <c r="B5785" i="106"/>
  <c r="D5785" i="106" s="1"/>
  <c r="G188" i="5"/>
  <c r="K97" i="29"/>
  <c r="B7005" i="106" s="1"/>
  <c r="D7005" i="106" s="1"/>
  <c r="B7004" i="106"/>
  <c r="D7004" i="106" s="1"/>
  <c r="B6381" i="106"/>
  <c r="D6381" i="106" s="1"/>
  <c r="K59" i="29"/>
  <c r="C65" i="29"/>
  <c r="B745" i="106" s="1"/>
  <c r="D745" i="106" s="1"/>
  <c r="B738" i="106"/>
  <c r="D738" i="106" s="1"/>
  <c r="B6106" i="106"/>
  <c r="D6106" i="106" s="1"/>
  <c r="C42" i="29"/>
  <c r="B727" i="106" s="1"/>
  <c r="D727" i="106" s="1"/>
  <c r="K36" i="29"/>
  <c r="B721" i="106"/>
  <c r="D721" i="106" s="1"/>
  <c r="B5114" i="106"/>
  <c r="D5114" i="106" s="1"/>
  <c r="B6744" i="106"/>
  <c r="D6744" i="106" s="1"/>
  <c r="B6852" i="106"/>
  <c r="D6852" i="106" s="1"/>
  <c r="K138" i="29"/>
  <c r="B2094" i="106" s="1"/>
  <c r="D2094" i="106" s="1"/>
  <c r="B2092" i="106"/>
  <c r="D2092" i="106" s="1"/>
  <c r="B954" i="106"/>
  <c r="D954" i="106" s="1"/>
  <c r="B3236" i="106"/>
  <c r="D3236" i="106" s="1"/>
  <c r="B6640" i="106"/>
  <c r="D6640" i="106" s="1"/>
  <c r="B5109" i="106"/>
  <c r="D5109" i="106" s="1"/>
  <c r="B6087" i="106"/>
  <c r="D6087" i="106" s="1"/>
  <c r="B3639" i="106"/>
  <c r="D3639" i="106" s="1"/>
  <c r="B6652" i="106"/>
  <c r="D6652" i="106" s="1"/>
  <c r="B6174" i="106"/>
  <c r="D6174" i="106" s="1"/>
  <c r="B4227" i="106"/>
  <c r="D4227" i="106" s="1"/>
  <c r="B7026" i="106"/>
  <c r="D7026" i="106" s="1"/>
  <c r="B979" i="106"/>
  <c r="D979" i="106" s="1"/>
  <c r="B7181" i="106"/>
  <c r="D7181" i="106" s="1"/>
  <c r="K326" i="29"/>
  <c r="B7189" i="106" s="1"/>
  <c r="D7189" i="106" s="1"/>
  <c r="B4335" i="106"/>
  <c r="D4335" i="106" s="1"/>
  <c r="B6788" i="106"/>
  <c r="D6788" i="106" s="1"/>
  <c r="B842" i="106"/>
  <c r="D842" i="106" s="1"/>
  <c r="B6389" i="106"/>
  <c r="D6389" i="106" s="1"/>
  <c r="B7683" i="106"/>
  <c r="D7683" i="106" s="1"/>
  <c r="B6234" i="106"/>
  <c r="D6234" i="106" s="1"/>
  <c r="B867" i="106"/>
  <c r="D867" i="106" s="1"/>
  <c r="B5135" i="106"/>
  <c r="D5135" i="106" s="1"/>
  <c r="B7700" i="106"/>
  <c r="D7700" i="106" s="1"/>
  <c r="B6944" i="106"/>
  <c r="D6944" i="106" s="1"/>
  <c r="I57" i="29"/>
  <c r="B6948" i="106" s="1"/>
  <c r="D6948" i="106" s="1"/>
  <c r="J350" i="29"/>
  <c r="B7231" i="106" s="1"/>
  <c r="D7231" i="106" s="1"/>
  <c r="B7227" i="106"/>
  <c r="D7227" i="106" s="1"/>
  <c r="K49" i="29"/>
  <c r="B1120" i="106" s="1"/>
  <c r="D1120" i="106" s="1"/>
  <c r="B732" i="106"/>
  <c r="D732" i="106" s="1"/>
  <c r="C53" i="29"/>
  <c r="B734" i="106" s="1"/>
  <c r="D734" i="106" s="1"/>
  <c r="B4852" i="106"/>
  <c r="D4852" i="106" s="1"/>
  <c r="F170" i="34"/>
  <c r="B1012" i="106"/>
  <c r="D1012" i="106" s="1"/>
  <c r="B6231" i="106"/>
  <c r="D6231" i="106" s="1"/>
  <c r="B5122" i="106"/>
  <c r="D5122" i="106" s="1"/>
  <c r="C114" i="5"/>
  <c r="B5125" i="106" s="1"/>
  <c r="D5125" i="106" s="1"/>
  <c r="K19" i="29"/>
  <c r="B3381" i="106" s="1"/>
  <c r="D3381" i="106" s="1"/>
  <c r="B3367" i="106"/>
  <c r="D3367" i="106" s="1"/>
  <c r="B5920" i="106"/>
  <c r="D5920" i="106" s="1"/>
  <c r="B6182" i="106"/>
  <c r="D6182" i="106" s="1"/>
  <c r="B3485" i="106"/>
  <c r="D3485" i="106" s="1"/>
  <c r="B6778" i="106"/>
  <c r="D6778" i="106" s="1"/>
  <c r="B1031" i="106"/>
  <c r="D1031" i="106" s="1"/>
  <c r="B3085" i="106"/>
  <c r="D3085" i="106" s="1"/>
  <c r="B6785" i="106"/>
  <c r="D6785" i="106" s="1"/>
  <c r="B5338" i="106"/>
  <c r="D5338" i="106" s="1"/>
  <c r="B3161" i="106"/>
  <c r="D3161" i="106" s="1"/>
  <c r="H51" i="4"/>
  <c r="B3170" i="106" s="1"/>
  <c r="D3170" i="106" s="1"/>
  <c r="B5175" i="106"/>
  <c r="D5175" i="106" s="1"/>
  <c r="C155" i="5"/>
  <c r="B5178" i="106" s="1"/>
  <c r="D5178" i="106" s="1"/>
  <c r="B6721" i="106"/>
  <c r="D6721" i="106" s="1"/>
  <c r="B7137" i="106"/>
  <c r="D7137" i="106" s="1"/>
  <c r="B6618" i="106"/>
  <c r="D6618" i="106" s="1"/>
  <c r="G252" i="5"/>
  <c r="B6837" i="106" s="1"/>
  <c r="D6837" i="106" s="1"/>
  <c r="K339" i="29"/>
  <c r="B7213" i="106" s="1"/>
  <c r="D7213" i="106" s="1"/>
  <c r="B7212" i="106"/>
  <c r="D7212" i="106" s="1"/>
  <c r="F57" i="29"/>
  <c r="B911" i="106" s="1"/>
  <c r="D911" i="106" s="1"/>
  <c r="B909" i="106"/>
  <c r="D909" i="106" s="1"/>
  <c r="B7779" i="106"/>
  <c r="D7779" i="106" s="1"/>
  <c r="K158" i="29"/>
  <c r="B7780" i="106" s="1"/>
  <c r="D7780" i="106" s="1"/>
  <c r="B4189" i="106"/>
  <c r="D4189" i="106" s="1"/>
  <c r="F165" i="34"/>
  <c r="B5528" i="106"/>
  <c r="D5528" i="106" s="1"/>
  <c r="E122" i="5"/>
  <c r="B5534" i="106" s="1"/>
  <c r="D5534" i="106" s="1"/>
  <c r="B6233" i="106"/>
  <c r="D6233" i="106" s="1"/>
  <c r="B5171" i="106"/>
  <c r="D5171" i="106" s="1"/>
  <c r="B7786" i="106"/>
  <c r="D7786" i="106" s="1"/>
  <c r="K334" i="29"/>
  <c r="B7792" i="106"/>
  <c r="D7792" i="106" s="1"/>
  <c r="K357" i="29"/>
  <c r="K15" i="4" s="1"/>
  <c r="H29" i="118"/>
  <c r="E29" i="108"/>
  <c r="B7727" i="106"/>
  <c r="D7727" i="106" s="1"/>
  <c r="F44" i="34"/>
  <c r="N22" i="3"/>
  <c r="B283" i="106" s="1"/>
  <c r="D283" i="106" s="1"/>
  <c r="F50" i="34"/>
  <c r="F42" i="34"/>
  <c r="F38" i="34"/>
  <c r="G35" i="108"/>
  <c r="F31" i="108"/>
  <c r="E35" i="108"/>
  <c r="D24" i="37"/>
  <c r="B4270" i="106" s="1"/>
  <c r="D4270" i="106" s="1"/>
  <c r="H28" i="118"/>
  <c r="F19" i="7"/>
  <c r="B1807" i="106" s="1"/>
  <c r="D1807" i="106" s="1"/>
  <c r="J210" i="29"/>
  <c r="B7072" i="106" s="1"/>
  <c r="D7072"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B1274" i="106"/>
  <c r="D1274" i="106" s="1"/>
  <c r="F70" i="34"/>
  <c r="E30" i="108"/>
  <c r="B2895" i="106"/>
  <c r="D2895" i="106" s="1"/>
  <c r="G210" i="29"/>
  <c r="E28" i="108"/>
  <c r="F34" i="34"/>
  <c r="J352" i="29"/>
  <c r="J367" i="29" s="1"/>
  <c r="B7245" i="106" s="1"/>
  <c r="D7245" i="106" s="1"/>
  <c r="H112" i="29"/>
  <c r="B7018" i="106" s="1"/>
  <c r="D7018" i="106" s="1"/>
  <c r="H365" i="29"/>
  <c r="B7242" i="106" s="1"/>
  <c r="D7242" i="106" s="1"/>
  <c r="L15" i="11"/>
  <c r="B3459" i="106" s="1"/>
  <c r="D3459" i="106" s="1"/>
  <c r="H33" i="118"/>
  <c r="L367" i="29"/>
  <c r="D6103" i="106"/>
  <c r="C352" i="29"/>
  <c r="B3621" i="106" s="1"/>
  <c r="D3621" i="106" s="1"/>
  <c r="L13" i="11"/>
  <c r="B2060" i="106" s="1"/>
  <c r="D2060" i="106" s="1"/>
  <c r="B1308" i="106"/>
  <c r="D1308" i="106" s="1"/>
  <c r="B1126" i="106"/>
  <c r="D1126" i="106" s="1"/>
  <c r="D17" i="7"/>
  <c r="B4104" i="106" s="1"/>
  <c r="D4104" i="106" s="1"/>
  <c r="K28" i="118"/>
  <c r="O27" i="118" s="1"/>
  <c r="O29" i="118" s="1"/>
  <c r="L342" i="29"/>
  <c r="F49" i="34"/>
  <c r="I24" i="12"/>
  <c r="D5" i="4"/>
  <c r="B3406" i="106" s="1"/>
  <c r="D3406" i="106" s="1"/>
  <c r="L312" i="29"/>
  <c r="I342" i="29"/>
  <c r="B7222" i="106" s="1"/>
  <c r="D7222" i="106" s="1"/>
  <c r="F21" i="8"/>
  <c r="K24" i="12"/>
  <c r="F41" i="34"/>
  <c r="F35" i="34"/>
  <c r="D3583" i="106"/>
  <c r="B3635" i="106"/>
  <c r="F45" i="34"/>
  <c r="B1410" i="106"/>
  <c r="D1410" i="106" s="1"/>
  <c r="B1329" i="106"/>
  <c r="D1329" i="106" s="1"/>
  <c r="F61" i="34"/>
  <c r="D12" i="7"/>
  <c r="B1769" i="106" s="1"/>
  <c r="D1769" i="106" s="1"/>
  <c r="B1746" i="106"/>
  <c r="D1746" i="106" s="1"/>
  <c r="F127" i="34"/>
  <c r="D13" i="7"/>
  <c r="B3726" i="106" s="1"/>
  <c r="D3726" i="106" s="1"/>
  <c r="B5096" i="106"/>
  <c r="D5096" i="106" s="1"/>
  <c r="D4" i="7"/>
  <c r="B1760" i="106" s="1"/>
  <c r="D1760" i="106" s="1"/>
  <c r="G5" i="4"/>
  <c r="B3409" i="106" s="1"/>
  <c r="D3409" i="106" s="1"/>
  <c r="C109" i="5"/>
  <c r="B5121" i="106" s="1"/>
  <c r="D5121" i="106" s="1"/>
  <c r="I267" i="5"/>
  <c r="I7" i="4" s="1"/>
  <c r="B4444" i="106" s="1"/>
  <c r="D4444" i="106" s="1"/>
  <c r="B4396" i="106"/>
  <c r="D4396" i="106" s="1"/>
  <c r="B5066" i="106"/>
  <c r="D5066" i="106" s="1"/>
  <c r="D5" i="7"/>
  <c r="B1761" i="106" s="1"/>
  <c r="D1761" i="106" s="1"/>
  <c r="K170" i="5"/>
  <c r="K6" i="4" s="1"/>
  <c r="B3570" i="106" s="1"/>
  <c r="D3570" i="106" s="1"/>
  <c r="J267" i="5"/>
  <c r="B7054" i="106" s="1"/>
  <c r="D7054" i="106" s="1"/>
  <c r="K267" i="5"/>
  <c r="B6022" i="106" s="1"/>
  <c r="D6022" i="106" s="1"/>
  <c r="F126" i="34"/>
  <c r="H170" i="5"/>
  <c r="D11" i="7"/>
  <c r="B1768" i="106" s="1"/>
  <c r="D1768" i="106" s="1"/>
  <c r="H109" i="5"/>
  <c r="D7" i="7"/>
  <c r="B1763" i="106" s="1"/>
  <c r="D1763" i="106" s="1"/>
  <c r="F169" i="5"/>
  <c r="B5644" i="106" s="1"/>
  <c r="D5644" i="106" s="1"/>
  <c r="H172" i="29"/>
  <c r="H174" i="29" s="1"/>
  <c r="B1318" i="106" s="1"/>
  <c r="D1318" i="106" s="1"/>
  <c r="B2823" i="106"/>
  <c r="D2823" i="106" s="1"/>
  <c r="J90" i="28"/>
  <c r="H352" i="29"/>
  <c r="B3656" i="106" s="1"/>
  <c r="D3656" i="106" s="1"/>
  <c r="K168" i="29"/>
  <c r="E102" i="29"/>
  <c r="B2790" i="106" s="1"/>
  <c r="D2790" i="106" s="1"/>
  <c r="J342" i="29"/>
  <c r="B7223" i="106" s="1"/>
  <c r="D7223" i="106" s="1"/>
  <c r="B79" i="36"/>
  <c r="B77" i="36"/>
  <c r="F105" i="34"/>
  <c r="F107" i="34"/>
  <c r="F95" i="34"/>
  <c r="D14" i="7"/>
  <c r="B1770" i="106" s="1"/>
  <c r="D1770" i="106" s="1"/>
  <c r="C5" i="4"/>
  <c r="B3405" i="106" s="1"/>
  <c r="D3405" i="106" s="1"/>
  <c r="B6838" i="106"/>
  <c r="D6838" i="106" s="1"/>
  <c r="D169" i="5"/>
  <c r="B5412" i="106" s="1"/>
  <c r="D5412" i="106" s="1"/>
  <c r="B5618" i="106"/>
  <c r="D5618" i="106" s="1"/>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B1512" i="106"/>
  <c r="D1512" i="106" s="1"/>
  <c r="K293" i="29"/>
  <c r="B1352" i="106"/>
  <c r="D1352" i="106" s="1"/>
  <c r="B1264" i="106"/>
  <c r="D1264" i="106" s="1"/>
  <c r="E129" i="29"/>
  <c r="B1146" i="106"/>
  <c r="D1146" i="106" s="1"/>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B4397" i="106"/>
  <c r="D4397" i="106" s="1"/>
  <c r="B4950" i="106"/>
  <c r="D4950" i="106" s="1"/>
  <c r="L210" i="29"/>
  <c r="L102" i="29"/>
  <c r="B1121" i="106"/>
  <c r="D1121" i="106" s="1"/>
  <c r="K53" i="29"/>
  <c r="E12" i="145"/>
  <c r="B731" i="106"/>
  <c r="D731" i="106" s="1"/>
  <c r="C74" i="29"/>
  <c r="B755" i="106" s="1"/>
  <c r="D755" i="106" s="1"/>
  <c r="B1116" i="106"/>
  <c r="D1116" i="106" s="1"/>
  <c r="B7600" i="106"/>
  <c r="L6" i="11"/>
  <c r="B7605" i="106" s="1"/>
  <c r="A7250" i="106"/>
  <c r="A7251" i="106" s="1"/>
  <c r="A7252" i="106" s="1"/>
  <c r="A7253" i="106" s="1"/>
  <c r="A7254" i="106" s="1"/>
  <c r="A7255" i="106" s="1"/>
  <c r="A7256" i="106" s="1"/>
  <c r="A7257" i="106" s="1"/>
  <c r="D7249" i="106"/>
  <c r="E266" i="5"/>
  <c r="B6835" i="106"/>
  <c r="D6835" i="106" s="1"/>
  <c r="B4398" i="106"/>
  <c r="D4398" i="106" s="1"/>
  <c r="B5537" i="106"/>
  <c r="D5537" i="106" s="1"/>
  <c r="E170" i="5"/>
  <c r="L279" i="29"/>
  <c r="L295" i="29" s="1"/>
  <c r="L74" i="29"/>
  <c r="B7618" i="106"/>
  <c r="L14" i="11"/>
  <c r="B7623" i="106" s="1"/>
  <c r="B7230" i="106"/>
  <c r="D7230" i="106" s="1"/>
  <c r="I352" i="29"/>
  <c r="I367" i="29" s="1"/>
  <c r="B7202" i="106"/>
  <c r="D7202" i="106" s="1"/>
  <c r="F342" i="29"/>
  <c r="B7219" i="106" s="1"/>
  <c r="D7219" i="106" s="1"/>
  <c r="B7503" i="106"/>
  <c r="B7531" i="106"/>
  <c r="B7201" i="106"/>
  <c r="D7201" i="106" s="1"/>
  <c r="E342" i="29"/>
  <c r="B7218" i="106" s="1"/>
  <c r="D7218" i="106" s="1"/>
  <c r="B6917" i="106"/>
  <c r="D6917" i="106" s="1"/>
  <c r="D7256" i="106"/>
  <c r="D7247" i="106"/>
  <c r="I312" i="29"/>
  <c r="B7116" i="106" s="1"/>
  <c r="D7116" i="106" s="1"/>
  <c r="I49" i="8"/>
  <c r="B3633" i="106"/>
  <c r="D3633" i="106" s="1"/>
  <c r="E352" i="29"/>
  <c r="E367" i="29" s="1"/>
  <c r="B3235" i="106"/>
  <c r="D3235" i="106" s="1"/>
  <c r="B3229" i="106"/>
  <c r="D3229"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61" i="29"/>
  <c r="B1491" i="106" s="1"/>
  <c r="D1491" i="106" s="1"/>
  <c r="B1475" i="106"/>
  <c r="D1475" i="106" s="1"/>
  <c r="B2842" i="106"/>
  <c r="D2842" i="106" s="1"/>
  <c r="B1127" i="106"/>
  <c r="D1127"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B1417" i="106"/>
  <c r="D1417" i="106" s="1"/>
  <c r="B1256" i="106"/>
  <c r="D1256" i="106" s="1"/>
  <c r="G129" i="29"/>
  <c r="B1135" i="106"/>
  <c r="D1135" i="106" s="1"/>
  <c r="B847" i="106"/>
  <c r="D847" i="106" s="1"/>
  <c r="E39" i="108"/>
  <c r="B1144" i="106"/>
  <c r="D1144" i="106" s="1"/>
  <c r="B1283" i="106"/>
  <c r="D1283" i="106" s="1"/>
  <c r="K147" i="29"/>
  <c r="B1275" i="106"/>
  <c r="D1275" i="106" s="1"/>
  <c r="K127" i="29"/>
  <c r="B1279" i="106" s="1"/>
  <c r="D1279" i="106" s="1"/>
  <c r="F129" i="29"/>
  <c r="B1231" i="106"/>
  <c r="D1231" i="106" s="1"/>
  <c r="D129" i="29"/>
  <c r="B1109" i="106"/>
  <c r="D1109" i="106" s="1"/>
  <c r="B905" i="106"/>
  <c r="D905" i="106" s="1"/>
  <c r="B211" i="106"/>
  <c r="D211" i="106" s="1"/>
  <c r="B188" i="106"/>
  <c r="D188" i="106" s="1"/>
  <c r="J19" i="145"/>
  <c r="D82" i="36" s="1"/>
  <c r="L151" i="29"/>
  <c r="J24" i="12"/>
  <c r="B7730" i="106"/>
  <c r="D7730" i="106" s="1"/>
  <c r="B7270" i="106"/>
  <c r="B3649" i="106" l="1"/>
  <c r="D3649" i="106" s="1"/>
  <c r="B3647" i="106"/>
  <c r="D3647" i="106" s="1"/>
  <c r="K350" i="29"/>
  <c r="B7214" i="106"/>
  <c r="D7214" i="106" s="1"/>
  <c r="K330" i="29"/>
  <c r="C342" i="29"/>
  <c r="B7216" i="106" s="1"/>
  <c r="D7216" i="106" s="1"/>
  <c r="G342" i="29"/>
  <c r="B7220" i="106" s="1"/>
  <c r="D7220" i="106" s="1"/>
  <c r="J312" i="29"/>
  <c r="B7117" i="106" s="1"/>
  <c r="D7117" i="106" s="1"/>
  <c r="D312" i="29"/>
  <c r="B1530" i="106" s="1"/>
  <c r="D1530" i="106" s="1"/>
  <c r="H295" i="29"/>
  <c r="B1454" i="106" s="1"/>
  <c r="D1454" i="106" s="1"/>
  <c r="K285" i="29"/>
  <c r="B3724" i="106" s="1"/>
  <c r="D3724" i="106" s="1"/>
  <c r="K277" i="29"/>
  <c r="B1508" i="106" s="1"/>
  <c r="D1508" i="106" s="1"/>
  <c r="K270" i="29"/>
  <c r="B1500" i="106" s="1"/>
  <c r="D1500" i="106" s="1"/>
  <c r="D279" i="29"/>
  <c r="D295" i="29" s="1"/>
  <c r="B1448" i="106" s="1"/>
  <c r="D1448" i="106" s="1"/>
  <c r="K257" i="29"/>
  <c r="B1488" i="106" s="1"/>
  <c r="D1488" i="106" s="1"/>
  <c r="K243" i="29"/>
  <c r="B1485" i="106" s="1"/>
  <c r="D1485" i="106" s="1"/>
  <c r="K238" i="29"/>
  <c r="K229" i="29"/>
  <c r="K204" i="29"/>
  <c r="B4156" i="106"/>
  <c r="D4156" i="106" s="1"/>
  <c r="H196" i="29"/>
  <c r="K194" i="29"/>
  <c r="D210" i="29"/>
  <c r="B1346" i="106" s="1"/>
  <c r="D1346" i="106" s="1"/>
  <c r="E210" i="29"/>
  <c r="B1353" i="106" s="1"/>
  <c r="D1353" i="106" s="1"/>
  <c r="F210" i="29"/>
  <c r="B1359" i="106" s="1"/>
  <c r="D1359" i="106" s="1"/>
  <c r="I210" i="29"/>
  <c r="B7071" i="106" s="1"/>
  <c r="D7071" i="106" s="1"/>
  <c r="K172" i="29"/>
  <c r="B7778" i="106"/>
  <c r="D7778" i="106" s="1"/>
  <c r="K174" i="29"/>
  <c r="F10" i="34" s="1"/>
  <c r="B2986" i="106"/>
  <c r="D2986" i="106" s="1"/>
  <c r="E38" i="108"/>
  <c r="G38" i="108"/>
  <c r="G26" i="108"/>
  <c r="E26" i="108"/>
  <c r="J129" i="29"/>
  <c r="B7038" i="106" s="1"/>
  <c r="D7038" i="106" s="1"/>
  <c r="C129" i="29"/>
  <c r="B1225" i="106" s="1"/>
  <c r="D1225" i="106" s="1"/>
  <c r="K110" i="29"/>
  <c r="K100" i="29"/>
  <c r="B7013" i="106" s="1"/>
  <c r="D7013" i="106" s="1"/>
  <c r="H102" i="29"/>
  <c r="B1047" i="106" s="1"/>
  <c r="D1047" i="106" s="1"/>
  <c r="B6995" i="106"/>
  <c r="D6995" i="106" s="1"/>
  <c r="K84" i="29"/>
  <c r="B2088" i="106" s="1"/>
  <c r="D2088" i="106" s="1"/>
  <c r="I74" i="29"/>
  <c r="F28" i="108"/>
  <c r="G30" i="108"/>
  <c r="D74" i="29"/>
  <c r="B813" i="106" s="1"/>
  <c r="D813" i="106" s="1"/>
  <c r="B1124" i="106"/>
  <c r="D1124" i="106" s="1"/>
  <c r="F74" i="29"/>
  <c r="B1021" i="106"/>
  <c r="D1021" i="106" s="1"/>
  <c r="J74" i="29"/>
  <c r="B6978" i="106" s="1"/>
  <c r="D6978" i="106" s="1"/>
  <c r="K47" i="29"/>
  <c r="E22" i="108" s="1"/>
  <c r="K42" i="29"/>
  <c r="E74" i="29"/>
  <c r="E114" i="29" s="1"/>
  <c r="B873" i="106" s="1"/>
  <c r="D873" i="106" s="1"/>
  <c r="G74" i="29"/>
  <c r="B987" i="106" s="1"/>
  <c r="D987" i="106" s="1"/>
  <c r="F36" i="34"/>
  <c r="K33" i="29"/>
  <c r="B6839" i="106"/>
  <c r="D6839" i="106" s="1"/>
  <c r="B6840" i="106"/>
  <c r="D6840" i="106" s="1"/>
  <c r="F157" i="34"/>
  <c r="F266" i="5"/>
  <c r="B5713" i="106" s="1"/>
  <c r="D5713" i="106" s="1"/>
  <c r="F132" i="34"/>
  <c r="G266" i="5"/>
  <c r="G267" i="5" s="1"/>
  <c r="C266" i="5"/>
  <c r="C267" i="5" s="1"/>
  <c r="F125" i="34"/>
  <c r="D266" i="5"/>
  <c r="B5501" i="106" s="1"/>
  <c r="D5501" i="106" s="1"/>
  <c r="F123" i="34"/>
  <c r="F111" i="34"/>
  <c r="G169" i="5"/>
  <c r="G170" i="5" s="1"/>
  <c r="I170" i="5"/>
  <c r="B4216" i="106" s="1"/>
  <c r="D4216" i="106" s="1"/>
  <c r="J170" i="5"/>
  <c r="B6397" i="106" s="1"/>
  <c r="D6397" i="106" s="1"/>
  <c r="C169" i="5"/>
  <c r="F106" i="34"/>
  <c r="F5" i="4"/>
  <c r="B3408" i="106" s="1"/>
  <c r="D3408" i="106" s="1"/>
  <c r="I109" i="5"/>
  <c r="K109" i="5"/>
  <c r="K4" i="4" s="1"/>
  <c r="F109" i="5"/>
  <c r="B5588" i="106" s="1"/>
  <c r="D5588" i="106" s="1"/>
  <c r="D18" i="7"/>
  <c r="B4105" i="106" s="1"/>
  <c r="D4105" i="106" s="1"/>
  <c r="D15" i="7"/>
  <c r="B1772" i="106" s="1"/>
  <c r="D1772" i="106" s="1"/>
  <c r="E109" i="5"/>
  <c r="E4" i="4" s="1"/>
  <c r="B2630" i="106" s="1"/>
  <c r="D2630" i="106" s="1"/>
  <c r="D109" i="5"/>
  <c r="D4" i="4" s="1"/>
  <c r="B2564" i="106" s="1"/>
  <c r="D2564" i="106" s="1"/>
  <c r="J109" i="5"/>
  <c r="B6352" i="106" s="1"/>
  <c r="D6352" i="106" s="1"/>
  <c r="G109" i="5"/>
  <c r="B6024" i="106" s="1"/>
  <c r="D6024" i="106" s="1"/>
  <c r="B19" i="7"/>
  <c r="B1759" i="106" s="1"/>
  <c r="D1759" i="106" s="1"/>
  <c r="D9" i="7"/>
  <c r="B1767" i="106" s="1"/>
  <c r="D1767" i="106" s="1"/>
  <c r="E44" i="4"/>
  <c r="B6289" i="106"/>
  <c r="D6289" i="106" s="1"/>
  <c r="C77" i="4"/>
  <c r="B3232" i="106" s="1"/>
  <c r="D3232" i="106" s="1"/>
  <c r="D77" i="4"/>
  <c r="B3238" i="106" s="1"/>
  <c r="D3238" i="106" s="1"/>
  <c r="F77" i="4"/>
  <c r="B3255" i="106" s="1"/>
  <c r="D3255" i="106" s="1"/>
  <c r="J77" i="4"/>
  <c r="B6262" i="106" s="1"/>
  <c r="D6262" i="106" s="1"/>
  <c r="H76" i="4"/>
  <c r="B3298" i="106" s="1"/>
  <c r="D3298" i="106" s="1"/>
  <c r="B6891" i="106"/>
  <c r="D6891" i="106" s="1"/>
  <c r="F46" i="34"/>
  <c r="D27" i="108"/>
  <c r="F27" i="108"/>
  <c r="B1139" i="106"/>
  <c r="D1139" i="106" s="1"/>
  <c r="D37" i="108"/>
  <c r="F37" i="108"/>
  <c r="B7078" i="106"/>
  <c r="D7078" i="106" s="1"/>
  <c r="F69" i="34"/>
  <c r="B4211" i="106"/>
  <c r="D4211" i="106" s="1"/>
  <c r="F64" i="34"/>
  <c r="F52" i="34"/>
  <c r="C14" i="4"/>
  <c r="B2558" i="106" s="1"/>
  <c r="D2558" i="106" s="1"/>
  <c r="G39" i="108"/>
  <c r="E139" i="29"/>
  <c r="B4203" i="106" s="1"/>
  <c r="D4203" i="106" s="1"/>
  <c r="B4202" i="106"/>
  <c r="D4202" i="106" s="1"/>
  <c r="B1473" i="106"/>
  <c r="D1473" i="106" s="1"/>
  <c r="F71" i="34"/>
  <c r="H139" i="29"/>
  <c r="B1267" i="106" s="1"/>
  <c r="D1267" i="106" s="1"/>
  <c r="B2091" i="106"/>
  <c r="D2091" i="106" s="1"/>
  <c r="B7074" i="106"/>
  <c r="D7074" i="106" s="1"/>
  <c r="F67" i="34"/>
  <c r="B1511" i="106"/>
  <c r="D1511" i="106" s="1"/>
  <c r="F72" i="34"/>
  <c r="G14" i="4"/>
  <c r="B2609" i="106" s="1"/>
  <c r="D2609" i="106" s="1"/>
  <c r="H149" i="29"/>
  <c r="B1272" i="106" s="1"/>
  <c r="D1272" i="106" s="1"/>
  <c r="B7047" i="106"/>
  <c r="D7047" i="106" s="1"/>
  <c r="B1129" i="106"/>
  <c r="D1129" i="106" s="1"/>
  <c r="G29" i="108"/>
  <c r="B1137" i="106"/>
  <c r="D1137" i="106" s="1"/>
  <c r="F36" i="108"/>
  <c r="D36" i="108"/>
  <c r="E13" i="145"/>
  <c r="G13" i="145" s="1"/>
  <c r="B2724" i="106"/>
  <c r="D2724" i="106" s="1"/>
  <c r="E15" i="145"/>
  <c r="G15" i="145" s="1"/>
  <c r="D26" i="108"/>
  <c r="F26" i="108"/>
  <c r="B1104" i="106"/>
  <c r="D1104" i="106" s="1"/>
  <c r="F37" i="34"/>
  <c r="B7076" i="106"/>
  <c r="D7076" i="106" s="1"/>
  <c r="F68" i="34"/>
  <c r="B2805" i="106"/>
  <c r="D2805" i="106" s="1"/>
  <c r="F56" i="34"/>
  <c r="D14" i="4"/>
  <c r="B2570" i="106" s="1"/>
  <c r="D2570" i="106" s="1"/>
  <c r="G33" i="108"/>
  <c r="E33" i="108"/>
  <c r="E34" i="108"/>
  <c r="G34" i="108"/>
  <c r="B7790" i="106"/>
  <c r="D7790" i="106" s="1"/>
  <c r="J15" i="4"/>
  <c r="B7796" i="106" s="1"/>
  <c r="D7796" i="106" s="1"/>
  <c r="F74" i="34"/>
  <c r="E15" i="4"/>
  <c r="B2633" i="106" s="1"/>
  <c r="D2633" i="106" s="1"/>
  <c r="F60" i="34"/>
  <c r="I151" i="29"/>
  <c r="F59" i="34" s="1"/>
  <c r="B4435" i="106"/>
  <c r="D4435" i="106" s="1"/>
  <c r="B1266" i="106"/>
  <c r="D1266" i="106" s="1"/>
  <c r="B1328" i="106"/>
  <c r="D1328" i="106" s="1"/>
  <c r="B1381" i="106"/>
  <c r="D1381" i="106" s="1"/>
  <c r="K365" i="29"/>
  <c r="K16" i="4" s="1"/>
  <c r="M23" i="3"/>
  <c r="B273" i="106"/>
  <c r="D273" i="106" s="1"/>
  <c r="L16" i="11"/>
  <c r="B2061" i="106" s="1"/>
  <c r="D2061" i="106" s="1"/>
  <c r="B7235" i="106"/>
  <c r="D7235" i="106" s="1"/>
  <c r="B2914" i="106"/>
  <c r="D2914" i="106" s="1"/>
  <c r="L34" i="3"/>
  <c r="C367" i="29"/>
  <c r="B3622" i="106" s="1"/>
  <c r="D3622" i="106" s="1"/>
  <c r="J16" i="4"/>
  <c r="B6226" i="106" s="1"/>
  <c r="D6226" i="106" s="1"/>
  <c r="B1365" i="106"/>
  <c r="D1365" i="106" s="1"/>
  <c r="F65" i="34"/>
  <c r="B1317" i="106"/>
  <c r="D1317"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D19" i="7"/>
  <c r="B1775" i="106" s="1"/>
  <c r="D1775" i="106" s="1"/>
  <c r="H268" i="5"/>
  <c r="B5915" i="106" s="1"/>
  <c r="D5915" i="106" s="1"/>
  <c r="J7" i="4"/>
  <c r="B6222" i="106" s="1"/>
  <c r="D6222" i="106" s="1"/>
  <c r="B6014" i="106"/>
  <c r="D6014" i="106" s="1"/>
  <c r="B6025" i="106"/>
  <c r="D6025" i="106" s="1"/>
  <c r="H4" i="4"/>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D170" i="5"/>
  <c r="F4" i="4"/>
  <c r="B2591" i="106" s="1"/>
  <c r="D2591"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K268" i="5"/>
  <c r="B6023" i="106" s="1"/>
  <c r="D6023" i="106" s="1"/>
  <c r="B5320" i="106"/>
  <c r="D5320" i="106" s="1"/>
  <c r="B929" i="106"/>
  <c r="D929" i="106" s="1"/>
  <c r="F114" i="29"/>
  <c r="B931" i="106" s="1"/>
  <c r="D931" i="106" s="1"/>
  <c r="B1115" i="106"/>
  <c r="D1115" i="106" s="1"/>
  <c r="G21" i="108"/>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B7747" i="106"/>
  <c r="D7747" i="106" s="1"/>
  <c r="E267" i="5"/>
  <c r="A7258" i="106"/>
  <c r="D7257" i="106"/>
  <c r="E23" i="108"/>
  <c r="B1122" i="106"/>
  <c r="D1122" i="106" s="1"/>
  <c r="G23" i="108"/>
  <c r="B7732" i="106"/>
  <c r="D7732" i="106" s="1"/>
  <c r="J26" i="12"/>
  <c r="B7742" i="106" s="1"/>
  <c r="D7742"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B7244" i="106"/>
  <c r="D7244" i="106" s="1"/>
  <c r="B7234" i="106"/>
  <c r="D7234" i="106" s="1"/>
  <c r="B1108" i="106"/>
  <c r="D1108" i="106" s="1"/>
  <c r="E19" i="108"/>
  <c r="C12" i="4"/>
  <c r="G19" i="108"/>
  <c r="B5544" i="106"/>
  <c r="D5544" i="106" s="1"/>
  <c r="E6" i="4"/>
  <c r="G22" i="108"/>
  <c r="B1119" i="106"/>
  <c r="D1119" i="106" s="1"/>
  <c r="G12" i="145"/>
  <c r="G19" i="145" s="1"/>
  <c r="J20" i="145" s="1"/>
  <c r="E19" i="145"/>
  <c r="B7298" i="106"/>
  <c r="B7299" i="106"/>
  <c r="B1446" i="106" l="1"/>
  <c r="D1446" i="106" s="1"/>
  <c r="F66" i="34"/>
  <c r="C151" i="29"/>
  <c r="B1226" i="106" s="1"/>
  <c r="D1226" i="106" s="1"/>
  <c r="J151" i="29"/>
  <c r="B7052" i="106" s="1"/>
  <c r="D7052" i="106" s="1"/>
  <c r="B7051" i="106"/>
  <c r="D7051" i="106" s="1"/>
  <c r="D114" i="29"/>
  <c r="B815" i="106" s="1"/>
  <c r="D815" i="106" s="1"/>
  <c r="G114" i="29"/>
  <c r="J114" i="29"/>
  <c r="B7021" i="106" s="1"/>
  <c r="D7021" i="106" s="1"/>
  <c r="B871" i="106"/>
  <c r="D871" i="106" s="1"/>
  <c r="D41" i="108"/>
  <c r="E43" i="108" s="1"/>
  <c r="F41" i="108"/>
  <c r="G43" i="108" s="1"/>
  <c r="K74" i="29"/>
  <c r="B1143" i="106" s="1"/>
  <c r="D1143" i="106" s="1"/>
  <c r="F267" i="5"/>
  <c r="F7" i="4" s="1"/>
  <c r="B2594" i="106" s="1"/>
  <c r="D2594" i="106" s="1"/>
  <c r="B5863" i="106"/>
  <c r="D5863" i="106" s="1"/>
  <c r="D267" i="5"/>
  <c r="D7" i="4" s="1"/>
  <c r="B2567" i="106" s="1"/>
  <c r="D2567" i="106" s="1"/>
  <c r="J6" i="4"/>
  <c r="B6221" i="106" s="1"/>
  <c r="D6221" i="106" s="1"/>
  <c r="I268" i="5"/>
  <c r="B5946" i="106" s="1"/>
  <c r="D5946" i="106" s="1"/>
  <c r="B6028" i="106"/>
  <c r="D6028" i="106" s="1"/>
  <c r="J4" i="4"/>
  <c r="B6220" i="106" s="1"/>
  <c r="D6220" i="106" s="1"/>
  <c r="J268" i="5"/>
  <c r="B7055" i="106" s="1"/>
  <c r="D7055" i="106" s="1"/>
  <c r="B5356" i="106"/>
  <c r="D5356" i="106" s="1"/>
  <c r="G4" i="4"/>
  <c r="B2603" i="106" s="1"/>
  <c r="D2603" i="106" s="1"/>
  <c r="H77" i="4"/>
  <c r="B3299" i="106" s="1"/>
  <c r="D3299" i="106" s="1"/>
  <c r="H151" i="29"/>
  <c r="B1273" i="106" s="1"/>
  <c r="D1273" i="106" s="1"/>
  <c r="B7243" i="106"/>
  <c r="D7243" i="106" s="1"/>
  <c r="F24" i="37"/>
  <c r="B1145" i="106"/>
  <c r="D1145" i="106" s="1"/>
  <c r="K367" i="29"/>
  <c r="B3678" i="106" s="1"/>
  <c r="D3678" i="106" s="1"/>
  <c r="B279" i="106"/>
  <c r="D279" i="106" s="1"/>
  <c r="B2916" i="106"/>
  <c r="D2916" i="106" s="1"/>
  <c r="L41" i="3"/>
  <c r="B7224" i="106"/>
  <c r="D7224" i="106" s="1"/>
  <c r="E41" i="108"/>
  <c r="E44" i="108" s="1"/>
  <c r="J17" i="4"/>
  <c r="B6227" i="106" s="1"/>
  <c r="D6227" i="106" s="1"/>
  <c r="G41" i="108"/>
  <c r="G44" i="108" s="1"/>
  <c r="G45" i="108" s="1"/>
  <c r="K13" i="4"/>
  <c r="B3572" i="106" s="1"/>
  <c r="D3572" i="106" s="1"/>
  <c r="B3672" i="106"/>
  <c r="D3672" i="106" s="1"/>
  <c r="F268" i="5"/>
  <c r="B5720" i="106" s="1"/>
  <c r="D5720"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C13" i="4" l="1"/>
  <c r="B2557" i="106" s="1"/>
  <c r="D2557" i="106" s="1"/>
  <c r="E45" i="108"/>
  <c r="B5507" i="106"/>
  <c r="D5507" i="106" s="1"/>
  <c r="D268" i="5"/>
  <c r="B5508" i="106" s="1"/>
  <c r="D5508" i="106" s="1"/>
  <c r="K368" i="29"/>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D81" i="4"/>
  <c r="B123" i="106" s="1"/>
  <c r="D123" i="10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B1644" i="106"/>
  <c r="D1644" i="106" s="1"/>
  <c r="C11" i="146"/>
  <c r="D41" i="3"/>
  <c r="B124" i="106" s="1"/>
  <c r="D124" i="106" s="1"/>
  <c r="D58" i="36"/>
  <c r="N21" i="3"/>
  <c r="B140" i="106"/>
  <c r="D140" i="106" s="1"/>
  <c r="E41" i="3"/>
  <c r="J16" i="37"/>
  <c r="B4269" i="106" s="1"/>
  <c r="D4269" i="106" s="1"/>
  <c r="D76" i="36"/>
  <c r="B2913" i="106"/>
  <c r="D2913" i="106" s="1"/>
  <c r="D50" i="36"/>
  <c r="B92" i="106"/>
  <c r="D92" i="106" s="1"/>
  <c r="C41" i="3"/>
  <c r="B3568" i="106"/>
  <c r="D3568" i="106" s="1"/>
  <c r="D52"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D83" i="4" l="1"/>
  <c r="B6277" i="106" s="1"/>
  <c r="D6277" i="106" s="1"/>
  <c r="D45" i="36"/>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<sst xmlns="http://schemas.openxmlformats.org/spreadsheetml/2006/main" count="5131" uniqueCount="2134">
  <si>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</si>
  <si>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</si>
  <si>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</si>
  <si>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</si>
  <si>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</si>
  <si>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</si>
  <si>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</si>
  <si>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</si>
  <si>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</si>
  <si>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</si>
  <si>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</si>
  <si>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</si>
  <si>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</si>
  <si>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</si>
  <si>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</si>
  <si>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</si>
  <si>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</si>
  <si>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</si>
  <si>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</si>
  <si>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</si>
  <si>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</si>
  <si>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</si>
  <si>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</si>
  <si>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</si>
  <si>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</si>
  <si>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</si>
  <si>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</si>
  <si>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</si>
  <si>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</si>
  <si>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</si>
  <si>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</si>
  <si>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</si>
  <si>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</si>
  <si>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</si>
  <si>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</si>
  <si>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</si>
  <si>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</si>
  <si>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</si>
  <si>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</si>
  <si>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</si>
  <si>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</si>
  <si>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</si>
  <si>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</si>
  <si>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</si>
  <si>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</si>
  <si>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</si>
  <si>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</si>
  <si>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</si>
  <si>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</si>
  <si>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</si>
  <si>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</si>
  <si>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</si>
  <si>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</si>
  <si>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</si>
  <si>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</si>
  <si>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</si>
  <si>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</si>
  <si>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</si>
  <si>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</si>
  <si>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</si>
  <si>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</si>
  <si>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</si>
  <si>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</si>
  <si>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</si>
  <si>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</si>
  <si>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</si>
  <si>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</si>
  <si>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</si>
  <si>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</si>
  <si>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</si>
  <si>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</si>
  <si>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</si>
  <si>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</si>
  <si>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</si>
  <si>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</si>
  <si>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</si>
  <si>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</si>
  <si>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</si>
  <si>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</si>
  <si>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</si>
  <si>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</si>
  <si>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</si>
  <si>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</si>
  <si>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</si>
  <si>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</si>
  <si>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</si>
  <si>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</si>
  <si>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</si>
  <si>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</si>
  <si>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</si>
  <si>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</si>
  <si>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</si>
  <si>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</si>
  <si>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</si>
  <si>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</si>
  <si>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</si>
  <si>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</si>
  <si>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</si>
  <si>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</si>
  <si>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</si>
  <si>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</si>
  <si>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</si>
  <si>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</si>
  <si>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</si>
  <si>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</si>
  <si>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</si>
  <si>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</si>
  <si>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</si>
  <si>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</si>
  <si>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</si>
  <si>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</si>
  <si>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</si>
  <si>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</si>
  <si>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</si>
  <si>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</si>
  <si>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</si>
  <si>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</si>
  <si>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</si>
  <si>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</si>
  <si>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</si>
  <si>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</si>
  <si>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</si>
  <si>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</si>
  <si>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</si>
  <si>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</si>
  <si>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</si>
  <si>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</si>
  <si>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</si>
  <si>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</si>
  <si>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</si>
  <si>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</si>
  <si>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</si>
  <si>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</si>
  <si>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</si>
  <si>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</si>
  <si>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</si>
  <si>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</si>
  <si>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</si>
  <si>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</si>
  <si>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</si>
  <si>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</si>
  <si>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</si>
  <si>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</si>
  <si>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</si>
  <si>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</si>
  <si>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</si>
  <si>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</si>
  <si>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</si>
  <si>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</si>
  <si>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</si>
  <si>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</si>
  <si>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</si>
  <si>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</si>
  <si>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</si>
  <si>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</si>
  <si>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</si>
  <si>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</si>
  <si>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</si>
  <si>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</si>
  <si>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</si>
  <si>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</si>
  <si>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</si>
  <si>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</si>
  <si>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</si>
  <si>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</si>
  <si>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</si>
  <si>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</si>
  <si>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</si>
  <si>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</si>
  <si>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</si>
  <si>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</si>
  <si>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</si>
  <si>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</si>
  <si>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</si>
  <si>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</si>
  <si>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</si>
  <si>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</si>
  <si>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</si>
  <si>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</si>
  <si>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</si>
  <si>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</si>
  <si>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</si>
  <si>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</si>
  <si>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</si>
  <si>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</si>
  <si>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</si>
  <si>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</si>
  <si>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</si>
  <si>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</si>
  <si>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</si>
  <si>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</si>
  <si>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</si>
  <si>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</si>
  <si>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</si>
  <si>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</si>
  <si>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</si>
  <si>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</si>
  <si>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</si>
  <si>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</si>
  <si>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</si>
  <si>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</si>
  <si>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</si>
  <si>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</si>
  <si>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</si>
  <si>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</si>
  <si>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</si>
  <si>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</si>
  <si>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</si>
  <si>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</si>
  <si>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</si>
  <si>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</si>
  <si>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</si>
  <si>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</si>
  <si>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</si>
  <si>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</si>
  <si>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</si>
  <si>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</si>
  <si>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</si>
  <si>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</si>
  <si>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</si>
  <si>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</si>
  <si>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</si>
  <si>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</si>
  <si>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</si>
  <si>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</si>
  <si>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</si>
  <si>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</si>
  <si>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</si>
  <si>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</si>
  <si>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</si>
  <si>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</si>
  <si>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</si>
  <si>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</si>
  <si>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</si>
  <si>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</si>
  <si>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</si>
  <si>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</si>
  <si>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</si>
  <si>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</si>
  <si>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</si>
  <si>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</si>
  <si>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</si>
  <si>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</si>
  <si>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</si>
  <si>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</si>
  <si>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</si>
  <si>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</si>
  <si>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</si>
  <si>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</si>
  <si>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</si>
  <si>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</si>
  <si>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</si>
  <si>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</si>
  <si>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</si>
  <si>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</si>
  <si>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</si>
  <si>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</si>
  <si>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</si>
  <si>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</si>
  <si>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</si>
  <si>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</si>
  <si>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</si>
  <si>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</si>
  <si>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</si>
  <si>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</si>
  <si>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</si>
  <si>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</si>
  <si>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</si>
  <si>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</si>
  <si>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</si>
  <si>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</si>
  <si>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</si>
  <si>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</si>
  <si>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</si>
  <si>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</si>
  <si>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</si>
  <si>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</si>
  <si>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</si>
  <si>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</si>
  <si>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</si>
  <si>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</si>
  <si>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</si>
  <si>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</si>
  <si>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</si>
  <si>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</si>
  <si>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</si>
  <si>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</si>
  <si>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</si>
  <si>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</si>
  <si>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</si>
  <si>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</si>
  <si>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</si>
  <si>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</si>
  <si>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</si>
  <si>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</si>
  <si>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</si>
  <si>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</si>
  <si>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</si>
  <si>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</si>
  <si>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</si>
  <si>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</si>
  <si>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</si>
  <si>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</si>
  <si>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</si>
  <si>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</si>
  <si>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</si>
  <si>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</si>
  <si>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</si>
  <si>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</si>
  <si>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</si>
  <si>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</si>
  <si>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</si>
  <si>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</si>
  <si>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</si>
  <si>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</si>
  <si>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</si>
  <si>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</si>
  <si>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</si>
  <si>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</si>
  <si>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</si>
  <si>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</si>
  <si>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</si>
  <si>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</si>
  <si>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</si>
  <si>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</si>
  <si>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</si>
  <si>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</si>
  <si>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</si>
  <si>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</si>
  <si>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</si>
  <si>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</si>
  <si>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</si>
  <si>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</si>
  <si>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</si>
  <si>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</si>
  <si>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</si>
  <si>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</si>
  <si>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</si>
  <si>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</si>
  <si>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</si>
  <si>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</si>
  <si>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</si>
  <si>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</si>
  <si>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</si>
  <si>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</si>
  <si>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</si>
  <si>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</si>
  <si>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</si>
  <si>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</si>
  <si>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</si>
  <si>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</si>
  <si>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</si>
  <si>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</si>
  <si>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</si>
  <si>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</si>
  <si>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</si>
  <si>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</si>
  <si>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</si>
  <si>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</si>
  <si>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</si>
  <si>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</si>
  <si>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</si>
  <si>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</si>
  <si>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</si>
  <si>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</si>
  <si>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</si>
  <si>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</si>
  <si>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</si>
  <si>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</si>
  <si>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</si>
  <si>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</si>
  <si>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</si>
  <si>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</si>
  <si>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</si>
  <si>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</si>
  <si>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</si>
  <si>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</si>
  <si>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</si>
  <si>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</si>
  <si>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</si>
  <si>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</si>
  <si>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</si>
  <si>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</si>
  <si>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</si>
  <si>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</si>
  <si>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</si>
  <si>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</si>
  <si>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</si>
  <si>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</si>
  <si>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</si>
  <si>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</si>
  <si>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</si>
  <si>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</si>
  <si>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</si>
  <si>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</si>
  <si>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</si>
  <si>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</si>
  <si>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</si>
  <si>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</si>
  <si>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</si>
  <si>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</si>
  <si>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</si>
  <si>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</si>
  <si>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</si>
  <si>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</si>
  <si>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</si>
  <si>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</si>
  <si>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</si>
  <si>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</si>
  <si>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</si>
  <si>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</si>
  <si>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</si>
  <si>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</si>
  <si>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</si>
  <si>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</si>
  <si>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</si>
  <si>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</si>
  <si>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</si>
  <si>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</si>
  <si>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</si>
  <si>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</si>
  <si>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</si>
  <si>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</si>
  <si>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</si>
  <si>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</si>
  <si>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</si>
  <si>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</si>
  <si>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</si>
  <si>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</si>
  <si>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</si>
  <si>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</si>
  <si>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</si>
  <si>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</si>
  <si>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</si>
  <si>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</si>
  <si>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</si>
  <si>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</si>
  <si>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</si>
  <si>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</si>
  <si>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</si>
  <si>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</si>
  <si>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</si>
  <si>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</si>
  <si>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</si>
  <si>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</si>
  <si>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</si>
  <si>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</si>
  <si>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</si>
  <si>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</si>
  <si>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</si>
  <si>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</si>
  <si>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</si>
  <si>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</si>
  <si>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</si>
  <si>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</si>
  <si>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</si>
  <si>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</si>
  <si>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</si>
  <si>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</si>
  <si>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</si>
  <si>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</si>
  <si>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</si>
  <si>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</si>
  <si>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</si>
  <si>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</si>
  <si>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</si>
  <si>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</si>
  <si>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</si>
  <si>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</si>
  <si>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</si>
  <si>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</si>
  <si>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</si>
  <si>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</si>
  <si>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</si>
  <si>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</si>
  <si>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</si>
  <si>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</si>
  <si>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</si>
  <si>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</si>
  <si>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</si>
  <si>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</si>
  <si>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</si>
  <si>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</si>
  <si>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</si>
  <si>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</si>
  <si>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</si>
  <si>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</si>
  <si>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</si>
  <si>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</si>
  <si>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</si>
  <si>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</si>
  <si>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</si>
  <si>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</si>
  <si>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</si>
  <si>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</si>
  <si>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</si>
  <si>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</si>
  <si>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</si>
  <si>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</si>
  <si>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</si>
  <si>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</si>
  <si>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</si>
  <si>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</si>
  <si>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</si>
  <si>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</si>
  <si>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</si>
  <si>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</si>
  <si>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</si>
  <si>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</si>
  <si>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</si>
  <si>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</si>
  <si>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</si>
  <si>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</si>
  <si>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</si>
  <si>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</si>
  <si>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</si>
  <si>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</si>
  <si>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</si>
  <si>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</si>
  <si>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</si>
  <si>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</si>
  <si>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</si>
  <si>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</si>
  <si>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</si>
  <si>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</si>
  <si>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</si>
  <si>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</si>
  <si>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</si>
  <si>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</si>
  <si>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</si>
  <si>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</si>
  <si>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</si>
  <si>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</si>
  <si>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</si>
  <si>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</si>
  <si>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</si>
  <si>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</si>
  <si>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</si>
  <si>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</si>
  <si>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</si>
  <si>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</si>
  <si>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</si>
  <si>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</si>
  <si>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</si>
  <si>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</si>
  <si>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</si>
  <si>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</si>
  <si>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</si>
  <si>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</si>
  <si>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</si>
  <si>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</si>
  <si>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</si>
  <si>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</si>
  <si>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</si>
  <si>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</si>
  <si>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</si>
  <si>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</si>
  <si>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</si>
  <si>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</si>
  <si>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</si>
  <si>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</si>
  <si>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</si>
  <si>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</si>
  <si>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</si>
  <si>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</si>
  <si>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</si>
  <si>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</si>
  <si>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</si>
  <si>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</si>
  <si>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</si>
  <si>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</si>
  <si>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</si>
  <si>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</si>
  <si>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</si>
  <si>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</si>
  <si>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</si>
  <si>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</si>
  <si>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</si>
  <si>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</si>
  <si>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</si>
  <si>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</si>
  <si>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</si>
  <si>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</si>
  <si>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</si>
  <si>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</si>
  <si>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</si>
  <si>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</si>
  <si>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</si>
  <si>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</si>
  <si>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</si>
  <si>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</si>
  <si>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</si>
  <si>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</si>
  <si>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</si>
  <si>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</si>
  <si>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</si>
  <si>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</si>
  <si>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</si>
  <si>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</si>
  <si>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</si>
  <si>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</si>
  <si>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</si>
  <si>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</si>
  <si>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</si>
  <si>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</si>
  <si>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</si>
  <si>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</si>
  <si>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</si>
  <si>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</si>
  <si>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</si>
  <si>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</si>
  <si>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</si>
  <si>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</si>
  <si>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</si>
  <si>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</si>
  <si>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</si>
  <si>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</si>
  <si>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</si>
  <si>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</si>
  <si>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</si>
  <si>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</si>
  <si>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</si>
  <si>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</si>
  <si>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</si>
  <si>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</si>
  <si>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</si>
  <si>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</si>
  <si>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</si>
  <si>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</si>
  <si>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</si>
  <si>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</si>
  <si>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</si>
  <si>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</si>
  <si>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</si>
  <si>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</si>
  <si>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</si>
  <si>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</si>
  <si>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</si>
  <si>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</si>
  <si>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</si>
  <si>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</si>
  <si>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</si>
  <si>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</si>
  <si>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</si>
  <si>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</si>
  <si>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</si>
  <si>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</si>
  <si>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</si>
  <si>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</si>
  <si>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</si>
  <si>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</si>
  <si>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</si>
  <si>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</si>
  <si>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</si>
  <si>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</si>
  <si>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</si>
  <si>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</si>
  <si>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</si>
  <si>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</si>
  <si>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</si>
  <si>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</si>
  <si>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</si>
  <si>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</si>
  <si>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</si>
  <si>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</si>
  <si>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</si>
  <si>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</si>
  <si>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</si>
  <si>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</si>
  <si>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</si>
  <si>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</si>
  <si>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</si>
  <si>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</si>
  <si>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</si>
  <si>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</si>
  <si>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</si>
  <si>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</si>
  <si>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</si>
  <si>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</si>
  <si>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</si>
  <si>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</si>
  <si>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</si>
  <si>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</si>
  <si>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</si>
  <si>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</si>
  <si>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</si>
  <si>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</si>
  <si>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</si>
  <si>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</si>
  <si>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</si>
  <si>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</si>
  <si>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</si>
  <si>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</si>
  <si>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</si>
  <si>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</si>
  <si>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</si>
  <si>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</si>
  <si>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</si>
  <si>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</si>
  <si>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</si>
  <si>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</si>
  <si>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</si>
  <si>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</si>
  <si>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</si>
  <si>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</si>
  <si>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</si>
  <si>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</si>
  <si>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</si>
  <si>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</si>
  <si>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</si>
  <si>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</si>
  <si>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</si>
  <si>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</si>
  <si>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</si>
  <si>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</si>
  <si>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</si>
  <si>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</si>
  <si>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</si>
  <si>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</si>
  <si>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</si>
  <si>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</si>
  <si>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</si>
  <si>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</si>
  <si>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</si>
  <si>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</si>
  <si>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</si>
  <si>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</si>
  <si>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</si>
  <si>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</si>
  <si>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</si>
  <si>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</si>
  <si>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</si>
  <si>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</si>
  <si>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</si>
  <si>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</si>
  <si>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</si>
  <si>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</si>
  <si>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</si>
  <si>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</si>
  <si>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</si>
  <si>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</si>
  <si>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</si>
  <si>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</si>
  <si>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</si>
  <si>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</si>
  <si>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</si>
  <si>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</si>
  <si>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</si>
  <si>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</si>
  <si>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</si>
  <si>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</si>
  <si>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</si>
  <si>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</si>
  <si>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</si>
  <si>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</si>
  <si>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</si>
  <si>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</si>
  <si>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</si>
  <si>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</si>
  <si>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</si>
  <si>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</si>
  <si>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</si>
  <si>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</si>
  <si>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</si>
  <si>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</si>
  <si>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</si>
  <si>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</si>
  <si>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</si>
  <si>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</si>
  <si>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</si>
  <si>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</si>
  <si>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</si>
  <si>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</si>
  <si>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</si>
  <si>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</si>
  <si>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</si>
  <si>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</si>
  <si>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</si>
  <si>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</si>
  <si>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</si>
  <si>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</si>
  <si>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</si>
  <si>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</si>
  <si>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</si>
  <si>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</si>
  <si>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</si>
  <si>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</si>
  <si>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</si>
  <si>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</si>
  <si>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</si>
  <si>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</si>
  <si>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</si>
  <si>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</si>
  <si>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</si>
  <si>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</si>
  <si>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</si>
  <si>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</si>
  <si>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</si>
  <si>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</si>
  <si>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</si>
  <si>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</si>
  <si>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</si>
  <si>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</si>
  <si>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</si>
  <si>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</si>
  <si>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</si>
  <si>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</si>
  <si>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</si>
  <si>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</si>
  <si>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</si>
  <si>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</si>
  <si>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</si>
  <si>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</si>
  <si>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</si>
  <si>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</si>
  <si>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</si>
  <si>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</si>
  <si>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</si>
  <si>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</si>
  <si>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</si>
  <si>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</si>
  <si>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</si>
  <si>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</si>
  <si>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</si>
  <si>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</si>
  <si>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</si>
  <si>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</si>
  <si>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</si>
  <si>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</si>
  <si>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</si>
  <si>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</si>
  <si>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</si>
  <si>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</si>
  <si>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</si>
  <si>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</si>
  <si>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</si>
  <si>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</si>
  <si>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</si>
  <si>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</si>
  <si>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</si>
  <si>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</si>
  <si>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</si>
  <si>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</si>
  <si>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</si>
  <si>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</si>
  <si>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</si>
  <si>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</si>
  <si>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</si>
  <si>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</si>
  <si>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</si>
  <si>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</si>
  <si>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</si>
  <si>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</si>
  <si>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</si>
  <si>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</si>
  <si>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</si>
  <si>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</si>
  <si>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</si>
  <si>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</si>
  <si>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</si>
  <si>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</si>
  <si>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</si>
  <si>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</si>
  <si>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</si>
  <si>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</si>
  <si>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</si>
  <si>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</si>
  <si>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</si>
  <si>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</si>
  <si>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</si>
  <si>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</si>
  <si>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</si>
  <si>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</si>
  <si>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</si>
  <si>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</si>
  <si>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</si>
  <si>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</si>
  <si>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</si>
  <si>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</si>
  <si>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</si>
  <si>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</si>
  <si>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</si>
  <si>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</si>
  <si>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</si>
  <si>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</si>
  <si>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</si>
  <si>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</si>
  <si>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</si>
  <si>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</si>
  <si>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</si>
  <si>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</si>
  <si>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</si>
  <si>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</si>
  <si>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</si>
  <si>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</si>
  <si>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</si>
  <si>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</si>
  <si>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</si>
  <si>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</si>
  <si>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</si>
  <si>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</si>
  <si>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</si>
  <si>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</si>
  <si>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</si>
  <si>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</si>
  <si>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</si>
  <si>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</si>
  <si>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</si>
  <si>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</si>
  <si>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</si>
  <si>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</si>
  <si>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</si>
  <si>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</si>
  <si>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</si>
  <si>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</si>
  <si>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</si>
  <si>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</si>
  <si>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</si>
  <si>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</si>
  <si>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</si>
  <si>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</si>
  <si>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</si>
  <si>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</si>
  <si>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</si>
  <si>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</si>
  <si>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</si>
  <si>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</si>
  <si>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</si>
  <si>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</si>
  <si>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</si>
  <si>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</si>
  <si>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</si>
  <si>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</si>
  <si>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</si>
  <si>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</si>
  <si>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</si>
  <si>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</si>
  <si>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</si>
  <si>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</si>
  <si>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</si>
  <si>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</si>
  <si>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</si>
  <si>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</si>
  <si>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</si>
  <si>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</si>
  <si>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</si>
  <si>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</si>
  <si>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</si>
  <si>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</si>
  <si>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</si>
  <si>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</si>
  <si>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</si>
  <si>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</si>
  <si>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</si>
  <si>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</si>
  <si>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</si>
  <si>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</si>
  <si>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</si>
  <si>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</si>
  <si>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</si>
  <si>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</si>
  <si>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</si>
  <si>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</si>
  <si>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</si>
  <si>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</si>
  <si>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</si>
  <si>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</si>
  <si>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</si>
  <si>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</si>
  <si>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</si>
  <si>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</si>
  <si>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</si>
  <si>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</si>
  <si>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</si>
  <si>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</si>
  <si>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</si>
  <si>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</si>
  <si>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</si>
  <si>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</si>
  <si>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</si>
  <si>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</si>
  <si>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</si>
  <si>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</si>
  <si>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</si>
  <si>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</si>
  <si>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</si>
  <si>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</si>
  <si>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</si>
  <si>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</si>
  <si>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</si>
  <si>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</si>
  <si>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</si>
  <si>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</si>
  <si>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</si>
  <si>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</si>
  <si>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</si>
  <si>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</si>
  <si>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</si>
  <si>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</si>
  <si>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</si>
  <si>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</si>
  <si>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</si>
  <si>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</si>
  <si>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</si>
  <si>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</si>
  <si>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</si>
  <si>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</si>
  <si>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</si>
  <si>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</si>
  <si>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</si>
  <si>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</si>
  <si>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</si>
  <si>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</si>
  <si>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</si>
  <si>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</si>
  <si>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</si>
  <si>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</si>
  <si>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</si>
  <si>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</si>
  <si>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</si>
  <si>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</si>
  <si>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</si>
  <si>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</si>
  <si>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</si>
  <si>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</si>
  <si>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</si>
  <si>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</si>
  <si>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</si>
  <si>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</si>
  <si>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</si>
  <si>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</si>
  <si>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</si>
  <si>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</si>
  <si>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</si>
  <si>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</si>
  <si>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</si>
  <si>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</si>
  <si>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</si>
  <si>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</si>
  <si>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</si>
  <si>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</si>
  <si>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</si>
  <si>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</si>
  <si>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</si>
  <si>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</si>
  <si>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</si>
  <si>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</si>
  <si>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</si>
  <si>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</si>
  <si>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</si>
  <si>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</si>
  <si>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</si>
  <si>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</si>
  <si>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</si>
  <si>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</si>
  <si>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</si>
  <si>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</si>
  <si>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</si>
  <si>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</si>
  <si>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</si>
  <si>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</si>
  <si>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</si>
  <si>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</si>
  <si>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</si>
  <si>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</si>
  <si>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</si>
  <si>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</si>
  <si>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</si>
  <si>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</si>
  <si>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</si>
  <si>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</si>
  <si>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</si>
  <si>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</si>
  <si>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</si>
  <si>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</si>
  <si>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</si>
  <si>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</si>
  <si>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</si>
  <si>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</si>
  <si>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</si>
  <si>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</si>
  <si>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</si>
  <si>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</si>
  <si>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</si>
  <si>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</si>
  <si>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</si>
  <si>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</si>
  <si>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</si>
  <si>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</si>
  <si>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</si>
  <si>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</si>
  <si>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</si>
  <si>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</si>
  <si>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</si>
  <si>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</si>
  <si>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</si>
  <si>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</si>
  <si>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</si>
  <si>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</si>
  <si>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</si>
  <si>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</si>
  <si>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</si>
  <si>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</si>
  <si>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</si>
  <si>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</si>
  <si>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</si>
  <si>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</si>
  <si>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</si>
  <si>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</si>
  <si>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</si>
  <si>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</si>
  <si>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</si>
  <si>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</si>
  <si>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</si>
  <si>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</si>
  <si>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</si>
  <si>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</si>
  <si>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</si>
  <si>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</si>
  <si>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</si>
  <si>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</si>
  <si>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</si>
  <si>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</si>
  <si>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</si>
  <si>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</si>
  <si>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</si>
  <si>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</si>
  <si>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</si>
  <si>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</si>
  <si>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</si>
  <si>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</si>
  <si>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</si>
  <si>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</si>
  <si>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</si>
  <si>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</si>
  <si>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</si>
  <si>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</si>
  <si>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</si>
  <si>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</si>
  <si>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</si>
  <si>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</si>
  <si>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</si>
  <si>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</si>
  <si>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</si>
  <si>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</si>
  <si>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</si>
  <si>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</si>
  <si>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</si>
  <si>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</si>
  <si>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</si>
  <si>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</si>
  <si>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</si>
  <si>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</si>
  <si>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</si>
  <si>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</si>
  <si>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</si>
  <si>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</si>
  <si>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</si>
  <si>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</si>
  <si>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</si>
  <si>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</si>
  <si>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</si>
  <si>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</si>
  <si>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</si>
  <si>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</si>
  <si>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</si>
  <si>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</si>
  <si>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</si>
  <si>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</si>
  <si>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</si>
  <si>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</si>
  <si>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</si>
  <si>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</si>
  <si>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</si>
  <si>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</si>
  <si>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</si>
  <si>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</si>
  <si>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</si>
  <si>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</si>
  <si>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</si>
  <si>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</si>
  <si>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</si>
  <si>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</si>
  <si>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</si>
  <si>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</si>
  <si>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</si>
  <si>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</si>
  <si>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</si>
  <si>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</si>
  <si>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</si>
  <si>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</si>
  <si>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</si>
  <si>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</si>
  <si>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</si>
  <si>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</si>
  <si>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</si>
  <si>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</si>
  <si>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</si>
  <si>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</si>
  <si>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</si>
  <si>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</si>
  <si>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</si>
  <si>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</si>
  <si>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</si>
  <si>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</si>
  <si>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</si>
  <si>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</si>
  <si>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</si>
  <si>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</si>
  <si>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</si>
  <si>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</si>
  <si>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</si>
  <si>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</si>
  <si>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</si>
  <si>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</si>
  <si>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</si>
  <si>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</si>
  <si>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</si>
  <si>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</si>
  <si>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</si>
  <si>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</si>
  <si>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</si>
  <si>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</si>
  <si>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</si>
  <si>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</si>
  <si>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</si>
  <si>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</si>
  <si>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</si>
  <si>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</si>
  <si>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</si>
  <si>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</si>
  <si>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</si>
  <si>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</si>
  <si>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</si>
  <si>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</si>
  <si>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</si>
  <si>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</si>
  <si>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</si>
  <si>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</si>
  <si>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</si>
  <si>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</si>
  <si>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</si>
  <si>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</si>
  <si>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</si>
  <si>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</si>
  <si>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</si>
  <si>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</si>
  <si>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</si>
  <si>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</si>
  <si>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</si>
  <si>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</si>
  <si>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</si>
  <si>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</si>
  <si>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</si>
  <si>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</si>
  <si>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</si>
  <si>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</si>
  <si>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</si>
  <si>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</si>
  <si>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</si>
  <si>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</si>
  <si>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</si>
  <si>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</si>
  <si>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</si>
  <si>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</si>
  <si>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</si>
  <si>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</si>
  <si>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</si>
  <si>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</si>
  <si>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</si>
  <si>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</si>
  <si>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</si>
  <si>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</si>
  <si>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</si>
  <si>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</si>
  <si>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</si>
  <si>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</si>
  <si>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</si>
  <si>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</si>
  <si>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</si>
  <si>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</si>
  <si>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</si>
  <si>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</si>
  <si>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</si>
  <si>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</si>
  <si>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</si>
  <si>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</si>
  <si>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</si>
  <si>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</si>
  <si>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</si>
  <si>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</si>
  <si>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</si>
  <si>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</si>
  <si>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</si>
  <si>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</si>
  <si>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</si>
  <si>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</si>
  <si>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</si>
  <si>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</si>
  <si>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</si>
  <si>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</si>
  <si>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</si>
  <si>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</si>
  <si>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</si>
  <si>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</si>
  <si>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</si>
  <si>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</si>
  <si>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</si>
  <si>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</si>
  <si>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</si>
  <si>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</si>
  <si>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</si>
  <si>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</si>
  <si>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</si>
  <si>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</si>
  <si>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</si>
  <si>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</si>
  <si>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</si>
  <si>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</si>
  <si>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</si>
  <si>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</si>
  <si>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</si>
  <si>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</si>
  <si>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</si>
  <si>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</si>
  <si>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</si>
  <si>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</si>
  <si>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</si>
  <si>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</si>
  <si>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</si>
  <si>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</si>
  <si>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</si>
  <si>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</si>
  <si>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</si>
  <si>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</si>
  <si>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</si>
  <si>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</si>
  <si>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</si>
  <si>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</si>
  <si>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</si>
  <si>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</si>
  <si>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</si>
  <si>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</si>
  <si>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</si>
  <si>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</si>
  <si>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</si>
  <si>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</si>
  <si>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</si>
  <si>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</si>
  <si>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</si>
  <si>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</si>
  <si>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</si>
  <si>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</si>
  <si>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</si>
  <si>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</si>
  <si>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</si>
  <si>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</si>
  <si>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</si>
  <si>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</si>
  <si>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</si>
  <si>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</si>
  <si>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</si>
  <si>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</si>
  <si>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</si>
  <si>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</si>
  <si>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</si>
  <si>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</si>
  <si>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</si>
  <si>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</si>
  <si>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</si>
  <si>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</si>
  <si>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</si>
  <si>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</si>
  <si>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</si>
  <si>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</si>
  <si>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</si>
  <si>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</si>
  <si>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</si>
  <si>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</si>
  <si>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</si>
  <si>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</si>
  <si>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</si>
  <si>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</si>
  <si>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</si>
  <si>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</si>
  <si>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</si>
  <si>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</si>
  <si>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</si>
  <si>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</si>
  <si>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</si>
  <si>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</si>
  <si>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</si>
  <si>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</si>
  <si>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</si>
  <si>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</si>
  <si>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</si>
  <si>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</si>
  <si>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</si>
  <si>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</si>
  <si>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</si>
  <si>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</si>
  <si>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</si>
  <si>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</si>
  <si>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</si>
  <si>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</si>
  <si>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</si>
  <si>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</si>
  <si>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</si>
  <si>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</si>
  <si>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</si>
  <si>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</si>
  <si>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</si>
  <si>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</si>
  <si>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</si>
  <si>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</si>
  <si>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</si>
  <si>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</si>
  <si>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</si>
  <si>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</si>
  <si>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</si>
  <si>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</si>
  <si>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</si>
  <si>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</si>
  <si>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</si>
  <si>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</si>
  <si>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</si>
  <si>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</si>
  <si>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</si>
  <si>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</si>
  <si>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</si>
  <si>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</si>
  <si>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</si>
  <si>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</si>
  <si>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</si>
  <si>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</si>
  <si>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</si>
  <si>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</si>
  <si>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</si>
  <si>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</si>
  <si>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</si>
  <si>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</si>
  <si>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</si>
  <si>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</si>
  <si>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</si>
  <si>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</si>
  <si>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</si>
  <si>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</si>
  <si>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</si>
  <si>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</si>
  <si>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</si>
  <si>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</si>
  <si>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</si>
  <si>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</si>
  <si>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</si>
  <si>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</si>
  <si>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</si>
  <si>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</si>
  <si>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</si>
  <si>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</si>
  <si>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</si>
  <si>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</si>
  <si>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</si>
  <si>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</si>
  <si>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</si>
  <si>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</si>
  <si>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</si>
  <si>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</si>
  <si>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</si>
  <si>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</si>
  <si>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</si>
  <si>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</si>
  <si>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</si>
  <si>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</si>
  <si>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</si>
  <si>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</si>
  <si>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</si>
  <si>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</si>
  <si>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</si>
  <si>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</si>
  <si>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</si>
  <si>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</si>
  <si>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</si>
  <si>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</si>
  <si>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</si>
  <si>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</si>
  <si>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</si>
  <si>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</si>
  <si>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</si>
  <si>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</si>
  <si>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</si>
  <si>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</si>
  <si>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</si>
  <si>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</si>
  <si>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</si>
  <si>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</si>
  <si>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</si>
  <si>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</si>
  <si>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</si>
  <si>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</si>
  <si>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</si>
  <si>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</si>
  <si>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</si>
  <si>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</si>
  <si>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</si>
  <si>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</si>
  <si>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</si>
  <si>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</si>
  <si>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</si>
  <si>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</si>
  <si>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</si>
  <si>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</si>
  <si>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</si>
  <si>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</si>
  <si>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</si>
  <si>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</si>
  <si>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</si>
  <si>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</si>
  <si>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</si>
  <si>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</si>
  <si>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</si>
  <si>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</si>
  <si>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</si>
  <si>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</si>
  <si>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</si>
  <si>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</si>
  <si>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</si>
  <si>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</si>
  <si>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</si>
  <si>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</si>
  <si>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</si>
  <si>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</si>
  <si>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</si>
  <si>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</si>
  <si>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</si>
  <si>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</si>
  <si>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</si>
  <si>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</si>
  <si>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</si>
  <si>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</si>
  <si>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</si>
  <si>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</si>
  <si>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</si>
  <si>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</si>
  <si>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</si>
  <si>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</si>
  <si>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</si>
  <si>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</si>
  <si>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</si>
  <si>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</si>
  <si>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</si>
  <si>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</si>
  <si>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</si>
  <si>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</si>
  <si>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</si>
  <si>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</si>
  <si>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</si>
  <si>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</si>
  <si>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</si>
  <si>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</si>
  <si>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</si>
  <si>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</si>
  <si>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</si>
  <si>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</si>
  <si>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</si>
  <si>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</si>
  <si>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</si>
  <si>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</si>
  <si>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</si>
  <si>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</si>
  <si>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</si>
  <si>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</si>
  <si>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</si>
  <si>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</si>
  <si>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</si>
  <si>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</si>
  <si>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</si>
  <si>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</si>
  <si>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</si>
  <si>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</si>
  <si>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</si>
  <si>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</si>
  <si>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</si>
  <si>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</si>
  <si>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</si>
  <si>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</si>
  <si>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</si>
  <si>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</si>
  <si>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</si>
  <si>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</si>
  <si>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</si>
  <si>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</si>
  <si>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</si>
  <si>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</si>
  <si>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</si>
  <si>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</si>
  <si>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</si>
  <si>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</si>
  <si>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</si>
  <si>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</si>
  <si>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</si>
  <si>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</si>
  <si>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</si>
  <si>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</si>
  <si>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</si>
  <si>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</si>
  <si>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</si>
  <si>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</si>
  <si>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</si>
  <si>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</si>
  <si>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</si>
  <si>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</si>
  <si>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</si>
  <si>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</si>
  <si>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</si>
  <si>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</si>
  <si>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</si>
  <si>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</si>
  <si>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</si>
  <si>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</si>
  <si>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</si>
  <si>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</si>
  <si>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</si>
  <si>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</si>
  <si>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</si>
  <si>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</si>
  <si>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</si>
  <si>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</si>
  <si>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</si>
  <si>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</si>
  <si>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</si>
  <si>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</si>
  <si>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</si>
  <si>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</si>
  <si>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</si>
  <si>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</si>
  <si>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</si>
  <si>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</si>
  <si>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</si>
  <si>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</si>
  <si>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</si>
  <si>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</si>
  <si>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</si>
  <si>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</si>
  <si>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</si>
  <si>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</si>
  <si>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</si>
  <si>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</si>
  <si>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</si>
  <si>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</si>
  <si>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</si>
  <si>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</si>
  <si>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</si>
  <si>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</si>
  <si>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</si>
  <si>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</si>
  <si>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</si>
  <si>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</si>
  <si>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</si>
  <si>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</si>
  <si>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</si>
  <si>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</si>
  <si>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</si>
  <si>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</si>
  <si>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</si>
  <si>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</si>
  <si>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</si>
  <si>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</si>
  <si>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</si>
  <si>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</si>
  <si>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</si>
  <si>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</si>
  <si>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</si>
  <si>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</si>
  <si>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</si>
  <si>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</si>
  <si>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</si>
  <si>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</si>
  <si>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</si>
  <si>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</si>
  <si>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</si>
  <si>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</si>
  <si>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</si>
  <si>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</si>
  <si>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</si>
  <si>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</si>
  <si>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</si>
  <si>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</si>
  <si>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</si>
  <si>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</si>
  <si>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</si>
  <si>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</si>
  <si>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</si>
  <si>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</si>
  <si>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</si>
  <si>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</si>
  <si>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</si>
  <si>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</si>
  <si>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</si>
  <si>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</si>
  <si>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</si>
  <si>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</si>
  <si>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</si>
  <si>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</si>
  <si>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</si>
  <si>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</si>
  <si>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</si>
  <si>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</si>
  <si>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</si>
  <si>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</si>
  <si>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</si>
  <si>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</si>
  <si>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</si>
  <si>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</si>
  <si>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</si>
  <si>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</si>
  <si>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</si>
  <si>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</si>
  <si>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</si>
  <si>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</si>
  <si>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</si>
  <si>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</si>
  <si>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</si>
  <si>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</si>
  <si>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</si>
  <si>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</si>
  <si>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</si>
  <si>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</si>
  <si>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</si>
  <si>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</si>
  <si>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</si>
  <si>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</si>
  <si>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</si>
  <si>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</si>
  <si>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</si>
  <si>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</si>
  <si>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</si>
  <si>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</si>
  <si>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</si>
  <si>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</si>
  <si>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</si>
  <si>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</si>
  <si>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</si>
  <si>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</si>
  <si>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</si>
  <si>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</si>
  <si>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</si>
  <si>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</si>
  <si>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</si>
  <si>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</si>
  <si>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</si>
  <si>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</si>
  <si>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</si>
  <si>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</si>
  <si>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</si>
  <si>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</si>
  <si>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</si>
  <si>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</si>
  <si>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</si>
  <si>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</si>
  <si>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</si>
  <si>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</si>
  <si>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</si>
  <si>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</si>
  <si>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</si>
  <si>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</si>
  <si>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</si>
  <si>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</si>
  <si>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</si>
  <si>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</si>
  <si>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</si>
  <si>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</si>
  <si>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</si>
  <si>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</si>
  <si>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</si>
  <si>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</si>
  <si>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</si>
  <si>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</si>
  <si>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</si>
  <si>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</si>
  <si>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</si>
  <si>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</si>
  <si>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</si>
  <si>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</si>
  <si>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</si>
  <si>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</si>
  <si>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</si>
  <si>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</si>
  <si>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</si>
  <si>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</si>
  <si>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</si>
  <si>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</si>
  <si>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</si>
  <si>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</si>
  <si>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</si>
  <si>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</si>
  <si>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</si>
  <si>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</si>
  <si>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</si>
  <si>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</si>
  <si>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</si>
  <si>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</si>
  <si>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</si>
  <si>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</si>
  <si>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</si>
  <si>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</si>
  <si>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</si>
  <si>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</si>
  <si>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</si>
  <si>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</si>
  <si>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</si>
  <si>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</si>
  <si>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</si>
  <si>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</si>
  <si>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</si>
  <si>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</si>
  <si>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</si>
  <si>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</si>
  <si>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</si>
  <si>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</si>
  <si>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</si>
  <si>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</si>
  <si>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</si>
  <si>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</si>
  <si>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</si>
  <si>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</si>
  <si>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</si>
  <si>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</si>
  <si>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</si>
  <si>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</si>
  <si>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</si>
  <si>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</si>
  <si>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</si>
  <si>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</si>
  <si>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</si>
  <si>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</si>
  <si>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</si>
  <si>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</si>
  <si>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</si>
  <si>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</si>
  <si>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</si>
  <si>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</si>
  <si>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</si>
  <si>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</si>
  <si>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</si>
  <si>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</si>
  <si>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</si>
  <si>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</si>
  <si>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</si>
  <si>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</si>
  <si>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</si>
  <si>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</si>
  <si>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</si>
  <si>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</si>
  <si>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</si>
  <si>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</si>
  <si>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</si>
  <si>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</si>
  <si>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</si>
  <si>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</si>
  <si>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</si>
  <si>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</si>
  <si>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</si>
  <si>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</si>
  <si>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</si>
  <si>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</si>
  <si>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</si>
  <si>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</si>
  <si>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</si>
  <si>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</si>
  <si>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</si>
  <si>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</si>
  <si>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</si>
  <si>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</si>
  <si>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</si>
  <si>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</si>
  <si>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</si>
  <si>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</si>
  <si>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</si>
  <si>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</si>
  <si>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</si>
  <si>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</si>
  <si>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</si>
  <si>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</si>
  <si>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</si>
  <si>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</si>
  <si>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</si>
  <si>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</si>
  <si>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</si>
  <si>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</si>
  <si>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</si>
  <si>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</si>
  <si>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</si>
  <si>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</si>
  <si>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</si>
  <si>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</si>
  <si>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</si>
  <si>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</si>
  <si>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</si>
  <si>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</si>
  <si>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</si>
  <si>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</si>
  <si>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</si>
  <si>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</si>
  <si>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</si>
  <si>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</si>
  <si>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</si>
  <si>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</si>
  <si>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</si>
  <si>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</si>
  <si>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</si>
  <si>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</si>
  <si>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</si>
  <si>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</si>
  <si>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</si>
  <si>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</si>
  <si>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</si>
  <si>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</si>
  <si>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</si>
  <si>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</si>
  <si>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</si>
  <si>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</si>
  <si>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</si>
  <si>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</si>
  <si>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</si>
  <si>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</si>
  <si>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</si>
  <si>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</si>
  <si>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</si>
  <si>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</si>
  <si>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</si>
  <si>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</si>
  <si>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</si>
  <si>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</si>
  <si>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</si>
  <si>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</si>
  <si>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</si>
  <si>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</si>
  <si>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</si>
  <si>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</si>
  <si>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</si>
  <si>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</si>
  <si>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</si>
  <si>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</si>
  <si>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</si>
  <si>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</si>
  <si>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</si>
  <si>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</si>
  <si>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</si>
  <si>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</si>
  <si>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</si>
  <si>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</si>
  <si>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</si>
  <si>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</si>
  <si>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</si>
  <si>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</si>
  <si>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</si>
  <si>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</si>
  <si>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</si>
  <si>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</si>
  <si>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</si>
  <si>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</si>
  <si>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</si>
  <si>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</si>
  <si>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</si>
  <si>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</si>
  <si>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</si>
  <si>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</si>
  <si>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</si>
  <si>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</si>
  <si>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</si>
  <si>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</si>
  <si>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</si>
  <si>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</si>
  <si>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</si>
  <si>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</si>
  <si>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</si>
  <si>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</si>
  <si>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</si>
  <si>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</si>
  <si>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</si>
  <si>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</si>
  <si>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</si>
  <si>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</si>
  <si>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</si>
  <si>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</si>
  <si>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</si>
  <si>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</si>
  <si>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</si>
  <si>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</si>
  <si>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</si>
  <si>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</si>
  <si>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</si>
  <si>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</si>
  <si>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</si>
  <si>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</si>
  <si>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</si>
  <si>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</si>
  <si>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</si>
  <si>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</si>
  <si>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</si>
  <si>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</si>
  <si>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</si>
  <si>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</si>
  <si>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</si>
  <si>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</si>
  <si>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</si>
  <si>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</si>
  <si>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</si>
  <si>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</si>
  <si>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</si>
  <si>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</si>
  <si>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</si>
  <si>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</si>
  <si>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</si>
  <si>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</si>
  <si>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</si>
  <si>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</si>
  <si>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</si>
  <si>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</si>
  <si>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</si>
  <si>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</si>
  <si>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</si>
  <si>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</si>
  <si>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</si>
  <si>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</si>
  <si>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</si>
  <si>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</si>
  <si>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</si>
  <si>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</si>
  <si>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</si>
  <si>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</si>
  <si>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</si>
  <si>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</si>
  <si>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</si>
  <si>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</si>
  <si>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</si>
  <si>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</si>
  <si>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</si>
  <si>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</si>
  <si>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</si>
  <si>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</si>
  <si>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</si>
  <si>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</si>
  <si>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</si>
  <si>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</si>
  <si>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</si>
  <si>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</si>
  <si>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</si>
  <si>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</si>
  <si>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</si>
  <si>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</si>
  <si>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</si>
  <si>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</si>
  <si>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</si>
  <si>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</si>
  <si>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</si>
  <si>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</si>
  <si>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</si>
  <si>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</si>
  <si>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</si>
  <si>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</si>
  <si>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</si>
  <si>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</si>
  <si>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</si>
  <si>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</si>
  <si>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</si>
  <si>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</si>
  <si>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</si>
  <si>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</si>
  <si>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</si>
  <si>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</si>
  <si>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</si>
  <si>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COOK</t>
  </si>
  <si>
    <t>X</t>
  </si>
  <si>
    <t xml:space="preserve">800 EAST PRAIRIE ROAD </t>
  </si>
  <si>
    <t>SKOKIE</t>
  </si>
  <si>
    <t>ARUELLI@SD735.ORG</t>
  </si>
  <si>
    <t>KATE DONEGAN</t>
  </si>
  <si>
    <t>KDONEGAN@SD735.ORG</t>
  </si>
  <si>
    <t>847-324-0509</t>
  </si>
  <si>
    <t>MARTY PALTZER</t>
  </si>
  <si>
    <t>MARTY@NTST.ORG</t>
  </si>
  <si>
    <t>847-965-0034</t>
  </si>
  <si>
    <t>CHERYDEN JUERGENSEN</t>
  </si>
  <si>
    <t>Eder, Casella &amp; Co.</t>
  </si>
  <si>
    <t>x</t>
  </si>
  <si>
    <t>GO LIMITED TAX SCHOOL BONDS, SERIES 2007 A</t>
  </si>
  <si>
    <t>GO LIMITED SCHOOL BONDS, SERIES 2016A</t>
  </si>
  <si>
    <t>GO LIMITED SCHOOL BONDS SERIES 2016B</t>
  </si>
  <si>
    <t>ED - Food Service - Purchase Serivce</t>
  </si>
  <si>
    <t>10-2560-300</t>
  </si>
  <si>
    <t>Organic life</t>
  </si>
  <si>
    <t>O&amp;M  - Cleaning Services - Purchase Service</t>
  </si>
  <si>
    <t>20-2540-300</t>
  </si>
  <si>
    <t>Harvard Maintenance, Inc.</t>
  </si>
  <si>
    <t>Tran - Regular Transportation - Purchase Service</t>
  </si>
  <si>
    <t>40-2550-300</t>
  </si>
  <si>
    <t>A&amp;B Bus Company</t>
  </si>
  <si>
    <t>O&amp;M- Natural Gas - Purchase Service</t>
  </si>
  <si>
    <t>20-2540-400</t>
  </si>
  <si>
    <t>CenterPoint Energy Services</t>
  </si>
  <si>
    <t>80-2300-300</t>
  </si>
  <si>
    <t>SSCIP</t>
  </si>
  <si>
    <t>Tort - Worker's Comp - Purchase Service</t>
  </si>
  <si>
    <t>Tort - Property Insurance - Purchase Service</t>
  </si>
  <si>
    <t>Accident Fund</t>
  </si>
  <si>
    <t>Ed - BOE - Purchase Services</t>
  </si>
  <si>
    <t>10-2300-300</t>
  </si>
  <si>
    <t xml:space="preserve">Eder, Casella &amp; Co. </t>
  </si>
  <si>
    <t>Niles Township Curriculum Coordinating Council</t>
  </si>
  <si>
    <t>Harvard (outsourced)</t>
  </si>
  <si>
    <t>Niles Township HS 219</t>
  </si>
  <si>
    <t>EBC (Education Benefit Cooperative)</t>
  </si>
  <si>
    <t>Shared services with District 73 Organic Life Foodservice (Outsourced)</t>
  </si>
  <si>
    <t>Select Schools Insurance Cooperative</t>
  </si>
  <si>
    <t>Township Treasure, IPTIP, IIIT, Liquid Asset Fund</t>
  </si>
  <si>
    <t>Stanton Mechanicals (outsourced)</t>
  </si>
  <si>
    <t>Niles Twp Dist 67, 68, 69, 70, 71, 72, 73, 74, 219, 807</t>
  </si>
  <si>
    <t>Niles Township District for Special Education 807</t>
  </si>
  <si>
    <t>Bidding/Purchasing - National IPA, US communities</t>
  </si>
  <si>
    <t>Village of Skokie - INET</t>
  </si>
  <si>
    <t>North Shore Transit, A&amp;B Bus (outsourced)</t>
  </si>
  <si>
    <t>Niles Township ELL Parent Center</t>
  </si>
  <si>
    <t>Page 10, Line 78 - Admissions - Other: Enrichment</t>
  </si>
  <si>
    <t>Page 10, Line 81 - Other District/School Activity Revenue: Field Trips</t>
  </si>
  <si>
    <t>Page 15, Line 41 - Other Support Services - Pupils: Recess/Playground Staff</t>
  </si>
  <si>
    <t>Page 8, Line 80 - Prior Period Adjustment for Employee Insurance Accrual</t>
  </si>
  <si>
    <t>Page 10, Line 107 - Other Local Revenues: Miscellaenous Revenue</t>
  </si>
  <si>
    <t>Page 12, Line 265 - Other Restricted Revenue from Federal Sources: Reading 1st Grant</t>
  </si>
  <si>
    <t>Page 17, Line 171 - Debt Services - Other: Debt Fees</t>
  </si>
  <si>
    <t>Page 18, Line 237 - Other Support Services - Pupils: Board Share FICA/Medicare</t>
  </si>
  <si>
    <t>Page 9, Line 74 - Other Food Service: Shared Services Food Service</t>
  </si>
  <si>
    <t>#20 (1) - During the course of our audit, material misstatements of the financial records were found, resulting in adjusting entries.
#20 (2) - Student Activity Fund bank reconciliations were not prepared timely.
#20 (3) - Paid invoices were missing notation that they were paid.
#20 (4) - Backup documentation was not kept for various transactions.</t>
  </si>
  <si>
    <t>Skokie SD 73-5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</si>
</sst>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181" fontId="161" fillId="0" borderId="0" applyFont="0" applyFill="0" applyBorder="0" applyAlignment="0" applyProtection="0"/>
    <xf numFmtId="182" fontId="161" fillId="0" borderId="0" applyFont="0" applyFill="0" applyBorder="0" applyAlignment="0" applyProtection="0"/>
    <xf numFmtId="43" fontId="12" fillId="0" borderId="0" applyAlignment="0"/>
    <xf numFmtId="0" fontId="4"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3" fontId="161" fillId="0" borderId="0" applyFont="0" applyFill="0" applyBorder="0" applyAlignment="0" applyProtection="0"/>
    <xf numFmtId="184" fontId="161" fillId="0" borderId="0" applyFont="0" applyFill="0" applyBorder="0" applyAlignment="0" applyProtection="0"/>
    <xf numFmtId="43" fontId="12"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30" borderId="0" applyNumberFormat="0" applyBorder="0" applyAlignment="0" applyProtection="0"/>
    <xf numFmtId="0" fontId="143" fillId="34" borderId="0" applyNumberFormat="0" applyBorder="0" applyAlignment="0" applyProtection="0"/>
    <xf numFmtId="0" fontId="155" fillId="31"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43" fillId="27" borderId="0" applyNumberFormat="0" applyBorder="0" applyAlignment="0" applyProtection="0"/>
    <xf numFmtId="0" fontId="143" fillId="31" borderId="0" applyNumberFormat="0" applyBorder="0" applyAlignment="0" applyProtection="0"/>
    <xf numFmtId="0" fontId="155" fillId="31"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5"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43" fillId="30" borderId="0" applyNumberFormat="0" applyBorder="0" applyAlignment="0" applyProtection="0"/>
    <xf numFmtId="0" fontId="143" fillId="37" borderId="0" applyNumberFormat="0" applyBorder="0" applyAlignment="0" applyProtection="0"/>
    <xf numFmtId="0" fontId="155" fillId="3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61" fillId="0" borderId="165" applyNumberFormat="0" applyFill="0" applyAlignment="0" applyProtection="0"/>
    <xf numFmtId="191" fontId="162" fillId="0" borderId="165" applyNumberFormat="0" applyFill="0" applyAlignment="0" applyProtection="0">
      <alignment horizontal="center"/>
    </xf>
    <xf numFmtId="191" fontId="162" fillId="0" borderId="78" applyFill="0" applyAlignment="0" applyProtection="0">
      <alignment horizontal="center"/>
    </xf>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63" fillId="0" borderId="0" applyProtection="0"/>
    <xf numFmtId="191" fontId="162"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1" fillId="0" borderId="0" applyProtection="0"/>
    <xf numFmtId="192" fontId="161" fillId="0" borderId="0" applyFont="0" applyFill="0" applyBorder="0" applyAlignment="0" applyProtection="0"/>
    <xf numFmtId="191" fontId="162" fillId="0" borderId="167" applyNumberFormat="0" applyFill="0" applyAlignment="0" applyProtection="0"/>
    <xf numFmtId="0" fontId="161" fillId="0" borderId="167" applyNumberFormat="0" applyFill="0" applyAlignment="0" applyProtection="0"/>
    <xf numFmtId="0" fontId="154" fillId="41" borderId="0" applyNumberFormat="0" applyBorder="0" applyAlignment="0" applyProtection="0"/>
    <xf numFmtId="0" fontId="154" fillId="42" borderId="0" applyNumberFormat="0" applyBorder="0" applyAlignment="0" applyProtection="0"/>
    <xf numFmtId="0" fontId="154" fillId="43" borderId="0" applyNumberFormat="0" applyBorder="0" applyAlignment="0" applyProtection="0"/>
    <xf numFmtId="0" fontId="164" fillId="0" borderId="0" applyProtection="0"/>
    <xf numFmtId="0" fontId="13"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1" fillId="0" borderId="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0" fillId="0" borderId="0" applyProtection="0"/>
    <xf numFmtId="0" fontId="142"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3" fontId="161" fillId="0" borderId="0" applyFont="0" applyFill="0" applyBorder="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62" fillId="0" borderId="0" applyNumberFormat="0" applyFill="0" applyAlignment="0" applyProtection="0"/>
    <xf numFmtId="0" fontId="12" fillId="0" borderId="0"/>
    <xf numFmtId="0" fontId="12" fillId="0" borderId="0"/>
    <xf numFmtId="0" fontId="12" fillId="0" borderId="0"/>
    <xf numFmtId="0" fontId="12" fillId="0" borderId="0"/>
    <xf numFmtId="0" fontId="4" fillId="0" borderId="0"/>
    <xf numFmtId="0" fontId="140" fillId="0" borderId="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194" fontId="162" fillId="0" borderId="0" applyFill="0" applyBorder="0" applyProtection="0">
      <alignment horizontal="right"/>
    </xf>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195" fontId="162" fillId="0" borderId="0" applyProtection="0"/>
    <xf numFmtId="0" fontId="144"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3" applyNumberFormat="0" applyFont="0" applyFill="0" applyAlignment="0" applyProtection="0"/>
    <xf numFmtId="0" fontId="161" fillId="0" borderId="174" applyNumberFormat="0" applyFont="0" applyFill="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40" fillId="0" borderId="0"/>
    <xf numFmtId="0" fontId="12" fillId="0" borderId="0"/>
    <xf numFmtId="0" fontId="12" fillId="0" borderId="0"/>
    <xf numFmtId="0" fontId="12" fillId="0" borderId="0"/>
    <xf numFmtId="0" fontId="12" fillId="0" borderId="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2" fillId="0" borderId="0"/>
    <xf numFmtId="43" fontId="4"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53" fillId="0" borderId="0"/>
    <xf numFmtId="0" fontId="4" fillId="0" borderId="0"/>
    <xf numFmtId="43" fontId="4" fillId="0" borderId="0" applyFont="0" applyFill="0" applyBorder="0" applyAlignment="0" applyProtection="0"/>
    <xf numFmtId="0" fontId="4" fillId="0" borderId="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81" fillId="0" borderId="0" applyAlignment="0"/>
    <xf numFmtId="43" fontId="181"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3" fontId="181" fillId="0" borderId="0" applyFont="0" applyFill="0" applyBorder="0" applyAlignment="0" applyProtection="0"/>
    <xf numFmtId="44" fontId="181" fillId="0" borderId="0" applyFont="0" applyFill="0" applyBorder="0" applyAlignment="0" applyProtection="0"/>
    <xf numFmtId="5" fontId="181" fillId="0" borderId="0" applyFont="0" applyFill="0" applyBorder="0" applyAlignment="0" applyProtection="0"/>
    <xf numFmtId="0" fontId="182" fillId="0" borderId="0" applyNumberFormat="0" applyFill="0" applyBorder="0" applyAlignment="0" applyProtection="0">
      <alignment vertical="top"/>
      <protection locked="0"/>
    </xf>
    <xf numFmtId="0" fontId="181" fillId="0" borderId="0"/>
    <xf numFmtId="0" fontId="181" fillId="0" borderId="0"/>
    <xf numFmtId="0" fontId="2" fillId="0" borderId="0"/>
    <xf numFmtId="43" fontId="181" fillId="0" borderId="0" applyAlignment="0"/>
    <xf numFmtId="43" fontId="181" fillId="0" borderId="0" applyAlignment="0"/>
    <xf numFmtId="43" fontId="2" fillId="0" borderId="0" applyFont="0" applyFill="0" applyBorder="0" applyAlignment="0" applyProtection="0"/>
    <xf numFmtId="44" fontId="181" fillId="0" borderId="0" applyFont="0" applyFill="0" applyBorder="0" applyAlignment="0" applyProtection="0"/>
    <xf numFmtId="44" fontId="181" fillId="0" borderId="0" applyFon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1"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1" fillId="63" borderId="172" applyNumberFormat="0" applyAlignment="0" applyProtection="0"/>
    <xf numFmtId="0" fontId="154" fillId="0" borderId="178" applyNumberFormat="0" applyFill="0" applyAlignment="0" applyProtection="0"/>
    <xf numFmtId="43" fontId="2" fillId="0" borderId="0" applyFont="0" applyFill="0" applyBorder="0" applyAlignment="0" applyProtection="0"/>
    <xf numFmtId="0" fontId="2" fillId="0" borderId="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43" fontId="2" fillId="0" borderId="0" applyFont="0" applyFill="0" applyBorder="0" applyAlignment="0" applyProtection="0"/>
    <xf numFmtId="0" fontId="2" fillId="0" borderId="0"/>
    <xf numFmtId="0" fontId="2" fillId="0" borderId="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4" fillId="0" borderId="175"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2555">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33"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3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124"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6" applyNumberFormat="1" applyFont="1" applyBorder="1" applyProtection="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3481">
    <cellStyle name="1" xfId="32"/>
    <cellStyle name="10" xfId="33"/>
    <cellStyle name="12" xfId="31"/>
    <cellStyle name="12 10" xfId="255"/>
    <cellStyle name="12 11" xfId="256"/>
    <cellStyle name="12 12" xfId="257"/>
    <cellStyle name="12 13" xfId="258"/>
    <cellStyle name="12 14" xfId="259"/>
    <cellStyle name="12 15" xfId="260"/>
    <cellStyle name="12 16" xfId="261"/>
    <cellStyle name="12 17" xfId="262"/>
    <cellStyle name="12 18" xfId="263"/>
    <cellStyle name="12 19" xfId="264"/>
    <cellStyle name="12 2" xfId="34"/>
    <cellStyle name="12 20" xfId="265"/>
    <cellStyle name="12 21" xfId="266"/>
    <cellStyle name="12 22" xfId="267"/>
    <cellStyle name="12 23" xfId="268"/>
    <cellStyle name="12 24" xfId="269"/>
    <cellStyle name="12 25" xfId="270"/>
    <cellStyle name="12 26" xfId="271"/>
    <cellStyle name="12 27" xfId="272"/>
    <cellStyle name="12 28" xfId="273"/>
    <cellStyle name="12 29" xfId="274"/>
    <cellStyle name="12 3" xfId="36"/>
    <cellStyle name="12 30" xfId="275"/>
    <cellStyle name="12 31" xfId="276"/>
    <cellStyle name="12 32" xfId="277"/>
    <cellStyle name="12 33" xfId="278"/>
    <cellStyle name="12 34" xfId="279"/>
    <cellStyle name="12 35" xfId="280"/>
    <cellStyle name="12 36" xfId="281"/>
    <cellStyle name="12 37" xfId="282"/>
    <cellStyle name="12 38" xfId="283"/>
    <cellStyle name="12 38 2" xfId="2974"/>
    <cellStyle name="12 4" xfId="37"/>
    <cellStyle name="12 5" xfId="38"/>
    <cellStyle name="12 6" xfId="39"/>
    <cellStyle name="12 7" xfId="40"/>
    <cellStyle name="12 8" xfId="41"/>
    <cellStyle name="12 9" xfId="44"/>
    <cellStyle name="12 9 2" xfId="285"/>
    <cellStyle name="12 9 2 2" xfId="2975"/>
    <cellStyle name="12 9 3" xfId="284"/>
    <cellStyle name="12 9 4" xfId="2963"/>
    <cellStyle name="2" xfId="42"/>
    <cellStyle name="20% - Accent1 10 2" xfId="286"/>
    <cellStyle name="20% - Accent1 10 3" xfId="287"/>
    <cellStyle name="20% - Accent1 10 4" xfId="288"/>
    <cellStyle name="20% - Accent1 10 5" xfId="289"/>
    <cellStyle name="20% - Accent1 10 6" xfId="290"/>
    <cellStyle name="20% - Accent1 11 2" xfId="291"/>
    <cellStyle name="20% - Accent1 11 3" xfId="292"/>
    <cellStyle name="20% - Accent1 11 4" xfId="293"/>
    <cellStyle name="20% - Accent1 11 5" xfId="294"/>
    <cellStyle name="20% - Accent1 11 6" xfId="295"/>
    <cellStyle name="20% - Accent1 2" xfId="296"/>
    <cellStyle name="20% - Accent1 2 2" xfId="297"/>
    <cellStyle name="20% - Accent1 2 3" xfId="298"/>
    <cellStyle name="20% - Accent1 2 4" xfId="299"/>
    <cellStyle name="20% - Accent1 2 5" xfId="300"/>
    <cellStyle name="20% - Accent1 2 6" xfId="301"/>
    <cellStyle name="20% - Accent1 3" xfId="302"/>
    <cellStyle name="20% - Accent1 3 2" xfId="303"/>
    <cellStyle name="20% - Accent1 3 3" xfId="304"/>
    <cellStyle name="20% - Accent1 3 4" xfId="305"/>
    <cellStyle name="20% - Accent1 3 5" xfId="306"/>
    <cellStyle name="20% - Accent1 3 6" xfId="307"/>
    <cellStyle name="20% - Accent1 4 2" xfId="308"/>
    <cellStyle name="20% - Accent1 4 3" xfId="309"/>
    <cellStyle name="20% - Accent1 4 4" xfId="310"/>
    <cellStyle name="20% - Accent1 4 5" xfId="311"/>
    <cellStyle name="20% - Accent1 4 6" xfId="312"/>
    <cellStyle name="20% - Accent1 5 2" xfId="313"/>
    <cellStyle name="20% - Accent1 5 3" xfId="314"/>
    <cellStyle name="20% - Accent1 5 4" xfId="315"/>
    <cellStyle name="20% - Accent1 5 5" xfId="316"/>
    <cellStyle name="20% - Accent1 5 6" xfId="317"/>
    <cellStyle name="20% - Accent1 6 2" xfId="318"/>
    <cellStyle name="20% - Accent1 6 3" xfId="319"/>
    <cellStyle name="20% - Accent1 6 4" xfId="320"/>
    <cellStyle name="20% - Accent1 6 5" xfId="321"/>
    <cellStyle name="20% - Accent1 6 6" xfId="322"/>
    <cellStyle name="20% - Accent1 7 2" xfId="323"/>
    <cellStyle name="20% - Accent1 7 3" xfId="324"/>
    <cellStyle name="20% - Accent1 7 4" xfId="325"/>
    <cellStyle name="20% - Accent1 7 5" xfId="326"/>
    <cellStyle name="20% - Accent1 7 6" xfId="327"/>
    <cellStyle name="20% - Accent1 8 2" xfId="328"/>
    <cellStyle name="20% - Accent1 8 3" xfId="329"/>
    <cellStyle name="20% - Accent1 8 4" xfId="330"/>
    <cellStyle name="20% - Accent1 8 5" xfId="331"/>
    <cellStyle name="20% - Accent1 8 6" xfId="332"/>
    <cellStyle name="20% - Accent1 9 2" xfId="333"/>
    <cellStyle name="20% - Accent1 9 3" xfId="334"/>
    <cellStyle name="20% - Accent1 9 4" xfId="335"/>
    <cellStyle name="20% - Accent1 9 5" xfId="336"/>
    <cellStyle name="20% - Accent1 9 6" xfId="337"/>
    <cellStyle name="20% - Accent2 10 2" xfId="338"/>
    <cellStyle name="20% - Accent2 10 3" xfId="339"/>
    <cellStyle name="20% - Accent2 10 4" xfId="340"/>
    <cellStyle name="20% - Accent2 10 5" xfId="341"/>
    <cellStyle name="20% - Accent2 10 6" xfId="342"/>
    <cellStyle name="20% - Accent2 11 2" xfId="343"/>
    <cellStyle name="20% - Accent2 11 3" xfId="344"/>
    <cellStyle name="20% - Accent2 11 4" xfId="345"/>
    <cellStyle name="20% - Accent2 11 5" xfId="346"/>
    <cellStyle name="20% - Accent2 11 6" xfId="347"/>
    <cellStyle name="20% - Accent2 2" xfId="348"/>
    <cellStyle name="20% - Accent2 2 2" xfId="349"/>
    <cellStyle name="20% - Accent2 2 3" xfId="350"/>
    <cellStyle name="20% - Accent2 2 4" xfId="351"/>
    <cellStyle name="20% - Accent2 2 5" xfId="352"/>
    <cellStyle name="20% - Accent2 2 6" xfId="353"/>
    <cellStyle name="20% - Accent2 3" xfId="354"/>
    <cellStyle name="20% - Accent2 3 2" xfId="355"/>
    <cellStyle name="20% - Accent2 3 3" xfId="356"/>
    <cellStyle name="20% - Accent2 3 4" xfId="357"/>
    <cellStyle name="20% - Accent2 3 5" xfId="358"/>
    <cellStyle name="20% - Accent2 3 6" xfId="359"/>
    <cellStyle name="20% - Accent2 4 2" xfId="360"/>
    <cellStyle name="20% - Accent2 4 3" xfId="361"/>
    <cellStyle name="20% - Accent2 4 4" xfId="362"/>
    <cellStyle name="20% - Accent2 4 5" xfId="363"/>
    <cellStyle name="20% - Accent2 4 6" xfId="364"/>
    <cellStyle name="20% - Accent2 5 2" xfId="365"/>
    <cellStyle name="20% - Accent2 5 3" xfId="366"/>
    <cellStyle name="20% - Accent2 5 4" xfId="367"/>
    <cellStyle name="20% - Accent2 5 5" xfId="368"/>
    <cellStyle name="20% - Accent2 5 6" xfId="369"/>
    <cellStyle name="20% - Accent2 6 2" xfId="370"/>
    <cellStyle name="20% - Accent2 6 3" xfId="371"/>
    <cellStyle name="20% - Accent2 6 4" xfId="372"/>
    <cellStyle name="20% - Accent2 6 5" xfId="373"/>
    <cellStyle name="20% - Accent2 6 6" xfId="374"/>
    <cellStyle name="20% - Accent2 7 2" xfId="375"/>
    <cellStyle name="20% - Accent2 7 3" xfId="376"/>
    <cellStyle name="20% - Accent2 7 4" xfId="377"/>
    <cellStyle name="20% - Accent2 7 5" xfId="378"/>
    <cellStyle name="20% - Accent2 7 6" xfId="379"/>
    <cellStyle name="20% - Accent2 8 2" xfId="380"/>
    <cellStyle name="20% - Accent2 8 3" xfId="381"/>
    <cellStyle name="20% - Accent2 8 4" xfId="382"/>
    <cellStyle name="20% - Accent2 8 5" xfId="383"/>
    <cellStyle name="20% - Accent2 8 6" xfId="384"/>
    <cellStyle name="20% - Accent2 9 2" xfId="385"/>
    <cellStyle name="20% - Accent2 9 3" xfId="386"/>
    <cellStyle name="20% - Accent2 9 4" xfId="387"/>
    <cellStyle name="20% - Accent2 9 5" xfId="388"/>
    <cellStyle name="20% - Accent2 9 6" xfId="389"/>
    <cellStyle name="20% - Accent3 10 2" xfId="390"/>
    <cellStyle name="20% - Accent3 10 3" xfId="391"/>
    <cellStyle name="20% - Accent3 10 4" xfId="392"/>
    <cellStyle name="20% - Accent3 10 5" xfId="393"/>
    <cellStyle name="20% - Accent3 10 6" xfId="394"/>
    <cellStyle name="20% - Accent3 11 2" xfId="395"/>
    <cellStyle name="20% - Accent3 11 3" xfId="396"/>
    <cellStyle name="20% - Accent3 11 4" xfId="397"/>
    <cellStyle name="20% - Accent3 11 5" xfId="398"/>
    <cellStyle name="20% - Accent3 11 6" xfId="399"/>
    <cellStyle name="20% - Accent3 2" xfId="400"/>
    <cellStyle name="20% - Accent3 2 2" xfId="401"/>
    <cellStyle name="20% - Accent3 2 3" xfId="402"/>
    <cellStyle name="20% - Accent3 2 4" xfId="403"/>
    <cellStyle name="20% - Accent3 2 5" xfId="404"/>
    <cellStyle name="20% - Accent3 2 6" xfId="405"/>
    <cellStyle name="20% - Accent3 3" xfId="406"/>
    <cellStyle name="20% - Accent3 3 2" xfId="407"/>
    <cellStyle name="20% - Accent3 3 3" xfId="408"/>
    <cellStyle name="20% - Accent3 3 4" xfId="409"/>
    <cellStyle name="20% - Accent3 3 5" xfId="410"/>
    <cellStyle name="20% - Accent3 3 6" xfId="411"/>
    <cellStyle name="20% - Accent3 4 2" xfId="412"/>
    <cellStyle name="20% - Accent3 4 3" xfId="413"/>
    <cellStyle name="20% - Accent3 4 4" xfId="414"/>
    <cellStyle name="20% - Accent3 4 5" xfId="415"/>
    <cellStyle name="20% - Accent3 4 6" xfId="416"/>
    <cellStyle name="20% - Accent3 5 2" xfId="417"/>
    <cellStyle name="20% - Accent3 5 3" xfId="418"/>
    <cellStyle name="20% - Accent3 5 4" xfId="419"/>
    <cellStyle name="20% - Accent3 5 5" xfId="420"/>
    <cellStyle name="20% - Accent3 5 6" xfId="421"/>
    <cellStyle name="20% - Accent3 6 2" xfId="422"/>
    <cellStyle name="20% - Accent3 6 3" xfId="423"/>
    <cellStyle name="20% - Accent3 6 4" xfId="424"/>
    <cellStyle name="20% - Accent3 6 5" xfId="425"/>
    <cellStyle name="20% - Accent3 6 6" xfId="426"/>
    <cellStyle name="20% - Accent3 7 2" xfId="427"/>
    <cellStyle name="20% - Accent3 7 3" xfId="428"/>
    <cellStyle name="20% - Accent3 7 4" xfId="429"/>
    <cellStyle name="20% - Accent3 7 5" xfId="430"/>
    <cellStyle name="20% - Accent3 7 6" xfId="431"/>
    <cellStyle name="20% - Accent3 8 2" xfId="432"/>
    <cellStyle name="20% - Accent3 8 3" xfId="433"/>
    <cellStyle name="20% - Accent3 8 4" xfId="434"/>
    <cellStyle name="20% - Accent3 8 5" xfId="435"/>
    <cellStyle name="20% - Accent3 8 6" xfId="436"/>
    <cellStyle name="20% - Accent3 9 2" xfId="437"/>
    <cellStyle name="20% - Accent3 9 3" xfId="438"/>
    <cellStyle name="20% - Accent3 9 4" xfId="439"/>
    <cellStyle name="20% - Accent3 9 5" xfId="440"/>
    <cellStyle name="20% - Accent3 9 6" xfId="441"/>
    <cellStyle name="20% - Accent4 10 2" xfId="442"/>
    <cellStyle name="20% - Accent4 10 3" xfId="443"/>
    <cellStyle name="20% - Accent4 10 4" xfId="444"/>
    <cellStyle name="20% - Accent4 10 5" xfId="445"/>
    <cellStyle name="20% - Accent4 10 6" xfId="446"/>
    <cellStyle name="20% - Accent4 11 2" xfId="447"/>
    <cellStyle name="20% - Accent4 11 3" xfId="448"/>
    <cellStyle name="20% - Accent4 11 4" xfId="449"/>
    <cellStyle name="20% - Accent4 11 5" xfId="450"/>
    <cellStyle name="20% - Accent4 11 6" xfId="451"/>
    <cellStyle name="20% - Accent4 2" xfId="452"/>
    <cellStyle name="20% - Accent4 2 2" xfId="453"/>
    <cellStyle name="20% - Accent4 2 3" xfId="454"/>
    <cellStyle name="20% - Accent4 2 4" xfId="455"/>
    <cellStyle name="20% - Accent4 2 5" xfId="456"/>
    <cellStyle name="20% - Accent4 2 6" xfId="457"/>
    <cellStyle name="20% - Accent4 3" xfId="458"/>
    <cellStyle name="20% - Accent4 3 2" xfId="459"/>
    <cellStyle name="20% - Accent4 3 3" xfId="460"/>
    <cellStyle name="20% - Accent4 3 4" xfId="461"/>
    <cellStyle name="20% - Accent4 3 5" xfId="462"/>
    <cellStyle name="20% - Accent4 3 6" xfId="463"/>
    <cellStyle name="20% - Accent4 4 2" xfId="464"/>
    <cellStyle name="20% - Accent4 4 3" xfId="465"/>
    <cellStyle name="20% - Accent4 4 4" xfId="466"/>
    <cellStyle name="20% - Accent4 4 5" xfId="467"/>
    <cellStyle name="20% - Accent4 4 6" xfId="468"/>
    <cellStyle name="20% - Accent4 5 2" xfId="469"/>
    <cellStyle name="20% - Accent4 5 3" xfId="470"/>
    <cellStyle name="20% - Accent4 5 4" xfId="471"/>
    <cellStyle name="20% - Accent4 5 5" xfId="472"/>
    <cellStyle name="20% - Accent4 5 6" xfId="473"/>
    <cellStyle name="20% - Accent4 6 2" xfId="474"/>
    <cellStyle name="20% - Accent4 6 3" xfId="475"/>
    <cellStyle name="20% - Accent4 6 4" xfId="476"/>
    <cellStyle name="20% - Accent4 6 5" xfId="477"/>
    <cellStyle name="20% - Accent4 6 6" xfId="478"/>
    <cellStyle name="20% - Accent4 7 2" xfId="479"/>
    <cellStyle name="20% - Accent4 7 3" xfId="480"/>
    <cellStyle name="20% - Accent4 7 4" xfId="481"/>
    <cellStyle name="20% - Accent4 7 5" xfId="482"/>
    <cellStyle name="20% - Accent4 7 6" xfId="483"/>
    <cellStyle name="20% - Accent4 8 2" xfId="484"/>
    <cellStyle name="20% - Accent4 8 3" xfId="485"/>
    <cellStyle name="20% - Accent4 8 4" xfId="486"/>
    <cellStyle name="20% - Accent4 8 5" xfId="487"/>
    <cellStyle name="20% - Accent4 8 6" xfId="488"/>
    <cellStyle name="20% - Accent4 9 2" xfId="489"/>
    <cellStyle name="20% - Accent4 9 3" xfId="490"/>
    <cellStyle name="20% - Accent4 9 4" xfId="491"/>
    <cellStyle name="20% - Accent4 9 5" xfId="492"/>
    <cellStyle name="20% - Accent4 9 6" xfId="493"/>
    <cellStyle name="20% - Accent5 10 2" xfId="494"/>
    <cellStyle name="20% - Accent5 10 3" xfId="495"/>
    <cellStyle name="20% - Accent5 10 4" xfId="496"/>
    <cellStyle name="20% - Accent5 10 5" xfId="497"/>
    <cellStyle name="20% - Accent5 10 6" xfId="498"/>
    <cellStyle name="20% - Accent5 11 2" xfId="499"/>
    <cellStyle name="20% - Accent5 11 3" xfId="500"/>
    <cellStyle name="20% - Accent5 11 4" xfId="501"/>
    <cellStyle name="20% - Accent5 11 5" xfId="502"/>
    <cellStyle name="20% - Accent5 11 6" xfId="503"/>
    <cellStyle name="20% - Accent5 2" xfId="504"/>
    <cellStyle name="20% - Accent5 2 2" xfId="505"/>
    <cellStyle name="20% - Accent5 2 3" xfId="506"/>
    <cellStyle name="20% - Accent5 2 4" xfId="507"/>
    <cellStyle name="20% - Accent5 2 5" xfId="508"/>
    <cellStyle name="20% - Accent5 2 6" xfId="509"/>
    <cellStyle name="20% - Accent5 3" xfId="510"/>
    <cellStyle name="20% - Accent5 3 2" xfId="511"/>
    <cellStyle name="20% - Accent5 3 3" xfId="512"/>
    <cellStyle name="20% - Accent5 3 4" xfId="513"/>
    <cellStyle name="20% - Accent5 3 5" xfId="514"/>
    <cellStyle name="20% - Accent5 3 6" xfId="515"/>
    <cellStyle name="20% - Accent5 4 2" xfId="516"/>
    <cellStyle name="20% - Accent5 4 3" xfId="517"/>
    <cellStyle name="20% - Accent5 4 4" xfId="518"/>
    <cellStyle name="20% - Accent5 4 5" xfId="519"/>
    <cellStyle name="20% - Accent5 4 6" xfId="520"/>
    <cellStyle name="20% - Accent5 5 2" xfId="521"/>
    <cellStyle name="20% - Accent5 5 3" xfId="522"/>
    <cellStyle name="20% - Accent5 5 4" xfId="523"/>
    <cellStyle name="20% - Accent5 5 5" xfId="524"/>
    <cellStyle name="20% - Accent5 5 6" xfId="525"/>
    <cellStyle name="20% - Accent5 6 2" xfId="526"/>
    <cellStyle name="20% - Accent5 6 3" xfId="527"/>
    <cellStyle name="20% - Accent5 6 4" xfId="528"/>
    <cellStyle name="20% - Accent5 6 5" xfId="529"/>
    <cellStyle name="20% - Accent5 6 6" xfId="530"/>
    <cellStyle name="20% - Accent5 7 2" xfId="531"/>
    <cellStyle name="20% - Accent5 7 3" xfId="532"/>
    <cellStyle name="20% - Accent5 7 4" xfId="533"/>
    <cellStyle name="20% - Accent5 7 5" xfId="534"/>
    <cellStyle name="20% - Accent5 7 6" xfId="535"/>
    <cellStyle name="20% - Accent5 8 2" xfId="536"/>
    <cellStyle name="20% - Accent5 8 3" xfId="537"/>
    <cellStyle name="20% - Accent5 8 4" xfId="538"/>
    <cellStyle name="20% - Accent5 8 5" xfId="539"/>
    <cellStyle name="20% - Accent5 8 6" xfId="540"/>
    <cellStyle name="20% - Accent5 9 2" xfId="541"/>
    <cellStyle name="20% - Accent5 9 3" xfId="542"/>
    <cellStyle name="20% - Accent5 9 4" xfId="543"/>
    <cellStyle name="20% - Accent5 9 5" xfId="544"/>
    <cellStyle name="20% - Accent5 9 6" xfId="545"/>
    <cellStyle name="20% - Accent6 10 2" xfId="546"/>
    <cellStyle name="20% - Accent6 10 3" xfId="547"/>
    <cellStyle name="20% - Accent6 10 4" xfId="548"/>
    <cellStyle name="20% - Accent6 10 5" xfId="549"/>
    <cellStyle name="20% - Accent6 10 6" xfId="550"/>
    <cellStyle name="20% - Accent6 11 2" xfId="551"/>
    <cellStyle name="20% - Accent6 11 3" xfId="552"/>
    <cellStyle name="20% - Accent6 11 4" xfId="553"/>
    <cellStyle name="20% - Accent6 11 5" xfId="554"/>
    <cellStyle name="20% - Accent6 11 6" xfId="555"/>
    <cellStyle name="20% - Accent6 2" xfId="556"/>
    <cellStyle name="20% - Accent6 2 2" xfId="557"/>
    <cellStyle name="20% - Accent6 2 3" xfId="558"/>
    <cellStyle name="20% - Accent6 2 4" xfId="559"/>
    <cellStyle name="20% - Accent6 2 5" xfId="560"/>
    <cellStyle name="20% - Accent6 2 6" xfId="561"/>
    <cellStyle name="20% - Accent6 3" xfId="562"/>
    <cellStyle name="20% - Accent6 3 2" xfId="563"/>
    <cellStyle name="20% - Accent6 3 3" xfId="564"/>
    <cellStyle name="20% - Accent6 3 4" xfId="565"/>
    <cellStyle name="20% - Accent6 3 5" xfId="566"/>
    <cellStyle name="20% - Accent6 3 6" xfId="567"/>
    <cellStyle name="20% - Accent6 4 2" xfId="568"/>
    <cellStyle name="20% - Accent6 4 3" xfId="569"/>
    <cellStyle name="20% - Accent6 4 4" xfId="570"/>
    <cellStyle name="20% - Accent6 4 5" xfId="571"/>
    <cellStyle name="20% - Accent6 4 6" xfId="572"/>
    <cellStyle name="20% - Accent6 5 2" xfId="573"/>
    <cellStyle name="20% - Accent6 5 3" xfId="574"/>
    <cellStyle name="20% - Accent6 5 4" xfId="575"/>
    <cellStyle name="20% - Accent6 5 5" xfId="576"/>
    <cellStyle name="20% - Accent6 5 6" xfId="577"/>
    <cellStyle name="20% - Accent6 6 2" xfId="578"/>
    <cellStyle name="20% - Accent6 6 3" xfId="579"/>
    <cellStyle name="20% - Accent6 6 4" xfId="580"/>
    <cellStyle name="20% - Accent6 6 5" xfId="581"/>
    <cellStyle name="20% - Accent6 6 6" xfId="582"/>
    <cellStyle name="20% - Accent6 7 2" xfId="583"/>
    <cellStyle name="20% - Accent6 7 3" xfId="584"/>
    <cellStyle name="20% - Accent6 7 4" xfId="585"/>
    <cellStyle name="20% - Accent6 7 5" xfId="586"/>
    <cellStyle name="20% - Accent6 7 6" xfId="587"/>
    <cellStyle name="20% - Accent6 8 2" xfId="588"/>
    <cellStyle name="20% - Accent6 8 3" xfId="589"/>
    <cellStyle name="20% - Accent6 8 4" xfId="590"/>
    <cellStyle name="20% - Accent6 8 5" xfId="591"/>
    <cellStyle name="20% - Accent6 8 6" xfId="592"/>
    <cellStyle name="20% - Accent6 9 2" xfId="593"/>
    <cellStyle name="20% - Accent6 9 3" xfId="594"/>
    <cellStyle name="20% - Accent6 9 4" xfId="595"/>
    <cellStyle name="20% - Accent6 9 5" xfId="596"/>
    <cellStyle name="20% - Accent6 9 6" xfId="597"/>
    <cellStyle name="3" xfId="43"/>
    <cellStyle name="4" xfId="45"/>
    <cellStyle name="40% - Accent1 10 2" xfId="598"/>
    <cellStyle name="40% - Accent1 10 3" xfId="599"/>
    <cellStyle name="40% - Accent1 10 4" xfId="600"/>
    <cellStyle name="40% - Accent1 10 5" xfId="601"/>
    <cellStyle name="40% - Accent1 10 6" xfId="602"/>
    <cellStyle name="40% - Accent1 11 2" xfId="603"/>
    <cellStyle name="40% - Accent1 11 3" xfId="604"/>
    <cellStyle name="40% - Accent1 11 4" xfId="605"/>
    <cellStyle name="40% - Accent1 11 5" xfId="606"/>
    <cellStyle name="40% - Accent1 11 6" xfId="607"/>
    <cellStyle name="40% - Accent1 2" xfId="608"/>
    <cellStyle name="40% - Accent1 2 2" xfId="609"/>
    <cellStyle name="40% - Accent1 2 3" xfId="610"/>
    <cellStyle name="40% - Accent1 2 4" xfId="611"/>
    <cellStyle name="40% - Accent1 2 5" xfId="612"/>
    <cellStyle name="40% - Accent1 2 6" xfId="613"/>
    <cellStyle name="40% - Accent1 3" xfId="614"/>
    <cellStyle name="40% - Accent1 3 2" xfId="615"/>
    <cellStyle name="40% - Accent1 3 3" xfId="616"/>
    <cellStyle name="40% - Accent1 3 4" xfId="617"/>
    <cellStyle name="40% - Accent1 3 5" xfId="618"/>
    <cellStyle name="40% - Accent1 3 6" xfId="619"/>
    <cellStyle name="40% - Accent1 4 2" xfId="620"/>
    <cellStyle name="40% - Accent1 4 3" xfId="621"/>
    <cellStyle name="40% - Accent1 4 4" xfId="622"/>
    <cellStyle name="40% - Accent1 4 5" xfId="623"/>
    <cellStyle name="40% - Accent1 4 6" xfId="624"/>
    <cellStyle name="40% - Accent1 5 2" xfId="625"/>
    <cellStyle name="40% - Accent1 5 3" xfId="626"/>
    <cellStyle name="40% - Accent1 5 4" xfId="627"/>
    <cellStyle name="40% - Accent1 5 5" xfId="628"/>
    <cellStyle name="40% - Accent1 5 6" xfId="629"/>
    <cellStyle name="40% - Accent1 6 2" xfId="630"/>
    <cellStyle name="40% - Accent1 6 3" xfId="631"/>
    <cellStyle name="40% - Accent1 6 4" xfId="632"/>
    <cellStyle name="40% - Accent1 6 5" xfId="633"/>
    <cellStyle name="40% - Accent1 6 6" xfId="634"/>
    <cellStyle name="40% - Accent1 7 2" xfId="635"/>
    <cellStyle name="40% - Accent1 7 3" xfId="636"/>
    <cellStyle name="40% - Accent1 7 4" xfId="637"/>
    <cellStyle name="40% - Accent1 7 5" xfId="638"/>
    <cellStyle name="40% - Accent1 7 6" xfId="639"/>
    <cellStyle name="40% - Accent1 8 2" xfId="640"/>
    <cellStyle name="40% - Accent1 8 3" xfId="641"/>
    <cellStyle name="40% - Accent1 8 4" xfId="642"/>
    <cellStyle name="40% - Accent1 8 5" xfId="643"/>
    <cellStyle name="40% - Accent1 8 6" xfId="644"/>
    <cellStyle name="40% - Accent1 9 2" xfId="645"/>
    <cellStyle name="40% - Accent1 9 3" xfId="646"/>
    <cellStyle name="40% - Accent1 9 4" xfId="647"/>
    <cellStyle name="40% - Accent1 9 5" xfId="648"/>
    <cellStyle name="40% - Accent1 9 6" xfId="649"/>
    <cellStyle name="40% - Accent2 10 2" xfId="650"/>
    <cellStyle name="40% - Accent2 10 3" xfId="651"/>
    <cellStyle name="40% - Accent2 10 4" xfId="652"/>
    <cellStyle name="40% - Accent2 10 5" xfId="653"/>
    <cellStyle name="40% - Accent2 10 6" xfId="654"/>
    <cellStyle name="40% - Accent2 11 2" xfId="655"/>
    <cellStyle name="40% - Accent2 11 3" xfId="656"/>
    <cellStyle name="40% - Accent2 11 4" xfId="657"/>
    <cellStyle name="40% - Accent2 11 5" xfId="658"/>
    <cellStyle name="40% - Accent2 11 6" xfId="659"/>
    <cellStyle name="40% - Accent2 2" xfId="660"/>
    <cellStyle name="40% - Accent2 2 2" xfId="661"/>
    <cellStyle name="40% - Accent2 2 3" xfId="662"/>
    <cellStyle name="40% - Accent2 2 4" xfId="663"/>
    <cellStyle name="40% - Accent2 2 5" xfId="664"/>
    <cellStyle name="40% - Accent2 2 6" xfId="665"/>
    <cellStyle name="40% - Accent2 3" xfId="666"/>
    <cellStyle name="40% - Accent2 3 2" xfId="667"/>
    <cellStyle name="40% - Accent2 3 3" xfId="668"/>
    <cellStyle name="40% - Accent2 3 4" xfId="669"/>
    <cellStyle name="40% - Accent2 3 5" xfId="670"/>
    <cellStyle name="40% - Accent2 3 6" xfId="671"/>
    <cellStyle name="40% - Accent2 4 2" xfId="672"/>
    <cellStyle name="40% - Accent2 4 3" xfId="673"/>
    <cellStyle name="40% - Accent2 4 4" xfId="674"/>
    <cellStyle name="40% - Accent2 4 5" xfId="675"/>
    <cellStyle name="40% - Accent2 4 6" xfId="676"/>
    <cellStyle name="40% - Accent2 5 2" xfId="677"/>
    <cellStyle name="40% - Accent2 5 3" xfId="678"/>
    <cellStyle name="40% - Accent2 5 4" xfId="679"/>
    <cellStyle name="40% - Accent2 5 5" xfId="680"/>
    <cellStyle name="40% - Accent2 5 6" xfId="681"/>
    <cellStyle name="40% - Accent2 6 2" xfId="682"/>
    <cellStyle name="40% - Accent2 6 3" xfId="683"/>
    <cellStyle name="40% - Accent2 6 4" xfId="684"/>
    <cellStyle name="40% - Accent2 6 5" xfId="685"/>
    <cellStyle name="40% - Accent2 6 6" xfId="686"/>
    <cellStyle name="40% - Accent2 7 2" xfId="687"/>
    <cellStyle name="40% - Accent2 7 3" xfId="688"/>
    <cellStyle name="40% - Accent2 7 4" xfId="689"/>
    <cellStyle name="40% - Accent2 7 5" xfId="690"/>
    <cellStyle name="40% - Accent2 7 6" xfId="691"/>
    <cellStyle name="40% - Accent2 8 2" xfId="692"/>
    <cellStyle name="40% - Accent2 8 3" xfId="693"/>
    <cellStyle name="40% - Accent2 8 4" xfId="694"/>
    <cellStyle name="40% - Accent2 8 5" xfId="695"/>
    <cellStyle name="40% - Accent2 8 6" xfId="696"/>
    <cellStyle name="40% - Accent2 9 2" xfId="697"/>
    <cellStyle name="40% - Accent2 9 3" xfId="698"/>
    <cellStyle name="40% - Accent2 9 4" xfId="699"/>
    <cellStyle name="40% - Accent2 9 5" xfId="700"/>
    <cellStyle name="40% - Accent2 9 6" xfId="701"/>
    <cellStyle name="40% - Accent3 10 2" xfId="702"/>
    <cellStyle name="40% - Accent3 10 3" xfId="703"/>
    <cellStyle name="40% - Accent3 10 4" xfId="704"/>
    <cellStyle name="40% - Accent3 10 5" xfId="705"/>
    <cellStyle name="40% - Accent3 10 6" xfId="706"/>
    <cellStyle name="40% - Accent3 11 2" xfId="707"/>
    <cellStyle name="40% - Accent3 11 3" xfId="708"/>
    <cellStyle name="40% - Accent3 11 4" xfId="709"/>
    <cellStyle name="40% - Accent3 11 5" xfId="710"/>
    <cellStyle name="40% - Accent3 11 6" xfId="711"/>
    <cellStyle name="40% - Accent3 2" xfId="712"/>
    <cellStyle name="40% - Accent3 2 2" xfId="713"/>
    <cellStyle name="40% - Accent3 2 3" xfId="714"/>
    <cellStyle name="40% - Accent3 2 4" xfId="715"/>
    <cellStyle name="40% - Accent3 2 5" xfId="716"/>
    <cellStyle name="40% - Accent3 2 6" xfId="717"/>
    <cellStyle name="40% - Accent3 3" xfId="718"/>
    <cellStyle name="40% - Accent3 3 2" xfId="719"/>
    <cellStyle name="40% - Accent3 3 3" xfId="720"/>
    <cellStyle name="40% - Accent3 3 4" xfId="721"/>
    <cellStyle name="40% - Accent3 3 5" xfId="722"/>
    <cellStyle name="40% - Accent3 3 6" xfId="723"/>
    <cellStyle name="40% - Accent3 4 2" xfId="724"/>
    <cellStyle name="40% - Accent3 4 3" xfId="725"/>
    <cellStyle name="40% - Accent3 4 4" xfId="726"/>
    <cellStyle name="40% - Accent3 4 5" xfId="727"/>
    <cellStyle name="40% - Accent3 4 6" xfId="728"/>
    <cellStyle name="40% - Accent3 5 2" xfId="729"/>
    <cellStyle name="40% - Accent3 5 3" xfId="730"/>
    <cellStyle name="40% - Accent3 5 4" xfId="731"/>
    <cellStyle name="40% - Accent3 5 5" xfId="732"/>
    <cellStyle name="40% - Accent3 5 6" xfId="733"/>
    <cellStyle name="40% - Accent3 6 2" xfId="734"/>
    <cellStyle name="40% - Accent3 6 3" xfId="735"/>
    <cellStyle name="40% - Accent3 6 4" xfId="736"/>
    <cellStyle name="40% - Accent3 6 5" xfId="737"/>
    <cellStyle name="40% - Accent3 6 6" xfId="738"/>
    <cellStyle name="40% - Accent3 7 2" xfId="739"/>
    <cellStyle name="40% - Accent3 7 3" xfId="740"/>
    <cellStyle name="40% - Accent3 7 4" xfId="741"/>
    <cellStyle name="40% - Accent3 7 5" xfId="742"/>
    <cellStyle name="40% - Accent3 7 6" xfId="743"/>
    <cellStyle name="40% - Accent3 8 2" xfId="744"/>
    <cellStyle name="40% - Accent3 8 3" xfId="745"/>
    <cellStyle name="40% - Accent3 8 4" xfId="746"/>
    <cellStyle name="40% - Accent3 8 5" xfId="747"/>
    <cellStyle name="40% - Accent3 8 6" xfId="748"/>
    <cellStyle name="40% - Accent3 9 2" xfId="749"/>
    <cellStyle name="40% - Accent3 9 3" xfId="750"/>
    <cellStyle name="40% - Accent3 9 4" xfId="751"/>
    <cellStyle name="40% - Accent3 9 5" xfId="752"/>
    <cellStyle name="40% - Accent3 9 6" xfId="753"/>
    <cellStyle name="40% - Accent4 10 2" xfId="754"/>
    <cellStyle name="40% - Accent4 10 3" xfId="755"/>
    <cellStyle name="40% - Accent4 10 4" xfId="756"/>
    <cellStyle name="40% - Accent4 10 5" xfId="757"/>
    <cellStyle name="40% - Accent4 10 6" xfId="758"/>
    <cellStyle name="40% - Accent4 11 2" xfId="759"/>
    <cellStyle name="40% - Accent4 11 3" xfId="760"/>
    <cellStyle name="40% - Accent4 11 4" xfId="761"/>
    <cellStyle name="40% - Accent4 11 5" xfId="762"/>
    <cellStyle name="40% - Accent4 11 6" xfId="763"/>
    <cellStyle name="40% - Accent4 2" xfId="764"/>
    <cellStyle name="40% - Accent4 2 2" xfId="765"/>
    <cellStyle name="40% - Accent4 2 3" xfId="766"/>
    <cellStyle name="40% - Accent4 2 4" xfId="767"/>
    <cellStyle name="40% - Accent4 2 5" xfId="768"/>
    <cellStyle name="40% - Accent4 2 6" xfId="769"/>
    <cellStyle name="40% - Accent4 3" xfId="770"/>
    <cellStyle name="40% - Accent4 3 2" xfId="771"/>
    <cellStyle name="40% - Accent4 3 3" xfId="772"/>
    <cellStyle name="40% - Accent4 3 4" xfId="773"/>
    <cellStyle name="40% - Accent4 3 5" xfId="774"/>
    <cellStyle name="40% - Accent4 3 6" xfId="775"/>
    <cellStyle name="40% - Accent4 4 2" xfId="776"/>
    <cellStyle name="40% - Accent4 4 3" xfId="777"/>
    <cellStyle name="40% - Accent4 4 4" xfId="778"/>
    <cellStyle name="40% - Accent4 4 5" xfId="779"/>
    <cellStyle name="40% - Accent4 4 6" xfId="780"/>
    <cellStyle name="40% - Accent4 5 2" xfId="781"/>
    <cellStyle name="40% - Accent4 5 3" xfId="782"/>
    <cellStyle name="40% - Accent4 5 4" xfId="783"/>
    <cellStyle name="40% - Accent4 5 5" xfId="784"/>
    <cellStyle name="40% - Accent4 5 6" xfId="785"/>
    <cellStyle name="40% - Accent4 6 2" xfId="786"/>
    <cellStyle name="40% - Accent4 6 3" xfId="787"/>
    <cellStyle name="40% - Accent4 6 4" xfId="788"/>
    <cellStyle name="40% - Accent4 6 5" xfId="789"/>
    <cellStyle name="40% - Accent4 6 6" xfId="790"/>
    <cellStyle name="40% - Accent4 7 2" xfId="791"/>
    <cellStyle name="40% - Accent4 7 3" xfId="792"/>
    <cellStyle name="40% - Accent4 7 4" xfId="793"/>
    <cellStyle name="40% - Accent4 7 5" xfId="794"/>
    <cellStyle name="40% - Accent4 7 6" xfId="795"/>
    <cellStyle name="40% - Accent4 8 2" xfId="796"/>
    <cellStyle name="40% - Accent4 8 3" xfId="797"/>
    <cellStyle name="40% - Accent4 8 4" xfId="798"/>
    <cellStyle name="40% - Accent4 8 5" xfId="799"/>
    <cellStyle name="40% - Accent4 8 6" xfId="800"/>
    <cellStyle name="40% - Accent4 9 2" xfId="801"/>
    <cellStyle name="40% - Accent4 9 3" xfId="802"/>
    <cellStyle name="40% - Accent4 9 4" xfId="803"/>
    <cellStyle name="40% - Accent4 9 5" xfId="804"/>
    <cellStyle name="40% - Accent4 9 6" xfId="805"/>
    <cellStyle name="40% - Accent5 10 2" xfId="806"/>
    <cellStyle name="40% - Accent5 10 3" xfId="807"/>
    <cellStyle name="40% - Accent5 10 4" xfId="808"/>
    <cellStyle name="40% - Accent5 10 5" xfId="809"/>
    <cellStyle name="40% - Accent5 10 6" xfId="810"/>
    <cellStyle name="40% - Accent5 11 2" xfId="811"/>
    <cellStyle name="40% - Accent5 11 3" xfId="812"/>
    <cellStyle name="40% - Accent5 11 4" xfId="813"/>
    <cellStyle name="40% - Accent5 11 5" xfId="814"/>
    <cellStyle name="40% - Accent5 11 6" xfId="815"/>
    <cellStyle name="40% - Accent5 2" xfId="816"/>
    <cellStyle name="40% - Accent5 2 2" xfId="817"/>
    <cellStyle name="40% - Accent5 2 3" xfId="818"/>
    <cellStyle name="40% - Accent5 2 4" xfId="819"/>
    <cellStyle name="40% - Accent5 2 5" xfId="820"/>
    <cellStyle name="40% - Accent5 2 6" xfId="821"/>
    <cellStyle name="40% - Accent5 3" xfId="822"/>
    <cellStyle name="40% - Accent5 3 2" xfId="823"/>
    <cellStyle name="40% - Accent5 3 3" xfId="824"/>
    <cellStyle name="40% - Accent5 3 4" xfId="825"/>
    <cellStyle name="40% - Accent5 3 5" xfId="826"/>
    <cellStyle name="40% - Accent5 3 6" xfId="827"/>
    <cellStyle name="40% - Accent5 4 2" xfId="828"/>
    <cellStyle name="40% - Accent5 4 3" xfId="829"/>
    <cellStyle name="40% - Accent5 4 4" xfId="830"/>
    <cellStyle name="40% - Accent5 4 5" xfId="831"/>
    <cellStyle name="40% - Accent5 4 6" xfId="832"/>
    <cellStyle name="40% - Accent5 5 2" xfId="833"/>
    <cellStyle name="40% - Accent5 5 3" xfId="834"/>
    <cellStyle name="40% - Accent5 5 4" xfId="835"/>
    <cellStyle name="40% - Accent5 5 5" xfId="836"/>
    <cellStyle name="40% - Accent5 5 6" xfId="837"/>
    <cellStyle name="40% - Accent5 6 2" xfId="838"/>
    <cellStyle name="40% - Accent5 6 3" xfId="839"/>
    <cellStyle name="40% - Accent5 6 4" xfId="840"/>
    <cellStyle name="40% - Accent5 6 5" xfId="841"/>
    <cellStyle name="40% - Accent5 6 6" xfId="842"/>
    <cellStyle name="40% - Accent5 7 2" xfId="843"/>
    <cellStyle name="40% - Accent5 7 3" xfId="844"/>
    <cellStyle name="40% - Accent5 7 4" xfId="845"/>
    <cellStyle name="40% - Accent5 7 5" xfId="846"/>
    <cellStyle name="40% - Accent5 7 6" xfId="847"/>
    <cellStyle name="40% - Accent5 8 2" xfId="848"/>
    <cellStyle name="40% - Accent5 8 3" xfId="849"/>
    <cellStyle name="40% - Accent5 8 4" xfId="850"/>
    <cellStyle name="40% - Accent5 8 5" xfId="851"/>
    <cellStyle name="40% - Accent5 8 6" xfId="852"/>
    <cellStyle name="40% - Accent5 9 2" xfId="853"/>
    <cellStyle name="40% - Accent5 9 3" xfId="854"/>
    <cellStyle name="40% - Accent5 9 4" xfId="855"/>
    <cellStyle name="40% - Accent5 9 5" xfId="856"/>
    <cellStyle name="40% - Accent5 9 6" xfId="857"/>
    <cellStyle name="40% - Accent6 10 2" xfId="858"/>
    <cellStyle name="40% - Accent6 10 3" xfId="859"/>
    <cellStyle name="40% - Accent6 10 4" xfId="860"/>
    <cellStyle name="40% - Accent6 10 5" xfId="861"/>
    <cellStyle name="40% - Accent6 10 6" xfId="862"/>
    <cellStyle name="40% - Accent6 11 2" xfId="863"/>
    <cellStyle name="40% - Accent6 11 3" xfId="864"/>
    <cellStyle name="40% - Accent6 11 4" xfId="865"/>
    <cellStyle name="40% - Accent6 11 5" xfId="866"/>
    <cellStyle name="40% - Accent6 11 6" xfId="867"/>
    <cellStyle name="40% - Accent6 2" xfId="868"/>
    <cellStyle name="40% - Accent6 2 2" xfId="869"/>
    <cellStyle name="40% - Accent6 2 3" xfId="870"/>
    <cellStyle name="40% - Accent6 2 4" xfId="871"/>
    <cellStyle name="40% - Accent6 2 5" xfId="872"/>
    <cellStyle name="40% - Accent6 2 6" xfId="873"/>
    <cellStyle name="40% - Accent6 3" xfId="874"/>
    <cellStyle name="40% - Accent6 3 2" xfId="875"/>
    <cellStyle name="40% - Accent6 3 3" xfId="876"/>
    <cellStyle name="40% - Accent6 3 4" xfId="877"/>
    <cellStyle name="40% - Accent6 3 5" xfId="878"/>
    <cellStyle name="40% - Accent6 3 6" xfId="879"/>
    <cellStyle name="40% - Accent6 4 2" xfId="880"/>
    <cellStyle name="40% - Accent6 4 3" xfId="881"/>
    <cellStyle name="40% - Accent6 4 4" xfId="882"/>
    <cellStyle name="40% - Accent6 4 5" xfId="883"/>
    <cellStyle name="40% - Accent6 4 6" xfId="884"/>
    <cellStyle name="40% - Accent6 5 2" xfId="885"/>
    <cellStyle name="40% - Accent6 5 3" xfId="886"/>
    <cellStyle name="40% - Accent6 5 4" xfId="887"/>
    <cellStyle name="40% - Accent6 5 5" xfId="888"/>
    <cellStyle name="40% - Accent6 5 6" xfId="889"/>
    <cellStyle name="40% - Accent6 6 2" xfId="890"/>
    <cellStyle name="40% - Accent6 6 3" xfId="891"/>
    <cellStyle name="40% - Accent6 6 4" xfId="892"/>
    <cellStyle name="40% - Accent6 6 5" xfId="893"/>
    <cellStyle name="40% - Accent6 6 6" xfId="894"/>
    <cellStyle name="40% - Accent6 7 2" xfId="895"/>
    <cellStyle name="40% - Accent6 7 3" xfId="896"/>
    <cellStyle name="40% - Accent6 7 4" xfId="897"/>
    <cellStyle name="40% - Accent6 7 5" xfId="898"/>
    <cellStyle name="40% - Accent6 7 6" xfId="899"/>
    <cellStyle name="40% - Accent6 8 2" xfId="900"/>
    <cellStyle name="40% - Accent6 8 3" xfId="901"/>
    <cellStyle name="40% - Accent6 8 4" xfId="902"/>
    <cellStyle name="40% - Accent6 8 5" xfId="903"/>
    <cellStyle name="40% - Accent6 8 6" xfId="904"/>
    <cellStyle name="40% - Accent6 9 2" xfId="905"/>
    <cellStyle name="40% - Accent6 9 3" xfId="906"/>
    <cellStyle name="40% - Accent6 9 4" xfId="907"/>
    <cellStyle name="40% - Accent6 9 5" xfId="908"/>
    <cellStyle name="40% - Accent6 9 6" xfId="909"/>
    <cellStyle name="5" xfId="46"/>
    <cellStyle name="6" xfId="47"/>
    <cellStyle name="60% - Accent1 10 2" xfId="910"/>
    <cellStyle name="60% - Accent1 10 3" xfId="911"/>
    <cellStyle name="60% - Accent1 10 4" xfId="912"/>
    <cellStyle name="60% - Accent1 10 5" xfId="913"/>
    <cellStyle name="60% - Accent1 10 6" xfId="914"/>
    <cellStyle name="60% - Accent1 11 2" xfId="915"/>
    <cellStyle name="60% - Accent1 11 3" xfId="916"/>
    <cellStyle name="60% - Accent1 11 4" xfId="917"/>
    <cellStyle name="60% - Accent1 11 5" xfId="918"/>
    <cellStyle name="60% - Accent1 11 6" xfId="919"/>
    <cellStyle name="60% - Accent1 2" xfId="920"/>
    <cellStyle name="60% - Accent1 2 2" xfId="921"/>
    <cellStyle name="60% - Accent1 2 3" xfId="922"/>
    <cellStyle name="60% - Accent1 2 4" xfId="923"/>
    <cellStyle name="60% - Accent1 2 5" xfId="924"/>
    <cellStyle name="60% - Accent1 2 6" xfId="925"/>
    <cellStyle name="60% - Accent1 3" xfId="926"/>
    <cellStyle name="60% - Accent1 3 2" xfId="927"/>
    <cellStyle name="60% - Accent1 3 3" xfId="928"/>
    <cellStyle name="60% - Accent1 3 4" xfId="929"/>
    <cellStyle name="60% - Accent1 3 5" xfId="930"/>
    <cellStyle name="60% - Accent1 3 6" xfId="931"/>
    <cellStyle name="60% - Accent1 4 2" xfId="932"/>
    <cellStyle name="60% - Accent1 4 3" xfId="933"/>
    <cellStyle name="60% - Accent1 4 4" xfId="934"/>
    <cellStyle name="60% - Accent1 4 5" xfId="935"/>
    <cellStyle name="60% - Accent1 4 6" xfId="936"/>
    <cellStyle name="60% - Accent1 5 2" xfId="937"/>
    <cellStyle name="60% - Accent1 5 3" xfId="938"/>
    <cellStyle name="60% - Accent1 5 4" xfId="939"/>
    <cellStyle name="60% - Accent1 5 5" xfId="940"/>
    <cellStyle name="60% - Accent1 5 6" xfId="941"/>
    <cellStyle name="60% - Accent1 6 2" xfId="942"/>
    <cellStyle name="60% - Accent1 6 3" xfId="943"/>
    <cellStyle name="60% - Accent1 6 4" xfId="944"/>
    <cellStyle name="60% - Accent1 6 5" xfId="945"/>
    <cellStyle name="60% - Accent1 6 6" xfId="946"/>
    <cellStyle name="60% - Accent1 7 2" xfId="947"/>
    <cellStyle name="60% - Accent1 7 3" xfId="948"/>
    <cellStyle name="60% - Accent1 7 4" xfId="949"/>
    <cellStyle name="60% - Accent1 7 5" xfId="950"/>
    <cellStyle name="60% - Accent1 7 6" xfId="951"/>
    <cellStyle name="60% - Accent1 8 2" xfId="952"/>
    <cellStyle name="60% - Accent1 8 3" xfId="953"/>
    <cellStyle name="60% - Accent1 8 4" xfId="954"/>
    <cellStyle name="60% - Accent1 8 5" xfId="955"/>
    <cellStyle name="60% - Accent1 8 6" xfId="956"/>
    <cellStyle name="60% - Accent1 9 2" xfId="957"/>
    <cellStyle name="60% - Accent1 9 3" xfId="958"/>
    <cellStyle name="60% - Accent1 9 4" xfId="959"/>
    <cellStyle name="60% - Accent1 9 5" xfId="960"/>
    <cellStyle name="60% - Accent1 9 6" xfId="961"/>
    <cellStyle name="60% - Accent2 10 2" xfId="962"/>
    <cellStyle name="60% - Accent2 10 3" xfId="963"/>
    <cellStyle name="60% - Accent2 10 4" xfId="964"/>
    <cellStyle name="60% - Accent2 10 5" xfId="965"/>
    <cellStyle name="60% - Accent2 10 6" xfId="966"/>
    <cellStyle name="60% - Accent2 11 2" xfId="967"/>
    <cellStyle name="60% - Accent2 11 3" xfId="968"/>
    <cellStyle name="60% - Accent2 11 4" xfId="969"/>
    <cellStyle name="60% - Accent2 11 5" xfId="970"/>
    <cellStyle name="60% - Accent2 11 6" xfId="971"/>
    <cellStyle name="60% - Accent2 2" xfId="972"/>
    <cellStyle name="60% - Accent2 2 2" xfId="973"/>
    <cellStyle name="60% - Accent2 2 3" xfId="974"/>
    <cellStyle name="60% - Accent2 2 4" xfId="975"/>
    <cellStyle name="60% - Accent2 2 5" xfId="976"/>
    <cellStyle name="60% - Accent2 2 6" xfId="977"/>
    <cellStyle name="60% - Accent2 3" xfId="978"/>
    <cellStyle name="60% - Accent2 3 2" xfId="979"/>
    <cellStyle name="60% - Accent2 3 3" xfId="980"/>
    <cellStyle name="60% - Accent2 3 4" xfId="981"/>
    <cellStyle name="60% - Accent2 3 5" xfId="982"/>
    <cellStyle name="60% - Accent2 3 6" xfId="983"/>
    <cellStyle name="60% - Accent2 4 2" xfId="984"/>
    <cellStyle name="60% - Accent2 4 3" xfId="985"/>
    <cellStyle name="60% - Accent2 4 4" xfId="986"/>
    <cellStyle name="60% - Accent2 4 5" xfId="987"/>
    <cellStyle name="60% - Accent2 4 6" xfId="988"/>
    <cellStyle name="60% - Accent2 5 2" xfId="989"/>
    <cellStyle name="60% - Accent2 5 3" xfId="990"/>
    <cellStyle name="60% - Accent2 5 4" xfId="991"/>
    <cellStyle name="60% - Accent2 5 5" xfId="992"/>
    <cellStyle name="60% - Accent2 5 6" xfId="993"/>
    <cellStyle name="60% - Accent2 6 2" xfId="994"/>
    <cellStyle name="60% - Accent2 6 3" xfId="995"/>
    <cellStyle name="60% - Accent2 6 4" xfId="996"/>
    <cellStyle name="60% - Accent2 6 5" xfId="997"/>
    <cellStyle name="60% - Accent2 6 6" xfId="998"/>
    <cellStyle name="60% - Accent2 7 2" xfId="999"/>
    <cellStyle name="60% - Accent2 7 3" xfId="1000"/>
    <cellStyle name="60% - Accent2 7 4" xfId="1001"/>
    <cellStyle name="60% - Accent2 7 5" xfId="1002"/>
    <cellStyle name="60% - Accent2 7 6" xfId="1003"/>
    <cellStyle name="60% - Accent2 8 2" xfId="1004"/>
    <cellStyle name="60% - Accent2 8 3" xfId="1005"/>
    <cellStyle name="60% - Accent2 8 4" xfId="1006"/>
    <cellStyle name="60% - Accent2 8 5" xfId="1007"/>
    <cellStyle name="60% - Accent2 8 6" xfId="1008"/>
    <cellStyle name="60% - Accent2 9 2" xfId="1009"/>
    <cellStyle name="60% - Accent2 9 3" xfId="1010"/>
    <cellStyle name="60% - Accent2 9 4" xfId="1011"/>
    <cellStyle name="60% - Accent2 9 5" xfId="1012"/>
    <cellStyle name="60% - Accent2 9 6" xfId="1013"/>
    <cellStyle name="60% - Accent3 10 2" xfId="1014"/>
    <cellStyle name="60% - Accent3 10 3" xfId="1015"/>
    <cellStyle name="60% - Accent3 10 4" xfId="1016"/>
    <cellStyle name="60% - Accent3 10 5" xfId="1017"/>
    <cellStyle name="60% - Accent3 10 6" xfId="1018"/>
    <cellStyle name="60% - Accent3 11 2" xfId="1019"/>
    <cellStyle name="60% - Accent3 11 3" xfId="1020"/>
    <cellStyle name="60% - Accent3 11 4" xfId="1021"/>
    <cellStyle name="60% - Accent3 11 5" xfId="1022"/>
    <cellStyle name="60% - Accent3 11 6" xfId="1023"/>
    <cellStyle name="60% - Accent3 2" xfId="1024"/>
    <cellStyle name="60% - Accent3 2 2" xfId="1025"/>
    <cellStyle name="60% - Accent3 2 3" xfId="1026"/>
    <cellStyle name="60% - Accent3 2 4" xfId="1027"/>
    <cellStyle name="60% - Accent3 2 5" xfId="1028"/>
    <cellStyle name="60% - Accent3 2 6" xfId="1029"/>
    <cellStyle name="60% - Accent3 3" xfId="1030"/>
    <cellStyle name="60% - Accent3 3 2" xfId="1031"/>
    <cellStyle name="60% - Accent3 3 3" xfId="1032"/>
    <cellStyle name="60% - Accent3 3 4" xfId="1033"/>
    <cellStyle name="60% - Accent3 3 5" xfId="1034"/>
    <cellStyle name="60% - Accent3 3 6" xfId="1035"/>
    <cellStyle name="60% - Accent3 4 2" xfId="1036"/>
    <cellStyle name="60% - Accent3 4 3" xfId="1037"/>
    <cellStyle name="60% - Accent3 4 4" xfId="1038"/>
    <cellStyle name="60% - Accent3 4 5" xfId="1039"/>
    <cellStyle name="60% - Accent3 4 6" xfId="1040"/>
    <cellStyle name="60% - Accent3 5 2" xfId="1041"/>
    <cellStyle name="60% - Accent3 5 3" xfId="1042"/>
    <cellStyle name="60% - Accent3 5 4" xfId="1043"/>
    <cellStyle name="60% - Accent3 5 5" xfId="1044"/>
    <cellStyle name="60% - Accent3 5 6" xfId="1045"/>
    <cellStyle name="60% - Accent3 6 2" xfId="1046"/>
    <cellStyle name="60% - Accent3 6 3" xfId="1047"/>
    <cellStyle name="60% - Accent3 6 4" xfId="1048"/>
    <cellStyle name="60% - Accent3 6 5" xfId="1049"/>
    <cellStyle name="60% - Accent3 6 6" xfId="1050"/>
    <cellStyle name="60% - Accent3 7 2" xfId="1051"/>
    <cellStyle name="60% - Accent3 7 3" xfId="1052"/>
    <cellStyle name="60% - Accent3 7 4" xfId="1053"/>
    <cellStyle name="60% - Accent3 7 5" xfId="1054"/>
    <cellStyle name="60% - Accent3 7 6" xfId="1055"/>
    <cellStyle name="60% - Accent3 8 2" xfId="1056"/>
    <cellStyle name="60% - Accent3 8 3" xfId="1057"/>
    <cellStyle name="60% - Accent3 8 4" xfId="1058"/>
    <cellStyle name="60% - Accent3 8 5" xfId="1059"/>
    <cellStyle name="60% - Accent3 8 6" xfId="1060"/>
    <cellStyle name="60% - Accent3 9 2" xfId="1061"/>
    <cellStyle name="60% - Accent3 9 3" xfId="1062"/>
    <cellStyle name="60% - Accent3 9 4" xfId="1063"/>
    <cellStyle name="60% - Accent3 9 5" xfId="1064"/>
    <cellStyle name="60% - Accent3 9 6" xfId="1065"/>
    <cellStyle name="60% - Accent4 10 2" xfId="1066"/>
    <cellStyle name="60% - Accent4 10 3" xfId="1067"/>
    <cellStyle name="60% - Accent4 10 4" xfId="1068"/>
    <cellStyle name="60% - Accent4 10 5" xfId="1069"/>
    <cellStyle name="60% - Accent4 10 6" xfId="1070"/>
    <cellStyle name="60% - Accent4 11 2" xfId="1071"/>
    <cellStyle name="60% - Accent4 11 3" xfId="1072"/>
    <cellStyle name="60% - Accent4 11 4" xfId="1073"/>
    <cellStyle name="60% - Accent4 11 5" xfId="1074"/>
    <cellStyle name="60% - Accent4 11 6" xfId="1075"/>
    <cellStyle name="60% - Accent4 2" xfId="1076"/>
    <cellStyle name="60% - Accent4 2 2" xfId="1077"/>
    <cellStyle name="60% - Accent4 2 3" xfId="1078"/>
    <cellStyle name="60% - Accent4 2 4" xfId="1079"/>
    <cellStyle name="60% - Accent4 2 5" xfId="1080"/>
    <cellStyle name="60% - Accent4 2 6" xfId="1081"/>
    <cellStyle name="60% - Accent4 3" xfId="1082"/>
    <cellStyle name="60% - Accent4 3 2" xfId="1083"/>
    <cellStyle name="60% - Accent4 3 3" xfId="1084"/>
    <cellStyle name="60% - Accent4 3 4" xfId="1085"/>
    <cellStyle name="60% - Accent4 3 5" xfId="1086"/>
    <cellStyle name="60% - Accent4 3 6" xfId="1087"/>
    <cellStyle name="60% - Accent4 4 2" xfId="1088"/>
    <cellStyle name="60% - Accent4 4 3" xfId="1089"/>
    <cellStyle name="60% - Accent4 4 4" xfId="1090"/>
    <cellStyle name="60% - Accent4 4 5" xfId="1091"/>
    <cellStyle name="60% - Accent4 4 6" xfId="1092"/>
    <cellStyle name="60% - Accent4 5 2" xfId="1093"/>
    <cellStyle name="60% - Accent4 5 3" xfId="1094"/>
    <cellStyle name="60% - Accent4 5 4" xfId="1095"/>
    <cellStyle name="60% - Accent4 5 5" xfId="1096"/>
    <cellStyle name="60% - Accent4 5 6" xfId="1097"/>
    <cellStyle name="60% - Accent4 6 2" xfId="1098"/>
    <cellStyle name="60% - Accent4 6 3" xfId="1099"/>
    <cellStyle name="60% - Accent4 6 4" xfId="1100"/>
    <cellStyle name="60% - Accent4 6 5" xfId="1101"/>
    <cellStyle name="60% - Accent4 6 6" xfId="1102"/>
    <cellStyle name="60% - Accent4 7 2" xfId="1103"/>
    <cellStyle name="60% - Accent4 7 3" xfId="1104"/>
    <cellStyle name="60% - Accent4 7 4" xfId="1105"/>
    <cellStyle name="60% - Accent4 7 5" xfId="1106"/>
    <cellStyle name="60% - Accent4 7 6" xfId="1107"/>
    <cellStyle name="60% - Accent4 8 2" xfId="1108"/>
    <cellStyle name="60% - Accent4 8 3" xfId="1109"/>
    <cellStyle name="60% - Accent4 8 4" xfId="1110"/>
    <cellStyle name="60% - Accent4 8 5" xfId="1111"/>
    <cellStyle name="60% - Accent4 8 6" xfId="1112"/>
    <cellStyle name="60% - Accent4 9 2" xfId="1113"/>
    <cellStyle name="60% - Accent4 9 3" xfId="1114"/>
    <cellStyle name="60% - Accent4 9 4" xfId="1115"/>
    <cellStyle name="60% - Accent4 9 5" xfId="1116"/>
    <cellStyle name="60% - Accent4 9 6" xfId="1117"/>
    <cellStyle name="60% - Accent5 10 2" xfId="1118"/>
    <cellStyle name="60% - Accent5 10 3" xfId="1119"/>
    <cellStyle name="60% - Accent5 10 4" xfId="1120"/>
    <cellStyle name="60% - Accent5 10 5" xfId="1121"/>
    <cellStyle name="60% - Accent5 10 6" xfId="1122"/>
    <cellStyle name="60% - Accent5 11 2" xfId="1123"/>
    <cellStyle name="60% - Accent5 11 3" xfId="1124"/>
    <cellStyle name="60% - Accent5 11 4" xfId="1125"/>
    <cellStyle name="60% - Accent5 11 5" xfId="1126"/>
    <cellStyle name="60% - Accent5 11 6" xfId="1127"/>
    <cellStyle name="60% - Accent5 2" xfId="1128"/>
    <cellStyle name="60% - Accent5 2 2" xfId="1129"/>
    <cellStyle name="60% - Accent5 2 3" xfId="1130"/>
    <cellStyle name="60% - Accent5 2 4" xfId="1131"/>
    <cellStyle name="60% - Accent5 2 5" xfId="1132"/>
    <cellStyle name="60% - Accent5 2 6" xfId="1133"/>
    <cellStyle name="60% - Accent5 3" xfId="1134"/>
    <cellStyle name="60% - Accent5 3 2" xfId="1135"/>
    <cellStyle name="60% - Accent5 3 3" xfId="1136"/>
    <cellStyle name="60% - Accent5 3 4" xfId="1137"/>
    <cellStyle name="60% - Accent5 3 5" xfId="1138"/>
    <cellStyle name="60% - Accent5 3 6" xfId="1139"/>
    <cellStyle name="60% - Accent5 4 2" xfId="1140"/>
    <cellStyle name="60% - Accent5 4 3" xfId="1141"/>
    <cellStyle name="60% - Accent5 4 4" xfId="1142"/>
    <cellStyle name="60% - Accent5 4 5" xfId="1143"/>
    <cellStyle name="60% - Accent5 4 6" xfId="1144"/>
    <cellStyle name="60% - Accent5 5 2" xfId="1145"/>
    <cellStyle name="60% - Accent5 5 3" xfId="1146"/>
    <cellStyle name="60% - Accent5 5 4" xfId="1147"/>
    <cellStyle name="60% - Accent5 5 5" xfId="1148"/>
    <cellStyle name="60% - Accent5 5 6" xfId="1149"/>
    <cellStyle name="60% - Accent5 6 2" xfId="1150"/>
    <cellStyle name="60% - Accent5 6 3" xfId="1151"/>
    <cellStyle name="60% - Accent5 6 4" xfId="1152"/>
    <cellStyle name="60% - Accent5 6 5" xfId="1153"/>
    <cellStyle name="60% - Accent5 6 6" xfId="1154"/>
    <cellStyle name="60% - Accent5 7 2" xfId="1155"/>
    <cellStyle name="60% - Accent5 7 3" xfId="1156"/>
    <cellStyle name="60% - Accent5 7 4" xfId="1157"/>
    <cellStyle name="60% - Accent5 7 5" xfId="1158"/>
    <cellStyle name="60% - Accent5 7 6" xfId="1159"/>
    <cellStyle name="60% - Accent5 8 2" xfId="1160"/>
    <cellStyle name="60% - Accent5 8 3" xfId="1161"/>
    <cellStyle name="60% - Accent5 8 4" xfId="1162"/>
    <cellStyle name="60% - Accent5 8 5" xfId="1163"/>
    <cellStyle name="60% - Accent5 8 6" xfId="1164"/>
    <cellStyle name="60% - Accent5 9 2" xfId="1165"/>
    <cellStyle name="60% - Accent5 9 3" xfId="1166"/>
    <cellStyle name="60% - Accent5 9 4" xfId="1167"/>
    <cellStyle name="60% - Accent5 9 5" xfId="1168"/>
    <cellStyle name="60% - Accent5 9 6" xfId="1169"/>
    <cellStyle name="60% - Accent6 10 2" xfId="1170"/>
    <cellStyle name="60% - Accent6 10 3" xfId="1171"/>
    <cellStyle name="60% - Accent6 10 4" xfId="1172"/>
    <cellStyle name="60% - Accent6 10 5" xfId="1173"/>
    <cellStyle name="60% - Accent6 10 6" xfId="1174"/>
    <cellStyle name="60% - Accent6 11 2" xfId="1175"/>
    <cellStyle name="60% - Accent6 11 3" xfId="1176"/>
    <cellStyle name="60% - Accent6 11 4" xfId="1177"/>
    <cellStyle name="60% - Accent6 11 5" xfId="1178"/>
    <cellStyle name="60% - Accent6 11 6" xfId="1179"/>
    <cellStyle name="60% - Accent6 2" xfId="1180"/>
    <cellStyle name="60% - Accent6 2 2" xfId="1181"/>
    <cellStyle name="60% - Accent6 2 3" xfId="1182"/>
    <cellStyle name="60% - Accent6 2 4" xfId="1183"/>
    <cellStyle name="60% - Accent6 2 5" xfId="1184"/>
    <cellStyle name="60% - Accent6 2 6" xfId="1185"/>
    <cellStyle name="60% - Accent6 3" xfId="1186"/>
    <cellStyle name="60% - Accent6 3 2" xfId="1187"/>
    <cellStyle name="60% - Accent6 3 3" xfId="1188"/>
    <cellStyle name="60% - Accent6 3 4" xfId="1189"/>
    <cellStyle name="60% - Accent6 3 5" xfId="1190"/>
    <cellStyle name="60% - Accent6 3 6" xfId="1191"/>
    <cellStyle name="60% - Accent6 4 2" xfId="1192"/>
    <cellStyle name="60% - Accent6 4 3" xfId="1193"/>
    <cellStyle name="60% - Accent6 4 4" xfId="1194"/>
    <cellStyle name="60% - Accent6 4 5" xfId="1195"/>
    <cellStyle name="60% - Accent6 4 6" xfId="1196"/>
    <cellStyle name="60% - Accent6 5 2" xfId="1197"/>
    <cellStyle name="60% - Accent6 5 3" xfId="1198"/>
    <cellStyle name="60% - Accent6 5 4" xfId="1199"/>
    <cellStyle name="60% - Accent6 5 5" xfId="1200"/>
    <cellStyle name="60% - Accent6 5 6" xfId="1201"/>
    <cellStyle name="60% - Accent6 6 2" xfId="1202"/>
    <cellStyle name="60% - Accent6 6 3" xfId="1203"/>
    <cellStyle name="60% - Accent6 6 4" xfId="1204"/>
    <cellStyle name="60% - Accent6 6 5" xfId="1205"/>
    <cellStyle name="60% - Accent6 6 6" xfId="1206"/>
    <cellStyle name="60% - Accent6 7 2" xfId="1207"/>
    <cellStyle name="60% - Accent6 7 3" xfId="1208"/>
    <cellStyle name="60% - Accent6 7 4" xfId="1209"/>
    <cellStyle name="60% - Accent6 7 5" xfId="1210"/>
    <cellStyle name="60% - Accent6 7 6" xfId="1211"/>
    <cellStyle name="60% - Accent6 8 2" xfId="1212"/>
    <cellStyle name="60% - Accent6 8 3" xfId="1213"/>
    <cellStyle name="60% - Accent6 8 4" xfId="1214"/>
    <cellStyle name="60% - Accent6 8 5" xfId="1215"/>
    <cellStyle name="60% - Accent6 8 6" xfId="1216"/>
    <cellStyle name="60% - Accent6 9 2" xfId="1217"/>
    <cellStyle name="60% - Accent6 9 3" xfId="1218"/>
    <cellStyle name="60% - Accent6 9 4" xfId="1219"/>
    <cellStyle name="60% - Accent6 9 5" xfId="1220"/>
    <cellStyle name="60% - Accent6 9 6" xfId="1221"/>
    <cellStyle name="7" xfId="48"/>
    <cellStyle name="8" xfId="49"/>
    <cellStyle name="9" xfId="50"/>
    <cellStyle name="Accent1 - 20%" xfId="51"/>
    <cellStyle name="Accent1 - 40%" xfId="52"/>
    <cellStyle name="Accent1 - 60%" xfId="53"/>
    <cellStyle name="Accent1 10 2" xfId="1222"/>
    <cellStyle name="Accent1 10 3" xfId="1223"/>
    <cellStyle name="Accent1 10 4" xfId="1224"/>
    <cellStyle name="Accent1 10 5" xfId="1225"/>
    <cellStyle name="Accent1 10 6" xfId="1226"/>
    <cellStyle name="Accent1 11 2" xfId="1227"/>
    <cellStyle name="Accent1 11 3" xfId="1228"/>
    <cellStyle name="Accent1 11 4" xfId="1229"/>
    <cellStyle name="Accent1 11 5" xfId="1230"/>
    <cellStyle name="Accent1 11 6" xfId="1231"/>
    <cellStyle name="Accent1 2" xfId="54"/>
    <cellStyle name="Accent1 2 2" xfId="1232"/>
    <cellStyle name="Accent1 2 3" xfId="1233"/>
    <cellStyle name="Accent1 2 4" xfId="1234"/>
    <cellStyle name="Accent1 2 5" xfId="1235"/>
    <cellStyle name="Accent1 2 6" xfId="1236"/>
    <cellStyle name="Accent1 3" xfId="55"/>
    <cellStyle name="Accent1 3 2" xfId="1238"/>
    <cellStyle name="Accent1 3 3" xfId="1239"/>
    <cellStyle name="Accent1 3 4" xfId="1240"/>
    <cellStyle name="Accent1 3 5" xfId="1241"/>
    <cellStyle name="Accent1 3 6" xfId="1242"/>
    <cellStyle name="Accent1 3 7" xfId="1243"/>
    <cellStyle name="Accent1 3 8" xfId="1237"/>
    <cellStyle name="Accent1 4" xfId="56"/>
    <cellStyle name="Accent1 4 2" xfId="1245"/>
    <cellStyle name="Accent1 4 3" xfId="1246"/>
    <cellStyle name="Accent1 4 4" xfId="1247"/>
    <cellStyle name="Accent1 4 5" xfId="1248"/>
    <cellStyle name="Accent1 4 6" xfId="1249"/>
    <cellStyle name="Accent1 4 7" xfId="1250"/>
    <cellStyle name="Accent1 4 8" xfId="1244"/>
    <cellStyle name="Accent1 5" xfId="57"/>
    <cellStyle name="Accent1 5 2" xfId="1251"/>
    <cellStyle name="Accent1 5 3" xfId="1252"/>
    <cellStyle name="Accent1 5 4" xfId="1253"/>
    <cellStyle name="Accent1 5 5" xfId="1254"/>
    <cellStyle name="Accent1 5 6" xfId="1255"/>
    <cellStyle name="Accent1 6" xfId="58"/>
    <cellStyle name="Accent1 6 2" xfId="1256"/>
    <cellStyle name="Accent1 6 3" xfId="1257"/>
    <cellStyle name="Accent1 6 4" xfId="1258"/>
    <cellStyle name="Accent1 6 5" xfId="1259"/>
    <cellStyle name="Accent1 6 6" xfId="1260"/>
    <cellStyle name="Accent1 7" xfId="59"/>
    <cellStyle name="Accent1 7 2" xfId="1261"/>
    <cellStyle name="Accent1 7 3" xfId="1262"/>
    <cellStyle name="Accent1 7 4" xfId="1263"/>
    <cellStyle name="Accent1 7 5" xfId="1264"/>
    <cellStyle name="Accent1 7 6" xfId="1265"/>
    <cellStyle name="Accent1 8 2" xfId="1266"/>
    <cellStyle name="Accent1 8 3" xfId="1267"/>
    <cellStyle name="Accent1 8 4" xfId="1268"/>
    <cellStyle name="Accent1 8 5" xfId="1269"/>
    <cellStyle name="Accent1 8 6" xfId="1270"/>
    <cellStyle name="Accent1 9 2" xfId="1271"/>
    <cellStyle name="Accent1 9 3" xfId="1272"/>
    <cellStyle name="Accent1 9 4" xfId="1273"/>
    <cellStyle name="Accent1 9 5" xfId="1274"/>
    <cellStyle name="Accent1 9 6" xfId="1275"/>
    <cellStyle name="Accent2 - 20%" xfId="60"/>
    <cellStyle name="Accent2 - 40%" xfId="61"/>
    <cellStyle name="Accent2 - 60%" xfId="62"/>
    <cellStyle name="Accent2 10 2" xfId="1276"/>
    <cellStyle name="Accent2 10 3" xfId="1277"/>
    <cellStyle name="Accent2 10 4" xfId="1278"/>
    <cellStyle name="Accent2 10 5" xfId="1279"/>
    <cellStyle name="Accent2 10 6" xfId="1280"/>
    <cellStyle name="Accent2 11 2" xfId="1281"/>
    <cellStyle name="Accent2 11 3" xfId="1282"/>
    <cellStyle name="Accent2 11 4" xfId="1283"/>
    <cellStyle name="Accent2 11 5" xfId="1284"/>
    <cellStyle name="Accent2 11 6" xfId="1285"/>
    <cellStyle name="Accent2 2" xfId="63"/>
    <cellStyle name="Accent2 2 2" xfId="1286"/>
    <cellStyle name="Accent2 2 3" xfId="1287"/>
    <cellStyle name="Accent2 2 4" xfId="1288"/>
    <cellStyle name="Accent2 2 5" xfId="1289"/>
    <cellStyle name="Accent2 2 6" xfId="1290"/>
    <cellStyle name="Accent2 3" xfId="64"/>
    <cellStyle name="Accent2 3 2" xfId="1292"/>
    <cellStyle name="Accent2 3 3" xfId="1293"/>
    <cellStyle name="Accent2 3 4" xfId="1294"/>
    <cellStyle name="Accent2 3 5" xfId="1295"/>
    <cellStyle name="Accent2 3 6" xfId="1296"/>
    <cellStyle name="Accent2 3 7" xfId="1297"/>
    <cellStyle name="Accent2 3 8" xfId="1291"/>
    <cellStyle name="Accent2 4" xfId="65"/>
    <cellStyle name="Accent2 4 2" xfId="1299"/>
    <cellStyle name="Accent2 4 3" xfId="1300"/>
    <cellStyle name="Accent2 4 4" xfId="1301"/>
    <cellStyle name="Accent2 4 5" xfId="1302"/>
    <cellStyle name="Accent2 4 6" xfId="1303"/>
    <cellStyle name="Accent2 4 7" xfId="1304"/>
    <cellStyle name="Accent2 4 8" xfId="1298"/>
    <cellStyle name="Accent2 5" xfId="66"/>
    <cellStyle name="Accent2 5 2" xfId="1305"/>
    <cellStyle name="Accent2 5 3" xfId="1306"/>
    <cellStyle name="Accent2 5 4" xfId="1307"/>
    <cellStyle name="Accent2 5 5" xfId="1308"/>
    <cellStyle name="Accent2 5 6" xfId="1309"/>
    <cellStyle name="Accent2 6" xfId="67"/>
    <cellStyle name="Accent2 6 2" xfId="1310"/>
    <cellStyle name="Accent2 6 3" xfId="1311"/>
    <cellStyle name="Accent2 6 4" xfId="1312"/>
    <cellStyle name="Accent2 6 5" xfId="1313"/>
    <cellStyle name="Accent2 6 6" xfId="1314"/>
    <cellStyle name="Accent2 7" xfId="68"/>
    <cellStyle name="Accent2 7 2" xfId="1315"/>
    <cellStyle name="Accent2 7 3" xfId="1316"/>
    <cellStyle name="Accent2 7 4" xfId="1317"/>
    <cellStyle name="Accent2 7 5" xfId="1318"/>
    <cellStyle name="Accent2 7 6" xfId="1319"/>
    <cellStyle name="Accent2 8 2" xfId="1320"/>
    <cellStyle name="Accent2 8 3" xfId="1321"/>
    <cellStyle name="Accent2 8 4" xfId="1322"/>
    <cellStyle name="Accent2 8 5" xfId="1323"/>
    <cellStyle name="Accent2 8 6" xfId="1324"/>
    <cellStyle name="Accent2 9 2" xfId="1325"/>
    <cellStyle name="Accent2 9 3" xfId="1326"/>
    <cellStyle name="Accent2 9 4" xfId="1327"/>
    <cellStyle name="Accent2 9 5" xfId="1328"/>
    <cellStyle name="Accent2 9 6" xfId="1329"/>
    <cellStyle name="Accent3 - 20%" xfId="69"/>
    <cellStyle name="Accent3 - 40%" xfId="70"/>
    <cellStyle name="Accent3 - 60%" xfId="71"/>
    <cellStyle name="Accent3 10 2" xfId="1330"/>
    <cellStyle name="Accent3 10 3" xfId="1331"/>
    <cellStyle name="Accent3 10 4" xfId="1332"/>
    <cellStyle name="Accent3 10 5" xfId="1333"/>
    <cellStyle name="Accent3 10 6" xfId="1334"/>
    <cellStyle name="Accent3 11 2" xfId="1335"/>
    <cellStyle name="Accent3 11 3" xfId="1336"/>
    <cellStyle name="Accent3 11 4" xfId="1337"/>
    <cellStyle name="Accent3 11 5" xfId="1338"/>
    <cellStyle name="Accent3 11 6" xfId="1339"/>
    <cellStyle name="Accent3 2" xfId="72"/>
    <cellStyle name="Accent3 2 2" xfId="1340"/>
    <cellStyle name="Accent3 2 3" xfId="1341"/>
    <cellStyle name="Accent3 2 4" xfId="1342"/>
    <cellStyle name="Accent3 2 5" xfId="1343"/>
    <cellStyle name="Accent3 2 6" xfId="1344"/>
    <cellStyle name="Accent3 3" xfId="73"/>
    <cellStyle name="Accent3 3 2" xfId="1346"/>
    <cellStyle name="Accent3 3 3" xfId="1347"/>
    <cellStyle name="Accent3 3 4" xfId="1348"/>
    <cellStyle name="Accent3 3 5" xfId="1349"/>
    <cellStyle name="Accent3 3 6" xfId="1350"/>
    <cellStyle name="Accent3 3 7" xfId="1351"/>
    <cellStyle name="Accent3 3 8" xfId="1345"/>
    <cellStyle name="Accent3 4" xfId="74"/>
    <cellStyle name="Accent3 4 2" xfId="1353"/>
    <cellStyle name="Accent3 4 3" xfId="1354"/>
    <cellStyle name="Accent3 4 4" xfId="1355"/>
    <cellStyle name="Accent3 4 5" xfId="1356"/>
    <cellStyle name="Accent3 4 6" xfId="1357"/>
    <cellStyle name="Accent3 4 7" xfId="1358"/>
    <cellStyle name="Accent3 4 8" xfId="1352"/>
    <cellStyle name="Accent3 5" xfId="75"/>
    <cellStyle name="Accent3 5 2" xfId="1359"/>
    <cellStyle name="Accent3 5 3" xfId="1360"/>
    <cellStyle name="Accent3 5 4" xfId="1361"/>
    <cellStyle name="Accent3 5 5" xfId="1362"/>
    <cellStyle name="Accent3 5 6" xfId="1363"/>
    <cellStyle name="Accent3 6" xfId="76"/>
    <cellStyle name="Accent3 6 2" xfId="1364"/>
    <cellStyle name="Accent3 6 3" xfId="1365"/>
    <cellStyle name="Accent3 6 4" xfId="1366"/>
    <cellStyle name="Accent3 6 5" xfId="1367"/>
    <cellStyle name="Accent3 6 6" xfId="1368"/>
    <cellStyle name="Accent3 7" xfId="77"/>
    <cellStyle name="Accent3 7 2" xfId="1369"/>
    <cellStyle name="Accent3 7 3" xfId="1370"/>
    <cellStyle name="Accent3 7 4" xfId="1371"/>
    <cellStyle name="Accent3 7 5" xfId="1372"/>
    <cellStyle name="Accent3 7 6" xfId="1373"/>
    <cellStyle name="Accent3 8 2" xfId="1374"/>
    <cellStyle name="Accent3 8 3" xfId="1375"/>
    <cellStyle name="Accent3 8 4" xfId="1376"/>
    <cellStyle name="Accent3 8 5" xfId="1377"/>
    <cellStyle name="Accent3 8 6" xfId="1378"/>
    <cellStyle name="Accent3 9 2" xfId="1379"/>
    <cellStyle name="Accent3 9 3" xfId="1380"/>
    <cellStyle name="Accent3 9 4" xfId="1381"/>
    <cellStyle name="Accent3 9 5" xfId="1382"/>
    <cellStyle name="Accent3 9 6" xfId="1383"/>
    <cellStyle name="Accent4 - 20%" xfId="78"/>
    <cellStyle name="Accent4 - 40%" xfId="79"/>
    <cellStyle name="Accent4 - 60%" xfId="80"/>
    <cellStyle name="Accent4 10 2" xfId="1384"/>
    <cellStyle name="Accent4 10 3" xfId="1385"/>
    <cellStyle name="Accent4 10 4" xfId="1386"/>
    <cellStyle name="Accent4 10 5" xfId="1387"/>
    <cellStyle name="Accent4 10 6" xfId="1388"/>
    <cellStyle name="Accent4 11 2" xfId="1389"/>
    <cellStyle name="Accent4 11 3" xfId="1390"/>
    <cellStyle name="Accent4 11 4" xfId="1391"/>
    <cellStyle name="Accent4 11 5" xfId="1392"/>
    <cellStyle name="Accent4 11 6" xfId="1393"/>
    <cellStyle name="Accent4 2" xfId="81"/>
    <cellStyle name="Accent4 2 2" xfId="1394"/>
    <cellStyle name="Accent4 2 3" xfId="1395"/>
    <cellStyle name="Accent4 2 4" xfId="1396"/>
    <cellStyle name="Accent4 2 5" xfId="1397"/>
    <cellStyle name="Accent4 2 6" xfId="1398"/>
    <cellStyle name="Accent4 3" xfId="82"/>
    <cellStyle name="Accent4 3 2" xfId="1400"/>
    <cellStyle name="Accent4 3 3" xfId="1401"/>
    <cellStyle name="Accent4 3 4" xfId="1402"/>
    <cellStyle name="Accent4 3 5" xfId="1403"/>
    <cellStyle name="Accent4 3 6" xfId="1404"/>
    <cellStyle name="Accent4 3 7" xfId="1405"/>
    <cellStyle name="Accent4 3 8" xfId="1399"/>
    <cellStyle name="Accent4 4" xfId="83"/>
    <cellStyle name="Accent4 4 2" xfId="1407"/>
    <cellStyle name="Accent4 4 3" xfId="1408"/>
    <cellStyle name="Accent4 4 4" xfId="1409"/>
    <cellStyle name="Accent4 4 5" xfId="1410"/>
    <cellStyle name="Accent4 4 6" xfId="1411"/>
    <cellStyle name="Accent4 4 7" xfId="1412"/>
    <cellStyle name="Accent4 4 8" xfId="1406"/>
    <cellStyle name="Accent4 5" xfId="84"/>
    <cellStyle name="Accent4 5 2" xfId="1413"/>
    <cellStyle name="Accent4 5 3" xfId="1414"/>
    <cellStyle name="Accent4 5 4" xfId="1415"/>
    <cellStyle name="Accent4 5 5" xfId="1416"/>
    <cellStyle name="Accent4 5 6" xfId="1417"/>
    <cellStyle name="Accent4 6" xfId="85"/>
    <cellStyle name="Accent4 6 2" xfId="1418"/>
    <cellStyle name="Accent4 6 3" xfId="1419"/>
    <cellStyle name="Accent4 6 4" xfId="1420"/>
    <cellStyle name="Accent4 6 5" xfId="1421"/>
    <cellStyle name="Accent4 6 6" xfId="1422"/>
    <cellStyle name="Accent4 7" xfId="86"/>
    <cellStyle name="Accent4 7 2" xfId="1423"/>
    <cellStyle name="Accent4 7 3" xfId="1424"/>
    <cellStyle name="Accent4 7 4" xfId="1425"/>
    <cellStyle name="Accent4 7 5" xfId="1426"/>
    <cellStyle name="Accent4 7 6" xfId="1427"/>
    <cellStyle name="Accent4 8 2" xfId="1428"/>
    <cellStyle name="Accent4 8 3" xfId="1429"/>
    <cellStyle name="Accent4 8 4" xfId="1430"/>
    <cellStyle name="Accent4 8 5" xfId="1431"/>
    <cellStyle name="Accent4 8 6" xfId="1432"/>
    <cellStyle name="Accent4 9 2" xfId="1433"/>
    <cellStyle name="Accent4 9 3" xfId="1434"/>
    <cellStyle name="Accent4 9 4" xfId="1435"/>
    <cellStyle name="Accent4 9 5" xfId="1436"/>
    <cellStyle name="Accent4 9 6" xfId="1437"/>
    <cellStyle name="Accent5 - 20%" xfId="87"/>
    <cellStyle name="Accent5 - 40%" xfId="88"/>
    <cellStyle name="Accent5 - 60%" xfId="89"/>
    <cellStyle name="Accent5 10 2" xfId="1438"/>
    <cellStyle name="Accent5 10 3" xfId="1439"/>
    <cellStyle name="Accent5 10 4" xfId="1440"/>
    <cellStyle name="Accent5 10 5" xfId="1441"/>
    <cellStyle name="Accent5 10 6" xfId="1442"/>
    <cellStyle name="Accent5 11 2" xfId="1443"/>
    <cellStyle name="Accent5 11 3" xfId="1444"/>
    <cellStyle name="Accent5 11 4" xfId="1445"/>
    <cellStyle name="Accent5 11 5" xfId="1446"/>
    <cellStyle name="Accent5 11 6" xfId="1447"/>
    <cellStyle name="Accent5 2" xfId="90"/>
    <cellStyle name="Accent5 2 2" xfId="1448"/>
    <cellStyle name="Accent5 2 3" xfId="1449"/>
    <cellStyle name="Accent5 2 4" xfId="1450"/>
    <cellStyle name="Accent5 2 5" xfId="1451"/>
    <cellStyle name="Accent5 2 6" xfId="1452"/>
    <cellStyle name="Accent5 3" xfId="91"/>
    <cellStyle name="Accent5 3 2" xfId="1454"/>
    <cellStyle name="Accent5 3 3" xfId="1455"/>
    <cellStyle name="Accent5 3 4" xfId="1456"/>
    <cellStyle name="Accent5 3 5" xfId="1457"/>
    <cellStyle name="Accent5 3 6" xfId="1458"/>
    <cellStyle name="Accent5 3 7" xfId="1459"/>
    <cellStyle name="Accent5 3 8" xfId="1453"/>
    <cellStyle name="Accent5 4" xfId="92"/>
    <cellStyle name="Accent5 4 2" xfId="1461"/>
    <cellStyle name="Accent5 4 3" xfId="1462"/>
    <cellStyle name="Accent5 4 4" xfId="1463"/>
    <cellStyle name="Accent5 4 5" xfId="1464"/>
    <cellStyle name="Accent5 4 6" xfId="1465"/>
    <cellStyle name="Accent5 4 7" xfId="1466"/>
    <cellStyle name="Accent5 4 8" xfId="1460"/>
    <cellStyle name="Accent5 5" xfId="93"/>
    <cellStyle name="Accent5 5 2" xfId="1467"/>
    <cellStyle name="Accent5 5 3" xfId="1468"/>
    <cellStyle name="Accent5 5 4" xfId="1469"/>
    <cellStyle name="Accent5 5 5" xfId="1470"/>
    <cellStyle name="Accent5 5 6" xfId="1471"/>
    <cellStyle name="Accent5 6" xfId="94"/>
    <cellStyle name="Accent5 6 2" xfId="1472"/>
    <cellStyle name="Accent5 6 3" xfId="1473"/>
    <cellStyle name="Accent5 6 4" xfId="1474"/>
    <cellStyle name="Accent5 6 5" xfId="1475"/>
    <cellStyle name="Accent5 6 6" xfId="1476"/>
    <cellStyle name="Accent5 7" xfId="95"/>
    <cellStyle name="Accent5 7 2" xfId="1477"/>
    <cellStyle name="Accent5 7 3" xfId="1478"/>
    <cellStyle name="Accent5 7 4" xfId="1479"/>
    <cellStyle name="Accent5 7 5" xfId="1480"/>
    <cellStyle name="Accent5 7 6" xfId="1481"/>
    <cellStyle name="Accent5 8 2" xfId="1482"/>
    <cellStyle name="Accent5 8 3" xfId="1483"/>
    <cellStyle name="Accent5 8 4" xfId="1484"/>
    <cellStyle name="Accent5 8 5" xfId="1485"/>
    <cellStyle name="Accent5 8 6" xfId="1486"/>
    <cellStyle name="Accent5 9 2" xfId="1487"/>
    <cellStyle name="Accent5 9 3" xfId="1488"/>
    <cellStyle name="Accent5 9 4" xfId="1489"/>
    <cellStyle name="Accent5 9 5" xfId="1490"/>
    <cellStyle name="Accent5 9 6" xfId="1491"/>
    <cellStyle name="Accent6 - 20%" xfId="96"/>
    <cellStyle name="Accent6 - 40%" xfId="97"/>
    <cellStyle name="Accent6 - 60%" xfId="98"/>
    <cellStyle name="Accent6 10 2" xfId="1492"/>
    <cellStyle name="Accent6 10 3" xfId="1493"/>
    <cellStyle name="Accent6 10 4" xfId="1494"/>
    <cellStyle name="Accent6 10 5" xfId="1495"/>
    <cellStyle name="Accent6 10 6" xfId="1496"/>
    <cellStyle name="Accent6 11 2" xfId="1497"/>
    <cellStyle name="Accent6 11 3" xfId="1498"/>
    <cellStyle name="Accent6 11 4" xfId="1499"/>
    <cellStyle name="Accent6 11 5" xfId="1500"/>
    <cellStyle name="Accent6 11 6" xfId="1501"/>
    <cellStyle name="Accent6 2" xfId="99"/>
    <cellStyle name="Accent6 2 2" xfId="1502"/>
    <cellStyle name="Accent6 2 3" xfId="1503"/>
    <cellStyle name="Accent6 2 4" xfId="1504"/>
    <cellStyle name="Accent6 2 5" xfId="1505"/>
    <cellStyle name="Accent6 2 6" xfId="1506"/>
    <cellStyle name="Accent6 3" xfId="100"/>
    <cellStyle name="Accent6 3 2" xfId="1508"/>
    <cellStyle name="Accent6 3 3" xfId="1509"/>
    <cellStyle name="Accent6 3 4" xfId="1510"/>
    <cellStyle name="Accent6 3 5" xfId="1511"/>
    <cellStyle name="Accent6 3 6" xfId="1512"/>
    <cellStyle name="Accent6 3 7" xfId="1513"/>
    <cellStyle name="Accent6 3 8" xfId="1507"/>
    <cellStyle name="Accent6 4" xfId="101"/>
    <cellStyle name="Accent6 4 2" xfId="1515"/>
    <cellStyle name="Accent6 4 3" xfId="1516"/>
    <cellStyle name="Accent6 4 4" xfId="1517"/>
    <cellStyle name="Accent6 4 5" xfId="1518"/>
    <cellStyle name="Accent6 4 6" xfId="1519"/>
    <cellStyle name="Accent6 4 7" xfId="1520"/>
    <cellStyle name="Accent6 4 8" xfId="1514"/>
    <cellStyle name="Accent6 5" xfId="102"/>
    <cellStyle name="Accent6 5 2" xfId="1521"/>
    <cellStyle name="Accent6 5 3" xfId="1522"/>
    <cellStyle name="Accent6 5 4" xfId="1523"/>
    <cellStyle name="Accent6 5 5" xfId="1524"/>
    <cellStyle name="Accent6 5 6" xfId="1525"/>
    <cellStyle name="Accent6 6" xfId="103"/>
    <cellStyle name="Accent6 6 2" xfId="1526"/>
    <cellStyle name="Accent6 6 3" xfId="1527"/>
    <cellStyle name="Accent6 6 4" xfId="1528"/>
    <cellStyle name="Accent6 6 5" xfId="1529"/>
    <cellStyle name="Accent6 6 6" xfId="1530"/>
    <cellStyle name="Accent6 7" xfId="104"/>
    <cellStyle name="Accent6 7 2" xfId="1531"/>
    <cellStyle name="Accent6 7 3" xfId="1532"/>
    <cellStyle name="Accent6 7 4" xfId="1533"/>
    <cellStyle name="Accent6 7 5" xfId="1534"/>
    <cellStyle name="Accent6 7 6" xfId="1535"/>
    <cellStyle name="Accent6 8 2" xfId="1536"/>
    <cellStyle name="Accent6 8 3" xfId="1537"/>
    <cellStyle name="Accent6 8 4" xfId="1538"/>
    <cellStyle name="Accent6 8 5" xfId="1539"/>
    <cellStyle name="Accent6 8 6" xfId="1540"/>
    <cellStyle name="Accent6 9 2" xfId="1541"/>
    <cellStyle name="Accent6 9 3" xfId="1542"/>
    <cellStyle name="Accent6 9 4" xfId="1543"/>
    <cellStyle name="Accent6 9 5" xfId="1544"/>
    <cellStyle name="Accent6 9 6" xfId="1545"/>
    <cellStyle name="Bad 10 2" xfId="1546"/>
    <cellStyle name="Bad 10 3" xfId="1547"/>
    <cellStyle name="Bad 10 4" xfId="1548"/>
    <cellStyle name="Bad 10 5" xfId="1549"/>
    <cellStyle name="Bad 10 6" xfId="1550"/>
    <cellStyle name="Bad 11 2" xfId="1551"/>
    <cellStyle name="Bad 11 3" xfId="1552"/>
    <cellStyle name="Bad 11 4" xfId="1553"/>
    <cellStyle name="Bad 11 5" xfId="1554"/>
    <cellStyle name="Bad 11 6" xfId="1555"/>
    <cellStyle name="Bad 2" xfId="105"/>
    <cellStyle name="Bad 2 2" xfId="1556"/>
    <cellStyle name="Bad 2 3" xfId="1557"/>
    <cellStyle name="Bad 2 4" xfId="1558"/>
    <cellStyle name="Bad 2 5" xfId="1559"/>
    <cellStyle name="Bad 2 6" xfId="1560"/>
    <cellStyle name="Bad 3" xfId="106"/>
    <cellStyle name="Bad 3 2" xfId="1562"/>
    <cellStyle name="Bad 3 3" xfId="1563"/>
    <cellStyle name="Bad 3 4" xfId="1564"/>
    <cellStyle name="Bad 3 5" xfId="1565"/>
    <cellStyle name="Bad 3 6" xfId="1566"/>
    <cellStyle name="Bad 3 7" xfId="1567"/>
    <cellStyle name="Bad 3 8" xfId="1561"/>
    <cellStyle name="Bad 4" xfId="107"/>
    <cellStyle name="Bad 4 2" xfId="1569"/>
    <cellStyle name="Bad 4 3" xfId="1570"/>
    <cellStyle name="Bad 4 4" xfId="1571"/>
    <cellStyle name="Bad 4 5" xfId="1572"/>
    <cellStyle name="Bad 4 6" xfId="1573"/>
    <cellStyle name="Bad 4 7" xfId="1574"/>
    <cellStyle name="Bad 4 8" xfId="1568"/>
    <cellStyle name="Bad 5" xfId="108"/>
    <cellStyle name="Bad 5 2" xfId="1575"/>
    <cellStyle name="Bad 5 3" xfId="1576"/>
    <cellStyle name="Bad 5 4" xfId="1577"/>
    <cellStyle name="Bad 5 5" xfId="1578"/>
    <cellStyle name="Bad 5 6" xfId="1579"/>
    <cellStyle name="Bad 6" xfId="109"/>
    <cellStyle name="Bad 6 2" xfId="1580"/>
    <cellStyle name="Bad 6 3" xfId="1581"/>
    <cellStyle name="Bad 6 4" xfId="1582"/>
    <cellStyle name="Bad 6 5" xfId="1583"/>
    <cellStyle name="Bad 6 6" xfId="1584"/>
    <cellStyle name="Bad 7" xfId="110"/>
    <cellStyle name="Bad 7 2" xfId="1585"/>
    <cellStyle name="Bad 7 3" xfId="1586"/>
    <cellStyle name="Bad 7 4" xfId="1587"/>
    <cellStyle name="Bad 7 5" xfId="1588"/>
    <cellStyle name="Bad 7 6" xfId="1589"/>
    <cellStyle name="Bad 8 2" xfId="1590"/>
    <cellStyle name="Bad 8 3" xfId="1591"/>
    <cellStyle name="Bad 8 4" xfId="1592"/>
    <cellStyle name="Bad 8 5" xfId="1593"/>
    <cellStyle name="Bad 8 6" xfId="1594"/>
    <cellStyle name="Bad 9 2" xfId="1595"/>
    <cellStyle name="Bad 9 3" xfId="1596"/>
    <cellStyle name="Bad 9 4" xfId="1597"/>
    <cellStyle name="Bad 9 5" xfId="1598"/>
    <cellStyle name="Bad 9 6" xfId="1599"/>
    <cellStyle name="Bold Border" xfId="111"/>
    <cellStyle name="Bottom bold border" xfId="112"/>
    <cellStyle name="Bottom single border" xfId="113"/>
    <cellStyle name="Calculation 10 2" xfId="1600"/>
    <cellStyle name="Calculation 10 2 2" xfId="2603"/>
    <cellStyle name="Calculation 10 2 2 2" xfId="3250"/>
    <cellStyle name="Calculation 10 3" xfId="1601"/>
    <cellStyle name="Calculation 10 3 2" xfId="2604"/>
    <cellStyle name="Calculation 10 3 2 2" xfId="3249"/>
    <cellStyle name="Calculation 10 4" xfId="1602"/>
    <cellStyle name="Calculation 10 4 2" xfId="2605"/>
    <cellStyle name="Calculation 10 4 2 2" xfId="3248"/>
    <cellStyle name="Calculation 10 5" xfId="1603"/>
    <cellStyle name="Calculation 10 5 2" xfId="2606"/>
    <cellStyle name="Calculation 10 5 2 2" xfId="3247"/>
    <cellStyle name="Calculation 10 6" xfId="1604"/>
    <cellStyle name="Calculation 10 6 2" xfId="2607"/>
    <cellStyle name="Calculation 10 6 2 2" xfId="3246"/>
    <cellStyle name="Calculation 11 2" xfId="1605"/>
    <cellStyle name="Calculation 11 2 2" xfId="2608"/>
    <cellStyle name="Calculation 11 2 2 2" xfId="3245"/>
    <cellStyle name="Calculation 11 3" xfId="1606"/>
    <cellStyle name="Calculation 11 3 2" xfId="2609"/>
    <cellStyle name="Calculation 11 3 2 2" xfId="3244"/>
    <cellStyle name="Calculation 11 4" xfId="1607"/>
    <cellStyle name="Calculation 11 4 2" xfId="2610"/>
    <cellStyle name="Calculation 11 4 2 2" xfId="3243"/>
    <cellStyle name="Calculation 11 5" xfId="1608"/>
    <cellStyle name="Calculation 11 5 2" xfId="2611"/>
    <cellStyle name="Calculation 11 5 2 2" xfId="3242"/>
    <cellStyle name="Calculation 11 6" xfId="1609"/>
    <cellStyle name="Calculation 11 6 2" xfId="2612"/>
    <cellStyle name="Calculation 11 6 2 2" xfId="3241"/>
    <cellStyle name="Calculation 2" xfId="114"/>
    <cellStyle name="Calculation 2 2" xfId="1610"/>
    <cellStyle name="Calculation 2 2 2" xfId="2613"/>
    <cellStyle name="Calculation 2 2 2 2" xfId="3240"/>
    <cellStyle name="Calculation 2 3" xfId="1611"/>
    <cellStyle name="Calculation 2 3 2" xfId="2614"/>
    <cellStyle name="Calculation 2 3 2 2" xfId="3239"/>
    <cellStyle name="Calculation 2 4" xfId="1612"/>
    <cellStyle name="Calculation 2 4 2" xfId="2615"/>
    <cellStyle name="Calculation 2 4 2 2" xfId="3238"/>
    <cellStyle name="Calculation 2 5" xfId="1613"/>
    <cellStyle name="Calculation 2 5 2" xfId="2616"/>
    <cellStyle name="Calculation 2 5 2 2" xfId="3237"/>
    <cellStyle name="Calculation 2 6" xfId="1614"/>
    <cellStyle name="Calculation 2 6 2" xfId="2617"/>
    <cellStyle name="Calculation 2 6 2 2" xfId="3236"/>
    <cellStyle name="Calculation 2 7" xfId="2554"/>
    <cellStyle name="Calculation 2 7 2" xfId="3299"/>
    <cellStyle name="Calculation 3" xfId="115"/>
    <cellStyle name="Calculation 3 2" xfId="1616"/>
    <cellStyle name="Calculation 3 2 2" xfId="2619"/>
    <cellStyle name="Calculation 3 2 2 2" xfId="3234"/>
    <cellStyle name="Calculation 3 3" xfId="1617"/>
    <cellStyle name="Calculation 3 3 2" xfId="2620"/>
    <cellStyle name="Calculation 3 3 2 2" xfId="3233"/>
    <cellStyle name="Calculation 3 4" xfId="1618"/>
    <cellStyle name="Calculation 3 4 2" xfId="2621"/>
    <cellStyle name="Calculation 3 4 2 2" xfId="3232"/>
    <cellStyle name="Calculation 3 5" xfId="1619"/>
    <cellStyle name="Calculation 3 5 2" xfId="2622"/>
    <cellStyle name="Calculation 3 5 2 2" xfId="3231"/>
    <cellStyle name="Calculation 3 6" xfId="1620"/>
    <cellStyle name="Calculation 3 6 2" xfId="2623"/>
    <cellStyle name="Calculation 3 6 2 2" xfId="3230"/>
    <cellStyle name="Calculation 3 7" xfId="1621"/>
    <cellStyle name="Calculation 3 7 2" xfId="2624"/>
    <cellStyle name="Calculation 3 7 2 2" xfId="3229"/>
    <cellStyle name="Calculation 3 8" xfId="1615"/>
    <cellStyle name="Calculation 3 8 2" xfId="2618"/>
    <cellStyle name="Calculation 3 8 2 2" xfId="3235"/>
    <cellStyle name="Calculation 3 9" xfId="2555"/>
    <cellStyle name="Calculation 3 9 2" xfId="3298"/>
    <cellStyle name="Calculation 4" xfId="116"/>
    <cellStyle name="Calculation 4 2" xfId="1623"/>
    <cellStyle name="Calculation 4 2 2" xfId="2626"/>
    <cellStyle name="Calculation 4 2 2 2" xfId="3227"/>
    <cellStyle name="Calculation 4 3" xfId="1624"/>
    <cellStyle name="Calculation 4 3 2" xfId="2627"/>
    <cellStyle name="Calculation 4 3 2 2" xfId="3226"/>
    <cellStyle name="Calculation 4 4" xfId="1625"/>
    <cellStyle name="Calculation 4 4 2" xfId="2628"/>
    <cellStyle name="Calculation 4 4 2 2" xfId="3225"/>
    <cellStyle name="Calculation 4 5" xfId="1626"/>
    <cellStyle name="Calculation 4 5 2" xfId="2629"/>
    <cellStyle name="Calculation 4 5 2 2" xfId="3224"/>
    <cellStyle name="Calculation 4 6" xfId="1627"/>
    <cellStyle name="Calculation 4 6 2" xfId="2630"/>
    <cellStyle name="Calculation 4 6 2 2" xfId="3223"/>
    <cellStyle name="Calculation 4 7" xfId="1628"/>
    <cellStyle name="Calculation 4 7 2" xfId="2631"/>
    <cellStyle name="Calculation 4 7 2 2" xfId="3222"/>
    <cellStyle name="Calculation 4 8" xfId="1622"/>
    <cellStyle name="Calculation 4 8 2" xfId="2625"/>
    <cellStyle name="Calculation 4 8 2 2" xfId="3228"/>
    <cellStyle name="Calculation 4 9" xfId="2556"/>
    <cellStyle name="Calculation 4 9 2" xfId="3297"/>
    <cellStyle name="Calculation 5" xfId="117"/>
    <cellStyle name="Calculation 5 2" xfId="1629"/>
    <cellStyle name="Calculation 5 2 2" xfId="2632"/>
    <cellStyle name="Calculation 5 2 2 2" xfId="3221"/>
    <cellStyle name="Calculation 5 3" xfId="1630"/>
    <cellStyle name="Calculation 5 3 2" xfId="2633"/>
    <cellStyle name="Calculation 5 3 2 2" xfId="3220"/>
    <cellStyle name="Calculation 5 4" xfId="1631"/>
    <cellStyle name="Calculation 5 4 2" xfId="2634"/>
    <cellStyle name="Calculation 5 4 2 2" xfId="3219"/>
    <cellStyle name="Calculation 5 5" xfId="1632"/>
    <cellStyle name="Calculation 5 5 2" xfId="2635"/>
    <cellStyle name="Calculation 5 5 2 2" xfId="3218"/>
    <cellStyle name="Calculation 5 6" xfId="1633"/>
    <cellStyle name="Calculation 5 6 2" xfId="2636"/>
    <cellStyle name="Calculation 5 6 2 2" xfId="3217"/>
    <cellStyle name="Calculation 5 7" xfId="2557"/>
    <cellStyle name="Calculation 5 7 2" xfId="3296"/>
    <cellStyle name="Calculation 6" xfId="118"/>
    <cellStyle name="Calculation 6 2" xfId="1634"/>
    <cellStyle name="Calculation 6 2 2" xfId="2637"/>
    <cellStyle name="Calculation 6 2 2 2" xfId="3216"/>
    <cellStyle name="Calculation 6 3" xfId="1635"/>
    <cellStyle name="Calculation 6 3 2" xfId="2638"/>
    <cellStyle name="Calculation 6 3 2 2" xfId="3215"/>
    <cellStyle name="Calculation 6 4" xfId="1636"/>
    <cellStyle name="Calculation 6 4 2" xfId="2639"/>
    <cellStyle name="Calculation 6 4 2 2" xfId="3214"/>
    <cellStyle name="Calculation 6 5" xfId="1637"/>
    <cellStyle name="Calculation 6 5 2" xfId="2640"/>
    <cellStyle name="Calculation 6 5 2 2" xfId="3213"/>
    <cellStyle name="Calculation 6 6" xfId="1638"/>
    <cellStyle name="Calculation 6 6 2" xfId="2641"/>
    <cellStyle name="Calculation 6 6 2 2" xfId="3212"/>
    <cellStyle name="Calculation 6 7" xfId="2558"/>
    <cellStyle name="Calculation 6 7 2" xfId="3295"/>
    <cellStyle name="Calculation 7" xfId="119"/>
    <cellStyle name="Calculation 7 2" xfId="1639"/>
    <cellStyle name="Calculation 7 2 2" xfId="2642"/>
    <cellStyle name="Calculation 7 2 2 2" xfId="3211"/>
    <cellStyle name="Calculation 7 3" xfId="1640"/>
    <cellStyle name="Calculation 7 3 2" xfId="2643"/>
    <cellStyle name="Calculation 7 3 2 2" xfId="3210"/>
    <cellStyle name="Calculation 7 4" xfId="1641"/>
    <cellStyle name="Calculation 7 4 2" xfId="2644"/>
    <cellStyle name="Calculation 7 4 2 2" xfId="3209"/>
    <cellStyle name="Calculation 7 5" xfId="1642"/>
    <cellStyle name="Calculation 7 5 2" xfId="2645"/>
    <cellStyle name="Calculation 7 5 2 2" xfId="3208"/>
    <cellStyle name="Calculation 7 6" xfId="1643"/>
    <cellStyle name="Calculation 7 6 2" xfId="2646"/>
    <cellStyle name="Calculation 7 6 2 2" xfId="3207"/>
    <cellStyle name="Calculation 7 7" xfId="2559"/>
    <cellStyle name="Calculation 7 7 2" xfId="3294"/>
    <cellStyle name="Calculation 8 2" xfId="1644"/>
    <cellStyle name="Calculation 8 2 2" xfId="2647"/>
    <cellStyle name="Calculation 8 2 2 2" xfId="3206"/>
    <cellStyle name="Calculation 8 3" xfId="1645"/>
    <cellStyle name="Calculation 8 3 2" xfId="2648"/>
    <cellStyle name="Calculation 8 3 2 2" xfId="3205"/>
    <cellStyle name="Calculation 8 4" xfId="1646"/>
    <cellStyle name="Calculation 8 4 2" xfId="2649"/>
    <cellStyle name="Calculation 8 4 2 2" xfId="3204"/>
    <cellStyle name="Calculation 8 5" xfId="1647"/>
    <cellStyle name="Calculation 8 5 2" xfId="2650"/>
    <cellStyle name="Calculation 8 5 2 2" xfId="3203"/>
    <cellStyle name="Calculation 8 6" xfId="1648"/>
    <cellStyle name="Calculation 8 6 2" xfId="2651"/>
    <cellStyle name="Calculation 8 6 2 2" xfId="3202"/>
    <cellStyle name="Calculation 9 2" xfId="1649"/>
    <cellStyle name="Calculation 9 2 2" xfId="2652"/>
    <cellStyle name="Calculation 9 2 2 2" xfId="3201"/>
    <cellStyle name="Calculation 9 3" xfId="1650"/>
    <cellStyle name="Calculation 9 3 2" xfId="2653"/>
    <cellStyle name="Calculation 9 3 2 2" xfId="3200"/>
    <cellStyle name="Calculation 9 4" xfId="1651"/>
    <cellStyle name="Calculation 9 4 2" xfId="2654"/>
    <cellStyle name="Calculation 9 4 2 2" xfId="3199"/>
    <cellStyle name="Calculation 9 5" xfId="1652"/>
    <cellStyle name="Calculation 9 5 2" xfId="2655"/>
    <cellStyle name="Calculation 9 5 2 2" xfId="3198"/>
    <cellStyle name="Calculation 9 6" xfId="1653"/>
    <cellStyle name="Calculation 9 6 2" xfId="2656"/>
    <cellStyle name="Calculation 9 6 2 2" xfId="3197"/>
    <cellStyle name="Check Cell 10 2" xfId="1654"/>
    <cellStyle name="Check Cell 10 3" xfId="1655"/>
    <cellStyle name="Check Cell 10 4" xfId="1656"/>
    <cellStyle name="Check Cell 10 5" xfId="1657"/>
    <cellStyle name="Check Cell 10 6" xfId="1658"/>
    <cellStyle name="Check Cell 11 2" xfId="1659"/>
    <cellStyle name="Check Cell 11 3" xfId="1660"/>
    <cellStyle name="Check Cell 11 4" xfId="1661"/>
    <cellStyle name="Check Cell 11 5" xfId="1662"/>
    <cellStyle name="Check Cell 11 6" xfId="1663"/>
    <cellStyle name="Check Cell 2" xfId="120"/>
    <cellStyle name="Check Cell 2 2" xfId="1664"/>
    <cellStyle name="Check Cell 2 3" xfId="1665"/>
    <cellStyle name="Check Cell 2 4" xfId="1666"/>
    <cellStyle name="Check Cell 2 5" xfId="1667"/>
    <cellStyle name="Check Cell 2 6" xfId="1668"/>
    <cellStyle name="Check Cell 3" xfId="121"/>
    <cellStyle name="Check Cell 3 2" xfId="1670"/>
    <cellStyle name="Check Cell 3 3" xfId="1671"/>
    <cellStyle name="Check Cell 3 4" xfId="1672"/>
    <cellStyle name="Check Cell 3 5" xfId="1673"/>
    <cellStyle name="Check Cell 3 6" xfId="1674"/>
    <cellStyle name="Check Cell 3 7" xfId="1675"/>
    <cellStyle name="Check Cell 3 8" xfId="1669"/>
    <cellStyle name="Check Cell 4" xfId="122"/>
    <cellStyle name="Check Cell 4 2" xfId="1677"/>
    <cellStyle name="Check Cell 4 3" xfId="1678"/>
    <cellStyle name="Check Cell 4 4" xfId="1679"/>
    <cellStyle name="Check Cell 4 5" xfId="1680"/>
    <cellStyle name="Check Cell 4 6" xfId="1681"/>
    <cellStyle name="Check Cell 4 7" xfId="1682"/>
    <cellStyle name="Check Cell 4 8" xfId="1676"/>
    <cellStyle name="Check Cell 5" xfId="123"/>
    <cellStyle name="Check Cell 5 2" xfId="1683"/>
    <cellStyle name="Check Cell 5 3" xfId="1684"/>
    <cellStyle name="Check Cell 5 4" xfId="1685"/>
    <cellStyle name="Check Cell 5 5" xfId="1686"/>
    <cellStyle name="Check Cell 5 6" xfId="1687"/>
    <cellStyle name="Check Cell 6" xfId="124"/>
    <cellStyle name="Check Cell 6 2" xfId="1688"/>
    <cellStyle name="Check Cell 6 3" xfId="1689"/>
    <cellStyle name="Check Cell 6 4" xfId="1690"/>
    <cellStyle name="Check Cell 6 5" xfId="1691"/>
    <cellStyle name="Check Cell 6 6" xfId="1692"/>
    <cellStyle name="Check Cell 7" xfId="125"/>
    <cellStyle name="Check Cell 7 2" xfId="1693"/>
    <cellStyle name="Check Cell 7 3" xfId="1694"/>
    <cellStyle name="Check Cell 7 4" xfId="1695"/>
    <cellStyle name="Check Cell 7 5" xfId="1696"/>
    <cellStyle name="Check Cell 7 6" xfId="1697"/>
    <cellStyle name="Check Cell 8 2" xfId="1698"/>
    <cellStyle name="Check Cell 8 3" xfId="1699"/>
    <cellStyle name="Check Cell 8 4" xfId="1700"/>
    <cellStyle name="Check Cell 8 5" xfId="1701"/>
    <cellStyle name="Check Cell 8 6" xfId="1702"/>
    <cellStyle name="Check Cell 9 2" xfId="1703"/>
    <cellStyle name="Check Cell 9 3" xfId="1704"/>
    <cellStyle name="Check Cell 9 4" xfId="1705"/>
    <cellStyle name="Check Cell 9 5" xfId="1706"/>
    <cellStyle name="Check Cell 9 6" xfId="1707"/>
    <cellStyle name="Client Name" xfId="126"/>
    <cellStyle name="Column Headings" xfId="127"/>
    <cellStyle name="Comma" xfId="1" builtinId="3"/>
    <cellStyle name="Comma 18" xfId="1708"/>
    <cellStyle name="Comma 19" xfId="1709"/>
    <cellStyle name="Comma 19 2" xfId="1710"/>
    <cellStyle name="Comma 2" xfId="128"/>
    <cellStyle name="Comma 2 2" xfId="129"/>
    <cellStyle name="Comma 2 3" xfId="130"/>
    <cellStyle name="Comma 2 3 2" xfId="1711"/>
    <cellStyle name="Comma 2 4" xfId="131"/>
    <cellStyle name="Comma 2 4 2" xfId="2535"/>
    <cellStyle name="Comma 2 4 3" xfId="2964"/>
    <cellStyle name="Comma 20" xfId="1712"/>
    <cellStyle name="Comma 20 2" xfId="1713"/>
    <cellStyle name="Comma 21" xfId="1714"/>
    <cellStyle name="Comma 21 2" xfId="1715"/>
    <cellStyle name="Comma 22" xfId="1716"/>
    <cellStyle name="Comma 22 2" xfId="1717"/>
    <cellStyle name="Comma 23" xfId="1718"/>
    <cellStyle name="Comma 23 2" xfId="1719"/>
    <cellStyle name="Comma 24" xfId="1720"/>
    <cellStyle name="Comma 24 2" xfId="1721"/>
    <cellStyle name="Comma 27" xfId="1722"/>
    <cellStyle name="Comma 27 2" xfId="1723"/>
    <cellStyle name="Comma 28" xfId="1724"/>
    <cellStyle name="Comma 28 2" xfId="1725"/>
    <cellStyle name="Comma 3" xfId="132"/>
    <cellStyle name="Comma 3 10" xfId="2923"/>
    <cellStyle name="Comma 3 2" xfId="133"/>
    <cellStyle name="Comma 3 3" xfId="134"/>
    <cellStyle name="Comma 3 3 2" xfId="2534"/>
    <cellStyle name="Comma 3 3 3" xfId="2966"/>
    <cellStyle name="Comma 3 4" xfId="1726"/>
    <cellStyle name="Comma 3 4 2" xfId="2850"/>
    <cellStyle name="Comma 3 4 2 2" xfId="2897"/>
    <cellStyle name="Comma 3 4 2 2 2" xfId="2998"/>
    <cellStyle name="Comma 3 4 2 3" xfId="3442"/>
    <cellStyle name="Comma 3 4 2 4" xfId="2942"/>
    <cellStyle name="Comma 3 4 3" xfId="2880"/>
    <cellStyle name="Comma 3 4 3 2" xfId="2976"/>
    <cellStyle name="Comma 3 4 4" xfId="3418"/>
    <cellStyle name="Comma 3 4 5" xfId="2925"/>
    <cellStyle name="Comma 3 5" xfId="2531"/>
    <cellStyle name="Comma 3 5 2" xfId="2854"/>
    <cellStyle name="Comma 3 5 2 2" xfId="2901"/>
    <cellStyle name="Comma 3 5 2 2 2" xfId="3002"/>
    <cellStyle name="Comma 3 5 2 3" xfId="3446"/>
    <cellStyle name="Comma 3 5 2 4" xfId="2946"/>
    <cellStyle name="Comma 3 5 3" xfId="2884"/>
    <cellStyle name="Comma 3 5 3 2" xfId="2985"/>
    <cellStyle name="Comma 3 5 4" xfId="3428"/>
    <cellStyle name="Comma 3 5 5" xfId="2929"/>
    <cellStyle name="Comma 3 6" xfId="2540"/>
    <cellStyle name="Comma 3 6 2" xfId="2858"/>
    <cellStyle name="Comma 3 6 2 2" xfId="2905"/>
    <cellStyle name="Comma 3 6 2 2 2" xfId="3006"/>
    <cellStyle name="Comma 3 6 2 3" xfId="3450"/>
    <cellStyle name="Comma 3 6 2 4" xfId="2950"/>
    <cellStyle name="Comma 3 6 3" xfId="2888"/>
    <cellStyle name="Comma 3 6 3 2" xfId="2989"/>
    <cellStyle name="Comma 3 6 4" xfId="3432"/>
    <cellStyle name="Comma 3 6 5" xfId="2933"/>
    <cellStyle name="Comma 3 7" xfId="2848"/>
    <cellStyle name="Comma 3 7 2" xfId="2895"/>
    <cellStyle name="Comma 3 7 2 2" xfId="2996"/>
    <cellStyle name="Comma 3 7 3" xfId="3440"/>
    <cellStyle name="Comma 3 7 4" xfId="2940"/>
    <cellStyle name="Comma 3 8" xfId="2878"/>
    <cellStyle name="Comma 3 8 2" xfId="2965"/>
    <cellStyle name="Comma 3 9" xfId="3033"/>
    <cellStyle name="Comma 30" xfId="1727"/>
    <cellStyle name="Comma 30 2" xfId="1728"/>
    <cellStyle name="Comma 36" xfId="1729"/>
    <cellStyle name="Comma 36 2" xfId="1730"/>
    <cellStyle name="Comma 39 2" xfId="1731"/>
    <cellStyle name="Comma 4" xfId="135"/>
    <cellStyle name="Comma 4 2" xfId="136"/>
    <cellStyle name="Comma 4 3" xfId="1732"/>
    <cellStyle name="Comma 5" xfId="2861"/>
    <cellStyle name="Comma 5 2" xfId="2908"/>
    <cellStyle name="Comma 5 2 2" xfId="3009"/>
    <cellStyle name="Comma 5 3" xfId="3453"/>
    <cellStyle name="Comma 5 4" xfId="2953"/>
    <cellStyle name="Comma 58 2" xfId="1733"/>
    <cellStyle name="Comma 6" xfId="3474"/>
    <cellStyle name="Comma0" xfId="137"/>
    <cellStyle name="Comma0 2" xfId="2533"/>
    <cellStyle name="Comma0 3" xfId="2967"/>
    <cellStyle name="Currency 18" xfId="1734"/>
    <cellStyle name="Currency 18 2" xfId="1735"/>
    <cellStyle name="Currency 19" xfId="1736"/>
    <cellStyle name="Currency 19 2" xfId="1737"/>
    <cellStyle name="Currency 2" xfId="138"/>
    <cellStyle name="Currency 2 2" xfId="139"/>
    <cellStyle name="Currency 2 3" xfId="140"/>
    <cellStyle name="Currency 2 3 2" xfId="1739"/>
    <cellStyle name="Currency 2 3 2 2" xfId="2977"/>
    <cellStyle name="Currency 2 3 3" xfId="1738"/>
    <cellStyle name="Currency 2 3 4" xfId="2968"/>
    <cellStyle name="Currency 2 4" xfId="1740"/>
    <cellStyle name="Currency 2 4 2" xfId="2978"/>
    <cellStyle name="Currency 20" xfId="1741"/>
    <cellStyle name="Currency 20 2" xfId="1742"/>
    <cellStyle name="Currency 21" xfId="1743"/>
    <cellStyle name="Currency 21 2" xfId="1744"/>
    <cellStyle name="Currency 22" xfId="1745"/>
    <cellStyle name="Currency 22 2" xfId="1746"/>
    <cellStyle name="Currency 23" xfId="1747"/>
    <cellStyle name="Currency 23 2" xfId="1748"/>
    <cellStyle name="Currency 24" xfId="1749"/>
    <cellStyle name="Currency 24 2" xfId="1750"/>
    <cellStyle name="Currency 27" xfId="1751"/>
    <cellStyle name="Currency 27 2" xfId="1752"/>
    <cellStyle name="Currency 28" xfId="1753"/>
    <cellStyle name="Currency 28 2" xfId="1754"/>
    <cellStyle name="Currency 3" xfId="141"/>
    <cellStyle name="Currency 3 2" xfId="1755"/>
    <cellStyle name="Currency 36" xfId="1756"/>
    <cellStyle name="Currency 36 2" xfId="1757"/>
    <cellStyle name="Currency 39 2" xfId="1758"/>
    <cellStyle name="Currency 43 2" xfId="1759"/>
    <cellStyle name="Currency0" xfId="142"/>
    <cellStyle name="Currency0 2" xfId="2532"/>
    <cellStyle name="Currency0 3" xfId="2969"/>
    <cellStyle name="Date" xfId="143"/>
    <cellStyle name="Decimal 2 (e.g. 1,000.00)" xfId="144"/>
    <cellStyle name="Double Underline" xfId="145"/>
    <cellStyle name="Double Underscore" xfId="146"/>
    <cellStyle name="Emphasis 1" xfId="147"/>
    <cellStyle name="Emphasis 2" xfId="148"/>
    <cellStyle name="Emphasis 3" xfId="149"/>
    <cellStyle name="Explanatory Text 10 2" xfId="1760"/>
    <cellStyle name="Explanatory Text 10 3" xfId="1761"/>
    <cellStyle name="Explanatory Text 10 4" xfId="1762"/>
    <cellStyle name="Explanatory Text 10 5" xfId="1763"/>
    <cellStyle name="Explanatory Text 10 6" xfId="1764"/>
    <cellStyle name="Explanatory Text 11 2" xfId="1765"/>
    <cellStyle name="Explanatory Text 11 3" xfId="1766"/>
    <cellStyle name="Explanatory Text 11 4" xfId="1767"/>
    <cellStyle name="Explanatory Text 11 5" xfId="1768"/>
    <cellStyle name="Explanatory Text 11 6" xfId="1769"/>
    <cellStyle name="Explanatory Text 2" xfId="1770"/>
    <cellStyle name="Explanatory Text 2 2" xfId="1771"/>
    <cellStyle name="Explanatory Text 2 3" xfId="1772"/>
    <cellStyle name="Explanatory Text 2 4" xfId="1773"/>
    <cellStyle name="Explanatory Text 2 5" xfId="1774"/>
    <cellStyle name="Explanatory Text 2 6" xfId="1775"/>
    <cellStyle name="Explanatory Text 3" xfId="1776"/>
    <cellStyle name="Explanatory Text 3 2" xfId="1777"/>
    <cellStyle name="Explanatory Text 3 3" xfId="1778"/>
    <cellStyle name="Explanatory Text 3 4" xfId="1779"/>
    <cellStyle name="Explanatory Text 3 5" xfId="1780"/>
    <cellStyle name="Explanatory Text 3 6" xfId="1781"/>
    <cellStyle name="Explanatory Text 4 2" xfId="1782"/>
    <cellStyle name="Explanatory Text 4 3" xfId="1783"/>
    <cellStyle name="Explanatory Text 4 4" xfId="1784"/>
    <cellStyle name="Explanatory Text 4 5" xfId="1785"/>
    <cellStyle name="Explanatory Text 4 6" xfId="1786"/>
    <cellStyle name="Explanatory Text 5 2" xfId="1787"/>
    <cellStyle name="Explanatory Text 5 3" xfId="1788"/>
    <cellStyle name="Explanatory Text 5 4" xfId="1789"/>
    <cellStyle name="Explanatory Text 5 5" xfId="1790"/>
    <cellStyle name="Explanatory Text 5 6" xfId="1791"/>
    <cellStyle name="Explanatory Text 6 2" xfId="1792"/>
    <cellStyle name="Explanatory Text 6 3" xfId="1793"/>
    <cellStyle name="Explanatory Text 6 4" xfId="1794"/>
    <cellStyle name="Explanatory Text 6 5" xfId="1795"/>
    <cellStyle name="Explanatory Text 6 6" xfId="1796"/>
    <cellStyle name="Explanatory Text 7 2" xfId="1797"/>
    <cellStyle name="Explanatory Text 7 3" xfId="1798"/>
    <cellStyle name="Explanatory Text 7 4" xfId="1799"/>
    <cellStyle name="Explanatory Text 7 5" xfId="1800"/>
    <cellStyle name="Explanatory Text 7 6" xfId="1801"/>
    <cellStyle name="Explanatory Text 8 2" xfId="1802"/>
    <cellStyle name="Explanatory Text 8 3" xfId="1803"/>
    <cellStyle name="Explanatory Text 8 4" xfId="1804"/>
    <cellStyle name="Explanatory Text 8 5" xfId="1805"/>
    <cellStyle name="Explanatory Text 8 6" xfId="1806"/>
    <cellStyle name="Explanatory Text 9 2" xfId="1807"/>
    <cellStyle name="Explanatory Text 9 3" xfId="1808"/>
    <cellStyle name="Explanatory Text 9 4" xfId="1809"/>
    <cellStyle name="Explanatory Text 9 5" xfId="1810"/>
    <cellStyle name="Explanatory Text 9 6" xfId="1811"/>
    <cellStyle name="F2" xfId="150"/>
    <cellStyle name="F3" xfId="151"/>
    <cellStyle name="F4" xfId="152"/>
    <cellStyle name="F5" xfId="153"/>
    <cellStyle name="F6" xfId="154"/>
    <cellStyle name="F7" xfId="155"/>
    <cellStyle name="F8" xfId="156"/>
    <cellStyle name="Fixed" xfId="157"/>
    <cellStyle name="Good 10 2" xfId="1812"/>
    <cellStyle name="Good 10 3" xfId="1813"/>
    <cellStyle name="Good 10 4" xfId="1814"/>
    <cellStyle name="Good 10 5" xfId="1815"/>
    <cellStyle name="Good 10 6" xfId="1816"/>
    <cellStyle name="Good 11 2" xfId="1817"/>
    <cellStyle name="Good 11 3" xfId="1818"/>
    <cellStyle name="Good 11 4" xfId="1819"/>
    <cellStyle name="Good 11 5" xfId="1820"/>
    <cellStyle name="Good 11 6" xfId="1821"/>
    <cellStyle name="Good 2" xfId="158"/>
    <cellStyle name="Good 2 2" xfId="1822"/>
    <cellStyle name="Good 2 3" xfId="1823"/>
    <cellStyle name="Good 2 4" xfId="1824"/>
    <cellStyle name="Good 2 5" xfId="1825"/>
    <cellStyle name="Good 2 6" xfId="1826"/>
    <cellStyle name="Good 3" xfId="159"/>
    <cellStyle name="Good 3 2" xfId="1828"/>
    <cellStyle name="Good 3 3" xfId="1829"/>
    <cellStyle name="Good 3 4" xfId="1830"/>
    <cellStyle name="Good 3 5" xfId="1831"/>
    <cellStyle name="Good 3 6" xfId="1832"/>
    <cellStyle name="Good 3 7" xfId="1833"/>
    <cellStyle name="Good 3 8" xfId="1827"/>
    <cellStyle name="Good 4" xfId="160"/>
    <cellStyle name="Good 4 2" xfId="1835"/>
    <cellStyle name="Good 4 3" xfId="1836"/>
    <cellStyle name="Good 4 4" xfId="1837"/>
    <cellStyle name="Good 4 5" xfId="1838"/>
    <cellStyle name="Good 4 6" xfId="1839"/>
    <cellStyle name="Good 4 7" xfId="1840"/>
    <cellStyle name="Good 4 8" xfId="1834"/>
    <cellStyle name="Good 5" xfId="161"/>
    <cellStyle name="Good 5 2" xfId="1841"/>
    <cellStyle name="Good 5 3" xfId="1842"/>
    <cellStyle name="Good 5 4" xfId="1843"/>
    <cellStyle name="Good 5 5" xfId="1844"/>
    <cellStyle name="Good 5 6" xfId="1845"/>
    <cellStyle name="Good 6" xfId="162"/>
    <cellStyle name="Good 6 2" xfId="1846"/>
    <cellStyle name="Good 6 3" xfId="1847"/>
    <cellStyle name="Good 6 4" xfId="1848"/>
    <cellStyle name="Good 6 5" xfId="1849"/>
    <cellStyle name="Good 6 6" xfId="1850"/>
    <cellStyle name="Good 7" xfId="163"/>
    <cellStyle name="Good 7 2" xfId="1851"/>
    <cellStyle name="Good 7 3" xfId="1852"/>
    <cellStyle name="Good 7 4" xfId="1853"/>
    <cellStyle name="Good 7 5" xfId="1854"/>
    <cellStyle name="Good 7 6" xfId="1855"/>
    <cellStyle name="Good 8 2" xfId="1856"/>
    <cellStyle name="Good 8 3" xfId="1857"/>
    <cellStyle name="Good 8 4" xfId="1858"/>
    <cellStyle name="Good 8 5" xfId="1859"/>
    <cellStyle name="Good 8 6" xfId="1860"/>
    <cellStyle name="Good 9 2" xfId="1861"/>
    <cellStyle name="Good 9 3" xfId="1862"/>
    <cellStyle name="Good 9 4" xfId="1863"/>
    <cellStyle name="Good 9 5" xfId="1864"/>
    <cellStyle name="Good 9 6" xfId="1865"/>
    <cellStyle name="Heading 1 10 2" xfId="1866"/>
    <cellStyle name="Heading 1 10 3" xfId="1867"/>
    <cellStyle name="Heading 1 10 4" xfId="1868"/>
    <cellStyle name="Heading 1 10 5" xfId="1869"/>
    <cellStyle name="Heading 1 10 6" xfId="1870"/>
    <cellStyle name="Heading 1 11 2" xfId="1871"/>
    <cellStyle name="Heading 1 11 3" xfId="1872"/>
    <cellStyle name="Heading 1 11 4" xfId="1873"/>
    <cellStyle name="Heading 1 11 5" xfId="1874"/>
    <cellStyle name="Heading 1 11 6" xfId="1875"/>
    <cellStyle name="Heading 1 2" xfId="164"/>
    <cellStyle name="Heading 1 2 2" xfId="1876"/>
    <cellStyle name="Heading 1 2 3" xfId="1877"/>
    <cellStyle name="Heading 1 2 4" xfId="1878"/>
    <cellStyle name="Heading 1 2 5" xfId="1879"/>
    <cellStyle name="Heading 1 2 6" xfId="1880"/>
    <cellStyle name="Heading 1 3" xfId="165"/>
    <cellStyle name="Heading 1 3 2" xfId="1882"/>
    <cellStyle name="Heading 1 3 3" xfId="1883"/>
    <cellStyle name="Heading 1 3 4" xfId="1884"/>
    <cellStyle name="Heading 1 3 5" xfId="1885"/>
    <cellStyle name="Heading 1 3 6" xfId="1886"/>
    <cellStyle name="Heading 1 3 7" xfId="1887"/>
    <cellStyle name="Heading 1 3 8" xfId="1881"/>
    <cellStyle name="Heading 1 4" xfId="166"/>
    <cellStyle name="Heading 1 4 2" xfId="1889"/>
    <cellStyle name="Heading 1 4 3" xfId="1890"/>
    <cellStyle name="Heading 1 4 4" xfId="1891"/>
    <cellStyle name="Heading 1 4 5" xfId="1892"/>
    <cellStyle name="Heading 1 4 6" xfId="1893"/>
    <cellStyle name="Heading 1 4 7" xfId="1894"/>
    <cellStyle name="Heading 1 4 8" xfId="1888"/>
    <cellStyle name="Heading 1 5" xfId="167"/>
    <cellStyle name="Heading 1 5 2" xfId="1895"/>
    <cellStyle name="Heading 1 5 3" xfId="1896"/>
    <cellStyle name="Heading 1 5 4" xfId="1897"/>
    <cellStyle name="Heading 1 5 5" xfId="1898"/>
    <cellStyle name="Heading 1 5 6" xfId="1899"/>
    <cellStyle name="Heading 1 6" xfId="168"/>
    <cellStyle name="Heading 1 6 2" xfId="1900"/>
    <cellStyle name="Heading 1 6 3" xfId="1901"/>
    <cellStyle name="Heading 1 6 4" xfId="1902"/>
    <cellStyle name="Heading 1 6 5" xfId="1903"/>
    <cellStyle name="Heading 1 6 6" xfId="1904"/>
    <cellStyle name="Heading 1 7" xfId="169"/>
    <cellStyle name="Heading 1 7 2" xfId="1905"/>
    <cellStyle name="Heading 1 7 3" xfId="1906"/>
    <cellStyle name="Heading 1 7 4" xfId="1907"/>
    <cellStyle name="Heading 1 7 5" xfId="1908"/>
    <cellStyle name="Heading 1 7 6" xfId="1909"/>
    <cellStyle name="Heading 1 8 2" xfId="1910"/>
    <cellStyle name="Heading 1 8 3" xfId="1911"/>
    <cellStyle name="Heading 1 8 4" xfId="1912"/>
    <cellStyle name="Heading 1 8 5" xfId="1913"/>
    <cellStyle name="Heading 1 8 6" xfId="1914"/>
    <cellStyle name="Heading 1 9 2" xfId="1915"/>
    <cellStyle name="Heading 1 9 3" xfId="1916"/>
    <cellStyle name="Heading 1 9 4" xfId="1917"/>
    <cellStyle name="Heading 1 9 5" xfId="1918"/>
    <cellStyle name="Heading 1 9 6" xfId="1919"/>
    <cellStyle name="Heading 2 10 2" xfId="1920"/>
    <cellStyle name="Heading 2 10 3" xfId="1921"/>
    <cellStyle name="Heading 2 10 4" xfId="1922"/>
    <cellStyle name="Heading 2 10 5" xfId="1923"/>
    <cellStyle name="Heading 2 10 6" xfId="1924"/>
    <cellStyle name="Heading 2 11 2" xfId="1925"/>
    <cellStyle name="Heading 2 11 3" xfId="1926"/>
    <cellStyle name="Heading 2 11 4" xfId="1927"/>
    <cellStyle name="Heading 2 11 5" xfId="1928"/>
    <cellStyle name="Heading 2 11 6" xfId="1929"/>
    <cellStyle name="Heading 2 2" xfId="170"/>
    <cellStyle name="Heading 2 2 2" xfId="1930"/>
    <cellStyle name="Heading 2 2 3" xfId="1931"/>
    <cellStyle name="Heading 2 2 4" xfId="1932"/>
    <cellStyle name="Heading 2 2 5" xfId="1933"/>
    <cellStyle name="Heading 2 2 6" xfId="1934"/>
    <cellStyle name="Heading 2 3" xfId="171"/>
    <cellStyle name="Heading 2 3 2" xfId="1936"/>
    <cellStyle name="Heading 2 3 3" xfId="1937"/>
    <cellStyle name="Heading 2 3 4" xfId="1938"/>
    <cellStyle name="Heading 2 3 5" xfId="1939"/>
    <cellStyle name="Heading 2 3 6" xfId="1940"/>
    <cellStyle name="Heading 2 3 7" xfId="1941"/>
    <cellStyle name="Heading 2 3 8" xfId="1935"/>
    <cellStyle name="Heading 2 4" xfId="172"/>
    <cellStyle name="Heading 2 4 2" xfId="1943"/>
    <cellStyle name="Heading 2 4 3" xfId="1944"/>
    <cellStyle name="Heading 2 4 4" xfId="1945"/>
    <cellStyle name="Heading 2 4 5" xfId="1946"/>
    <cellStyle name="Heading 2 4 6" xfId="1947"/>
    <cellStyle name="Heading 2 4 7" xfId="1948"/>
    <cellStyle name="Heading 2 4 8" xfId="1942"/>
    <cellStyle name="Heading 2 5" xfId="173"/>
    <cellStyle name="Heading 2 5 2" xfId="1949"/>
    <cellStyle name="Heading 2 5 3" xfId="1950"/>
    <cellStyle name="Heading 2 5 4" xfId="1951"/>
    <cellStyle name="Heading 2 5 5" xfId="1952"/>
    <cellStyle name="Heading 2 5 6" xfId="1953"/>
    <cellStyle name="Heading 2 6" xfId="174"/>
    <cellStyle name="Heading 2 6 2" xfId="1954"/>
    <cellStyle name="Heading 2 6 3" xfId="1955"/>
    <cellStyle name="Heading 2 6 4" xfId="1956"/>
    <cellStyle name="Heading 2 6 5" xfId="1957"/>
    <cellStyle name="Heading 2 6 6" xfId="1958"/>
    <cellStyle name="Heading 2 7" xfId="175"/>
    <cellStyle name="Heading 2 7 2" xfId="1959"/>
    <cellStyle name="Heading 2 7 3" xfId="1960"/>
    <cellStyle name="Heading 2 7 4" xfId="1961"/>
    <cellStyle name="Heading 2 7 5" xfId="1962"/>
    <cellStyle name="Heading 2 7 6" xfId="1963"/>
    <cellStyle name="Heading 2 8 2" xfId="1964"/>
    <cellStyle name="Heading 2 8 3" xfId="1965"/>
    <cellStyle name="Heading 2 8 4" xfId="1966"/>
    <cellStyle name="Heading 2 8 5" xfId="1967"/>
    <cellStyle name="Heading 2 8 6" xfId="1968"/>
    <cellStyle name="Heading 2 9 2" xfId="1969"/>
    <cellStyle name="Heading 2 9 3" xfId="1970"/>
    <cellStyle name="Heading 2 9 4" xfId="1971"/>
    <cellStyle name="Heading 2 9 5" xfId="1972"/>
    <cellStyle name="Heading 2 9 6" xfId="1973"/>
    <cellStyle name="Heading 3 10 2" xfId="1974"/>
    <cellStyle name="Heading 3 10 3" xfId="1975"/>
    <cellStyle name="Heading 3 10 4" xfId="1976"/>
    <cellStyle name="Heading 3 10 5" xfId="1977"/>
    <cellStyle name="Heading 3 10 6" xfId="1978"/>
    <cellStyle name="Heading 3 11 2" xfId="1979"/>
    <cellStyle name="Heading 3 11 3" xfId="1980"/>
    <cellStyle name="Heading 3 11 4" xfId="1981"/>
    <cellStyle name="Heading 3 11 5" xfId="1982"/>
    <cellStyle name="Heading 3 11 6" xfId="1983"/>
    <cellStyle name="Heading 3 2" xfId="176"/>
    <cellStyle name="Heading 3 2 2" xfId="1984"/>
    <cellStyle name="Heading 3 2 3" xfId="1985"/>
    <cellStyle name="Heading 3 2 4" xfId="1986"/>
    <cellStyle name="Heading 3 2 5" xfId="1987"/>
    <cellStyle name="Heading 3 2 6" xfId="1988"/>
    <cellStyle name="Heading 3 3" xfId="177"/>
    <cellStyle name="Heading 3 3 2" xfId="1990"/>
    <cellStyle name="Heading 3 3 3" xfId="1991"/>
    <cellStyle name="Heading 3 3 4" xfId="1992"/>
    <cellStyle name="Heading 3 3 5" xfId="1993"/>
    <cellStyle name="Heading 3 3 6" xfId="1994"/>
    <cellStyle name="Heading 3 3 7" xfId="1995"/>
    <cellStyle name="Heading 3 3 8" xfId="1989"/>
    <cellStyle name="Heading 3 4" xfId="178"/>
    <cellStyle name="Heading 3 4 2" xfId="1997"/>
    <cellStyle name="Heading 3 4 3" xfId="1998"/>
    <cellStyle name="Heading 3 4 4" xfId="1999"/>
    <cellStyle name="Heading 3 4 5" xfId="2000"/>
    <cellStyle name="Heading 3 4 6" xfId="2001"/>
    <cellStyle name="Heading 3 4 7" xfId="2002"/>
    <cellStyle name="Heading 3 4 8" xfId="1996"/>
    <cellStyle name="Heading 3 5" xfId="179"/>
    <cellStyle name="Heading 3 5 2" xfId="2003"/>
    <cellStyle name="Heading 3 5 3" xfId="2004"/>
    <cellStyle name="Heading 3 5 4" xfId="2005"/>
    <cellStyle name="Heading 3 5 5" xfId="2006"/>
    <cellStyle name="Heading 3 5 6" xfId="2007"/>
    <cellStyle name="Heading 3 6" xfId="180"/>
    <cellStyle name="Heading 3 6 2" xfId="2008"/>
    <cellStyle name="Heading 3 6 3" xfId="2009"/>
    <cellStyle name="Heading 3 6 4" xfId="2010"/>
    <cellStyle name="Heading 3 6 5" xfId="2011"/>
    <cellStyle name="Heading 3 6 6" xfId="2012"/>
    <cellStyle name="Heading 3 7" xfId="181"/>
    <cellStyle name="Heading 3 7 2" xfId="2013"/>
    <cellStyle name="Heading 3 7 3" xfId="2014"/>
    <cellStyle name="Heading 3 7 4" xfId="2015"/>
    <cellStyle name="Heading 3 7 5" xfId="2016"/>
    <cellStyle name="Heading 3 7 6" xfId="2017"/>
    <cellStyle name="Heading 3 8 2" xfId="2018"/>
    <cellStyle name="Heading 3 8 3" xfId="2019"/>
    <cellStyle name="Heading 3 8 4" xfId="2020"/>
    <cellStyle name="Heading 3 8 5" xfId="2021"/>
    <cellStyle name="Heading 3 8 6" xfId="2022"/>
    <cellStyle name="Heading 3 9 2" xfId="2023"/>
    <cellStyle name="Heading 3 9 3" xfId="2024"/>
    <cellStyle name="Heading 3 9 4" xfId="2025"/>
    <cellStyle name="Heading 3 9 5" xfId="2026"/>
    <cellStyle name="Heading 3 9 6" xfId="2027"/>
    <cellStyle name="Heading 4 10 2" xfId="2028"/>
    <cellStyle name="Heading 4 10 3" xfId="2029"/>
    <cellStyle name="Heading 4 10 4" xfId="2030"/>
    <cellStyle name="Heading 4 10 5" xfId="2031"/>
    <cellStyle name="Heading 4 10 6" xfId="2032"/>
    <cellStyle name="Heading 4 11 2" xfId="2033"/>
    <cellStyle name="Heading 4 11 3" xfId="2034"/>
    <cellStyle name="Heading 4 11 4" xfId="2035"/>
    <cellStyle name="Heading 4 11 5" xfId="2036"/>
    <cellStyle name="Heading 4 11 6" xfId="2037"/>
    <cellStyle name="Heading 4 2" xfId="182"/>
    <cellStyle name="Heading 4 2 2" xfId="2038"/>
    <cellStyle name="Heading 4 2 3" xfId="2039"/>
    <cellStyle name="Heading 4 2 4" xfId="2040"/>
    <cellStyle name="Heading 4 2 5" xfId="2041"/>
    <cellStyle name="Heading 4 2 6" xfId="2042"/>
    <cellStyle name="Heading 4 3" xfId="183"/>
    <cellStyle name="Heading 4 3 2" xfId="2044"/>
    <cellStyle name="Heading 4 3 3" xfId="2045"/>
    <cellStyle name="Heading 4 3 4" xfId="2046"/>
    <cellStyle name="Heading 4 3 5" xfId="2047"/>
    <cellStyle name="Heading 4 3 6" xfId="2048"/>
    <cellStyle name="Heading 4 3 7" xfId="2049"/>
    <cellStyle name="Heading 4 3 8" xfId="2043"/>
    <cellStyle name="Heading 4 4" xfId="184"/>
    <cellStyle name="Heading 4 4 2" xfId="2051"/>
    <cellStyle name="Heading 4 4 3" xfId="2052"/>
    <cellStyle name="Heading 4 4 4" xfId="2053"/>
    <cellStyle name="Heading 4 4 5" xfId="2054"/>
    <cellStyle name="Heading 4 4 6" xfId="2055"/>
    <cellStyle name="Heading 4 4 7" xfId="2056"/>
    <cellStyle name="Heading 4 4 8" xfId="2050"/>
    <cellStyle name="Heading 4 5" xfId="185"/>
    <cellStyle name="Heading 4 5 2" xfId="2057"/>
    <cellStyle name="Heading 4 5 3" xfId="2058"/>
    <cellStyle name="Heading 4 5 4" xfId="2059"/>
    <cellStyle name="Heading 4 5 5" xfId="2060"/>
    <cellStyle name="Heading 4 5 6" xfId="2061"/>
    <cellStyle name="Heading 4 6" xfId="186"/>
    <cellStyle name="Heading 4 6 2" xfId="2062"/>
    <cellStyle name="Heading 4 6 3" xfId="2063"/>
    <cellStyle name="Heading 4 6 4" xfId="2064"/>
    <cellStyle name="Heading 4 6 5" xfId="2065"/>
    <cellStyle name="Heading 4 6 6" xfId="2066"/>
    <cellStyle name="Heading 4 7" xfId="187"/>
    <cellStyle name="Heading 4 7 2" xfId="2067"/>
    <cellStyle name="Heading 4 7 3" xfId="2068"/>
    <cellStyle name="Heading 4 7 4" xfId="2069"/>
    <cellStyle name="Heading 4 7 5" xfId="2070"/>
    <cellStyle name="Heading 4 7 6" xfId="2071"/>
    <cellStyle name="Heading 4 8 2" xfId="2072"/>
    <cellStyle name="Heading 4 8 3" xfId="2073"/>
    <cellStyle name="Heading 4 8 4" xfId="2074"/>
    <cellStyle name="Heading 4 8 5" xfId="2075"/>
    <cellStyle name="Heading 4 8 6" xfId="2076"/>
    <cellStyle name="Heading 4 9 2" xfId="2077"/>
    <cellStyle name="Heading 4 9 3" xfId="2078"/>
    <cellStyle name="Heading 4 9 4" xfId="2079"/>
    <cellStyle name="Heading 4 9 5" xfId="2080"/>
    <cellStyle name="Heading 4 9 6" xfId="2081"/>
    <cellStyle name="HEADING1" xfId="188"/>
    <cellStyle name="HEADING2" xfId="189"/>
    <cellStyle name="Hyperlink" xfId="2" builtinId="8"/>
    <cellStyle name="Hyperlink 2" xfId="15"/>
    <cellStyle name="Hyperlink 2 2" xfId="191"/>
    <cellStyle name="Hyperlink 2 2 2" xfId="192"/>
    <cellStyle name="Hyperlink 2 2 3" xfId="2082"/>
    <cellStyle name="Hyperlink 2 2 3 2" xfId="2979"/>
    <cellStyle name="Hyperlink 2 2 4" xfId="2970"/>
    <cellStyle name="Hyperlink 2 3" xfId="2083"/>
    <cellStyle name="Hyperlink 2 4" xfId="2084"/>
    <cellStyle name="Hyperlink 2 4 2" xfId="2980"/>
    <cellStyle name="Hyperlink 2 5" xfId="190"/>
    <cellStyle name="Hyperlink 2 6" xfId="2862"/>
    <cellStyle name="Hyperlink 3" xfId="193"/>
    <cellStyle name="Hyperlink 3 2" xfId="194"/>
    <cellStyle name="Hyperlink 3 3" xfId="2085"/>
    <cellStyle name="Hyperlink 30" xfId="2086"/>
    <cellStyle name="In 000s (Convert to 000s)" xfId="195"/>
    <cellStyle name="Input 10 2" xfId="2087"/>
    <cellStyle name="Input 10 2 2" xfId="2657"/>
    <cellStyle name="Input 10 2 2 2" xfId="3196"/>
    <cellStyle name="Input 10 3" xfId="2088"/>
    <cellStyle name="Input 10 3 2" xfId="2658"/>
    <cellStyle name="Input 10 3 2 2" xfId="3195"/>
    <cellStyle name="Input 10 4" xfId="2089"/>
    <cellStyle name="Input 10 4 2" xfId="2659"/>
    <cellStyle name="Input 10 4 2 2" xfId="3194"/>
    <cellStyle name="Input 10 5" xfId="2090"/>
    <cellStyle name="Input 10 5 2" xfId="2660"/>
    <cellStyle name="Input 10 5 2 2" xfId="3193"/>
    <cellStyle name="Input 10 6" xfId="2091"/>
    <cellStyle name="Input 10 6 2" xfId="2661"/>
    <cellStyle name="Input 10 6 2 2" xfId="3192"/>
    <cellStyle name="Input 11 2" xfId="2092"/>
    <cellStyle name="Input 11 2 2" xfId="2662"/>
    <cellStyle name="Input 11 2 2 2" xfId="3191"/>
    <cellStyle name="Input 11 3" xfId="2093"/>
    <cellStyle name="Input 11 3 2" xfId="2663"/>
    <cellStyle name="Input 11 3 2 2" xfId="3190"/>
    <cellStyle name="Input 11 4" xfId="2094"/>
    <cellStyle name="Input 11 4 2" xfId="2664"/>
    <cellStyle name="Input 11 4 2 2" xfId="3189"/>
    <cellStyle name="Input 11 5" xfId="2095"/>
    <cellStyle name="Input 11 5 2" xfId="2665"/>
    <cellStyle name="Input 11 5 2 2" xfId="3188"/>
    <cellStyle name="Input 11 6" xfId="2096"/>
    <cellStyle name="Input 11 6 2" xfId="2666"/>
    <cellStyle name="Input 11 6 2 2" xfId="3187"/>
    <cellStyle name="Input 2" xfId="196"/>
    <cellStyle name="Input 2 2" xfId="2097"/>
    <cellStyle name="Input 2 2 2" xfId="2667"/>
    <cellStyle name="Input 2 2 2 2" xfId="3186"/>
    <cellStyle name="Input 2 3" xfId="2098"/>
    <cellStyle name="Input 2 3 2" xfId="2668"/>
    <cellStyle name="Input 2 3 2 2" xfId="3185"/>
    <cellStyle name="Input 2 4" xfId="2099"/>
    <cellStyle name="Input 2 4 2" xfId="2669"/>
    <cellStyle name="Input 2 4 2 2" xfId="3184"/>
    <cellStyle name="Input 2 5" xfId="2100"/>
    <cellStyle name="Input 2 5 2" xfId="2670"/>
    <cellStyle name="Input 2 5 2 2" xfId="3183"/>
    <cellStyle name="Input 2 6" xfId="2101"/>
    <cellStyle name="Input 2 6 2" xfId="2671"/>
    <cellStyle name="Input 2 6 2 2" xfId="3182"/>
    <cellStyle name="Input 2 7" xfId="2560"/>
    <cellStyle name="Input 2 7 2" xfId="3293"/>
    <cellStyle name="Input 3" xfId="197"/>
    <cellStyle name="Input 3 2" xfId="2103"/>
    <cellStyle name="Input 3 2 2" xfId="2673"/>
    <cellStyle name="Input 3 2 2 2" xfId="3180"/>
    <cellStyle name="Input 3 3" xfId="2104"/>
    <cellStyle name="Input 3 3 2" xfId="2674"/>
    <cellStyle name="Input 3 3 2 2" xfId="3179"/>
    <cellStyle name="Input 3 4" xfId="2105"/>
    <cellStyle name="Input 3 4 2" xfId="2675"/>
    <cellStyle name="Input 3 4 2 2" xfId="3178"/>
    <cellStyle name="Input 3 5" xfId="2106"/>
    <cellStyle name="Input 3 5 2" xfId="2676"/>
    <cellStyle name="Input 3 5 2 2" xfId="3177"/>
    <cellStyle name="Input 3 6" xfId="2107"/>
    <cellStyle name="Input 3 6 2" xfId="2677"/>
    <cellStyle name="Input 3 6 2 2" xfId="3176"/>
    <cellStyle name="Input 3 7" xfId="2108"/>
    <cellStyle name="Input 3 7 2" xfId="2678"/>
    <cellStyle name="Input 3 7 2 2" xfId="3175"/>
    <cellStyle name="Input 3 8" xfId="2102"/>
    <cellStyle name="Input 3 8 2" xfId="2672"/>
    <cellStyle name="Input 3 8 2 2" xfId="3181"/>
    <cellStyle name="Input 3 9" xfId="2561"/>
    <cellStyle name="Input 3 9 2" xfId="3292"/>
    <cellStyle name="Input 4" xfId="198"/>
    <cellStyle name="Input 4 2" xfId="2110"/>
    <cellStyle name="Input 4 2 2" xfId="2680"/>
    <cellStyle name="Input 4 2 2 2" xfId="3173"/>
    <cellStyle name="Input 4 3" xfId="2111"/>
    <cellStyle name="Input 4 3 2" xfId="2681"/>
    <cellStyle name="Input 4 3 2 2" xfId="3172"/>
    <cellStyle name="Input 4 4" xfId="2112"/>
    <cellStyle name="Input 4 4 2" xfId="2682"/>
    <cellStyle name="Input 4 4 2 2" xfId="3171"/>
    <cellStyle name="Input 4 5" xfId="2113"/>
    <cellStyle name="Input 4 5 2" xfId="2683"/>
    <cellStyle name="Input 4 5 2 2" xfId="3170"/>
    <cellStyle name="Input 4 6" xfId="2114"/>
    <cellStyle name="Input 4 6 2" xfId="2684"/>
    <cellStyle name="Input 4 6 2 2" xfId="3169"/>
    <cellStyle name="Input 4 7" xfId="2115"/>
    <cellStyle name="Input 4 7 2" xfId="2685"/>
    <cellStyle name="Input 4 7 2 2" xfId="3168"/>
    <cellStyle name="Input 4 8" xfId="2109"/>
    <cellStyle name="Input 4 8 2" xfId="2679"/>
    <cellStyle name="Input 4 8 2 2" xfId="3174"/>
    <cellStyle name="Input 4 9" xfId="2562"/>
    <cellStyle name="Input 4 9 2" xfId="3291"/>
    <cellStyle name="Input 5" xfId="199"/>
    <cellStyle name="Input 5 2" xfId="2116"/>
    <cellStyle name="Input 5 2 2" xfId="2686"/>
    <cellStyle name="Input 5 2 2 2" xfId="3167"/>
    <cellStyle name="Input 5 3" xfId="2117"/>
    <cellStyle name="Input 5 3 2" xfId="2687"/>
    <cellStyle name="Input 5 3 2 2" xfId="3166"/>
    <cellStyle name="Input 5 4" xfId="2118"/>
    <cellStyle name="Input 5 4 2" xfId="2688"/>
    <cellStyle name="Input 5 4 2 2" xfId="3165"/>
    <cellStyle name="Input 5 5" xfId="2119"/>
    <cellStyle name="Input 5 5 2" xfId="2689"/>
    <cellStyle name="Input 5 5 2 2" xfId="3164"/>
    <cellStyle name="Input 5 6" xfId="2120"/>
    <cellStyle name="Input 5 6 2" xfId="2690"/>
    <cellStyle name="Input 5 6 2 2" xfId="3163"/>
    <cellStyle name="Input 5 7" xfId="2563"/>
    <cellStyle name="Input 5 7 2" xfId="3290"/>
    <cellStyle name="Input 6" xfId="200"/>
    <cellStyle name="Input 6 2" xfId="2121"/>
    <cellStyle name="Input 6 2 2" xfId="2691"/>
    <cellStyle name="Input 6 2 2 2" xfId="3162"/>
    <cellStyle name="Input 6 3" xfId="2122"/>
    <cellStyle name="Input 6 3 2" xfId="2692"/>
    <cellStyle name="Input 6 3 2 2" xfId="3161"/>
    <cellStyle name="Input 6 4" xfId="2123"/>
    <cellStyle name="Input 6 4 2" xfId="2693"/>
    <cellStyle name="Input 6 4 2 2" xfId="3160"/>
    <cellStyle name="Input 6 5" xfId="2124"/>
    <cellStyle name="Input 6 5 2" xfId="2694"/>
    <cellStyle name="Input 6 5 2 2" xfId="3159"/>
    <cellStyle name="Input 6 6" xfId="2125"/>
    <cellStyle name="Input 6 6 2" xfId="2695"/>
    <cellStyle name="Input 6 6 2 2" xfId="3158"/>
    <cellStyle name="Input 6 7" xfId="2564"/>
    <cellStyle name="Input 6 7 2" xfId="3289"/>
    <cellStyle name="Input 7" xfId="201"/>
    <cellStyle name="Input 7 2" xfId="2126"/>
    <cellStyle name="Input 7 2 2" xfId="2696"/>
    <cellStyle name="Input 7 2 2 2" xfId="3157"/>
    <cellStyle name="Input 7 3" xfId="2127"/>
    <cellStyle name="Input 7 3 2" xfId="2697"/>
    <cellStyle name="Input 7 3 2 2" xfId="3156"/>
    <cellStyle name="Input 7 4" xfId="2128"/>
    <cellStyle name="Input 7 4 2" xfId="2698"/>
    <cellStyle name="Input 7 4 2 2" xfId="3155"/>
    <cellStyle name="Input 7 5" xfId="2129"/>
    <cellStyle name="Input 7 5 2" xfId="2699"/>
    <cellStyle name="Input 7 5 2 2" xfId="3154"/>
    <cellStyle name="Input 7 6" xfId="2130"/>
    <cellStyle name="Input 7 6 2" xfId="2700"/>
    <cellStyle name="Input 7 6 2 2" xfId="3153"/>
    <cellStyle name="Input 7 7" xfId="2565"/>
    <cellStyle name="Input 7 7 2" xfId="3288"/>
    <cellStyle name="Input 8 2" xfId="2131"/>
    <cellStyle name="Input 8 2 2" xfId="2701"/>
    <cellStyle name="Input 8 2 2 2" xfId="3152"/>
    <cellStyle name="Input 8 3" xfId="2132"/>
    <cellStyle name="Input 8 3 2" xfId="2702"/>
    <cellStyle name="Input 8 3 2 2" xfId="3151"/>
    <cellStyle name="Input 8 4" xfId="2133"/>
    <cellStyle name="Input 8 4 2" xfId="2703"/>
    <cellStyle name="Input 8 4 2 2" xfId="3150"/>
    <cellStyle name="Input 8 5" xfId="2134"/>
    <cellStyle name="Input 8 5 2" xfId="2704"/>
    <cellStyle name="Input 8 5 2 2" xfId="3149"/>
    <cellStyle name="Input 8 6" xfId="2135"/>
    <cellStyle name="Input 8 6 2" xfId="2705"/>
    <cellStyle name="Input 8 6 2 2" xfId="3148"/>
    <cellStyle name="Input 9 2" xfId="2136"/>
    <cellStyle name="Input 9 2 2" xfId="2706"/>
    <cellStyle name="Input 9 2 2 2" xfId="3147"/>
    <cellStyle name="Input 9 3" xfId="2137"/>
    <cellStyle name="Input 9 3 2" xfId="2707"/>
    <cellStyle name="Input 9 3 2 2" xfId="3146"/>
    <cellStyle name="Input 9 4" xfId="2138"/>
    <cellStyle name="Input 9 4 2" xfId="2708"/>
    <cellStyle name="Input 9 4 2 2" xfId="3145"/>
    <cellStyle name="Input 9 5" xfId="2139"/>
    <cellStyle name="Input 9 5 2" xfId="2709"/>
    <cellStyle name="Input 9 5 2 2" xfId="3144"/>
    <cellStyle name="Input 9 6" xfId="2140"/>
    <cellStyle name="Input 9 6 2" xfId="2710"/>
    <cellStyle name="Input 9 6 2 2" xfId="3143"/>
    <cellStyle name="Linked Cell 10 2" xfId="2141"/>
    <cellStyle name="Linked Cell 10 3" xfId="2142"/>
    <cellStyle name="Linked Cell 10 4" xfId="2143"/>
    <cellStyle name="Linked Cell 10 5" xfId="2144"/>
    <cellStyle name="Linked Cell 10 6" xfId="2145"/>
    <cellStyle name="Linked Cell 11 2" xfId="2146"/>
    <cellStyle name="Linked Cell 11 3" xfId="2147"/>
    <cellStyle name="Linked Cell 11 4" xfId="2148"/>
    <cellStyle name="Linked Cell 11 5" xfId="2149"/>
    <cellStyle name="Linked Cell 11 6" xfId="2150"/>
    <cellStyle name="Linked Cell 2" xfId="202"/>
    <cellStyle name="Linked Cell 2 2" xfId="2151"/>
    <cellStyle name="Linked Cell 2 3" xfId="2152"/>
    <cellStyle name="Linked Cell 2 4" xfId="2153"/>
    <cellStyle name="Linked Cell 2 5" xfId="2154"/>
    <cellStyle name="Linked Cell 2 6" xfId="2155"/>
    <cellStyle name="Linked Cell 3" xfId="203"/>
    <cellStyle name="Linked Cell 3 2" xfId="2157"/>
    <cellStyle name="Linked Cell 3 3" xfId="2158"/>
    <cellStyle name="Linked Cell 3 4" xfId="2159"/>
    <cellStyle name="Linked Cell 3 5" xfId="2160"/>
    <cellStyle name="Linked Cell 3 6" xfId="2161"/>
    <cellStyle name="Linked Cell 3 7" xfId="2162"/>
    <cellStyle name="Linked Cell 3 8" xfId="2156"/>
    <cellStyle name="Linked Cell 4" xfId="204"/>
    <cellStyle name="Linked Cell 4 2" xfId="2164"/>
    <cellStyle name="Linked Cell 4 3" xfId="2165"/>
    <cellStyle name="Linked Cell 4 4" xfId="2166"/>
    <cellStyle name="Linked Cell 4 5" xfId="2167"/>
    <cellStyle name="Linked Cell 4 6" xfId="2168"/>
    <cellStyle name="Linked Cell 4 7" xfId="2169"/>
    <cellStyle name="Linked Cell 4 8" xfId="2163"/>
    <cellStyle name="Linked Cell 5" xfId="205"/>
    <cellStyle name="Linked Cell 5 2" xfId="2170"/>
    <cellStyle name="Linked Cell 5 3" xfId="2171"/>
    <cellStyle name="Linked Cell 5 4" xfId="2172"/>
    <cellStyle name="Linked Cell 5 5" xfId="2173"/>
    <cellStyle name="Linked Cell 5 6" xfId="2174"/>
    <cellStyle name="Linked Cell 6" xfId="206"/>
    <cellStyle name="Linked Cell 6 2" xfId="2175"/>
    <cellStyle name="Linked Cell 6 3" xfId="2176"/>
    <cellStyle name="Linked Cell 6 4" xfId="2177"/>
    <cellStyle name="Linked Cell 6 5" xfId="2178"/>
    <cellStyle name="Linked Cell 6 6" xfId="2179"/>
    <cellStyle name="Linked Cell 7" xfId="207"/>
    <cellStyle name="Linked Cell 7 2" xfId="2180"/>
    <cellStyle name="Linked Cell 7 3" xfId="2181"/>
    <cellStyle name="Linked Cell 7 4" xfId="2182"/>
    <cellStyle name="Linked Cell 7 5" xfId="2183"/>
    <cellStyle name="Linked Cell 7 6" xfId="2184"/>
    <cellStyle name="Linked Cell 8 2" xfId="2185"/>
    <cellStyle name="Linked Cell 8 3" xfId="2186"/>
    <cellStyle name="Linked Cell 8 4" xfId="2187"/>
    <cellStyle name="Linked Cell 8 5" xfId="2188"/>
    <cellStyle name="Linked Cell 8 6" xfId="2189"/>
    <cellStyle name="Linked Cell 9 2" xfId="2190"/>
    <cellStyle name="Linked Cell 9 3" xfId="2191"/>
    <cellStyle name="Linked Cell 9 4" xfId="2192"/>
    <cellStyle name="Linked Cell 9 5" xfId="2193"/>
    <cellStyle name="Linked Cell 9 6" xfId="2194"/>
    <cellStyle name="Neutral 10 2" xfId="2195"/>
    <cellStyle name="Neutral 10 3" xfId="2196"/>
    <cellStyle name="Neutral 10 4" xfId="2197"/>
    <cellStyle name="Neutral 10 5" xfId="2198"/>
    <cellStyle name="Neutral 10 6" xfId="2199"/>
    <cellStyle name="Neutral 11 2" xfId="2200"/>
    <cellStyle name="Neutral 11 3" xfId="2201"/>
    <cellStyle name="Neutral 11 4" xfId="2202"/>
    <cellStyle name="Neutral 11 5" xfId="2203"/>
    <cellStyle name="Neutral 11 6" xfId="2204"/>
    <cellStyle name="Neutral 2" xfId="208"/>
    <cellStyle name="Neutral 2 2" xfId="2205"/>
    <cellStyle name="Neutral 2 3" xfId="2206"/>
    <cellStyle name="Neutral 2 4" xfId="2207"/>
    <cellStyle name="Neutral 2 5" xfId="2208"/>
    <cellStyle name="Neutral 2 6" xfId="2209"/>
    <cellStyle name="Neutral 3" xfId="209"/>
    <cellStyle name="Neutral 3 2" xfId="2211"/>
    <cellStyle name="Neutral 3 3" xfId="2212"/>
    <cellStyle name="Neutral 3 4" xfId="2213"/>
    <cellStyle name="Neutral 3 5" xfId="2214"/>
    <cellStyle name="Neutral 3 6" xfId="2215"/>
    <cellStyle name="Neutral 3 7" xfId="2216"/>
    <cellStyle name="Neutral 3 8" xfId="2210"/>
    <cellStyle name="Neutral 4" xfId="210"/>
    <cellStyle name="Neutral 4 2" xfId="2218"/>
    <cellStyle name="Neutral 4 3" xfId="2219"/>
    <cellStyle name="Neutral 4 4" xfId="2220"/>
    <cellStyle name="Neutral 4 5" xfId="2221"/>
    <cellStyle name="Neutral 4 6" xfId="2222"/>
    <cellStyle name="Neutral 4 7" xfId="2223"/>
    <cellStyle name="Neutral 4 8" xfId="2217"/>
    <cellStyle name="Neutral 5" xfId="211"/>
    <cellStyle name="Neutral 5 2" xfId="2224"/>
    <cellStyle name="Neutral 5 3" xfId="2225"/>
    <cellStyle name="Neutral 5 4" xfId="2226"/>
    <cellStyle name="Neutral 5 5" xfId="2227"/>
    <cellStyle name="Neutral 5 6" xfId="2228"/>
    <cellStyle name="Neutral 6" xfId="212"/>
    <cellStyle name="Neutral 6 2" xfId="2229"/>
    <cellStyle name="Neutral 6 3" xfId="2230"/>
    <cellStyle name="Neutral 6 4" xfId="2231"/>
    <cellStyle name="Neutral 6 5" xfId="2232"/>
    <cellStyle name="Neutral 6 6" xfId="2233"/>
    <cellStyle name="Neutral 7" xfId="213"/>
    <cellStyle name="Neutral 7 2" xfId="2234"/>
    <cellStyle name="Neutral 7 3" xfId="2235"/>
    <cellStyle name="Neutral 7 4" xfId="2236"/>
    <cellStyle name="Neutral 7 5" xfId="2237"/>
    <cellStyle name="Neutral 7 6" xfId="2238"/>
    <cellStyle name="Neutral 8 2" xfId="2239"/>
    <cellStyle name="Neutral 8 3" xfId="2240"/>
    <cellStyle name="Neutral 8 4" xfId="2241"/>
    <cellStyle name="Neutral 8 5" xfId="2242"/>
    <cellStyle name="Neutral 8 6" xfId="2243"/>
    <cellStyle name="Neutral 9 2" xfId="2244"/>
    <cellStyle name="Neutral 9 3" xfId="2245"/>
    <cellStyle name="Neutral 9 4" xfId="2246"/>
    <cellStyle name="Neutral 9 5" xfId="2247"/>
    <cellStyle name="Neutral 9 6" xfId="2248"/>
    <cellStyle name="No Border" xfId="214"/>
    <cellStyle name="Normal" xfId="0" builtinId="0"/>
    <cellStyle name="Normal 10 2" xfId="2249"/>
    <cellStyle name="Normal 11 2" xfId="2250"/>
    <cellStyle name="Normal 2" xfId="3"/>
    <cellStyle name="Normal 2 2" xfId="215"/>
    <cellStyle name="Normal 2 2 2" xfId="2252"/>
    <cellStyle name="Normal 2 2 2 2" xfId="2981"/>
    <cellStyle name="Normal 2 2 3" xfId="2251"/>
    <cellStyle name="Normal 2 2 4" xfId="2971"/>
    <cellStyle name="Normal 2 3" xfId="2253"/>
    <cellStyle name="Normal 2 4" xfId="2254"/>
    <cellStyle name="Normal 2 5" xfId="2255"/>
    <cellStyle name="Normal 2 6" xfId="2256"/>
    <cellStyle name="Normal 3" xfId="4"/>
    <cellStyle name="Normal 3 10" xfId="2843"/>
    <cellStyle name="Normal 3 10 2" xfId="2890"/>
    <cellStyle name="Normal 3 10 2 2" xfId="2991"/>
    <cellStyle name="Normal 3 10 3" xfId="3435"/>
    <cellStyle name="Normal 3 10 4" xfId="2935"/>
    <cellStyle name="Normal 3 11" xfId="2863"/>
    <cellStyle name="Normal 3 11 2" xfId="2909"/>
    <cellStyle name="Normal 3 11 2 2" xfId="3010"/>
    <cellStyle name="Normal 3 11 3" xfId="3454"/>
    <cellStyle name="Normal 3 11 4" xfId="2954"/>
    <cellStyle name="Normal 3 12" xfId="24"/>
    <cellStyle name="Normal 3 12 2" xfId="2870"/>
    <cellStyle name="Normal 3 12 3" xfId="2915"/>
    <cellStyle name="Normal 3 13" xfId="19"/>
    <cellStyle name="Normal 3 13 2" xfId="2955"/>
    <cellStyle name="Normal 3 14" xfId="2865"/>
    <cellStyle name="Normal 3 14 2" xfId="3011"/>
    <cellStyle name="Normal 3 15" xfId="3475"/>
    <cellStyle name="Normal 3 16" xfId="3476"/>
    <cellStyle name="Normal 3 17" xfId="2910"/>
    <cellStyle name="Normal 3 2" xfId="14"/>
    <cellStyle name="Normal 3 2 10" xfId="3477"/>
    <cellStyle name="Normal 3 2 11" xfId="2911"/>
    <cellStyle name="Normal 3 2 2" xfId="18"/>
    <cellStyle name="Normal 3 2 2 2" xfId="216"/>
    <cellStyle name="Normal 3 2 2 3" xfId="23"/>
    <cellStyle name="Normal 3 2 2 3 2" xfId="3480"/>
    <cellStyle name="Normal 3 2 2 4" xfId="2869"/>
    <cellStyle name="Normal 3 2 2 5" xfId="2914"/>
    <cellStyle name="Normal 3 2 3" xfId="2529"/>
    <cellStyle name="Normal 3 2 3 2" xfId="2853"/>
    <cellStyle name="Normal 3 2 3 2 2" xfId="2900"/>
    <cellStyle name="Normal 3 2 3 2 2 2" xfId="3001"/>
    <cellStyle name="Normal 3 2 3 2 3" xfId="3445"/>
    <cellStyle name="Normal 3 2 3 2 4" xfId="2945"/>
    <cellStyle name="Normal 3 2 3 3" xfId="2883"/>
    <cellStyle name="Normal 3 2 3 3 2" xfId="2984"/>
    <cellStyle name="Normal 3 2 3 4" xfId="3427"/>
    <cellStyle name="Normal 3 2 3 5" xfId="2928"/>
    <cellStyle name="Normal 3 2 4" xfId="35"/>
    <cellStyle name="Normal 3 2 4 2" xfId="2847"/>
    <cellStyle name="Normal 3 2 4 2 2" xfId="2894"/>
    <cellStyle name="Normal 3 2 4 2 2 2" xfId="2995"/>
    <cellStyle name="Normal 3 2 4 2 3" xfId="3439"/>
    <cellStyle name="Normal 3 2 4 2 4" xfId="2939"/>
    <cellStyle name="Normal 3 2 4 3" xfId="2877"/>
    <cellStyle name="Normal 3 2 4 3 2" xfId="2962"/>
    <cellStyle name="Normal 3 2 4 4" xfId="3022"/>
    <cellStyle name="Normal 3 2 4 5" xfId="2922"/>
    <cellStyle name="Normal 3 2 5" xfId="28"/>
    <cellStyle name="Normal 3 2 5 2" xfId="2874"/>
    <cellStyle name="Normal 3 2 5 2 2" xfId="2959"/>
    <cellStyle name="Normal 3 2 5 3" xfId="3015"/>
    <cellStyle name="Normal 3 2 5 4" xfId="2919"/>
    <cellStyle name="Normal 3 2 6" xfId="2844"/>
    <cellStyle name="Normal 3 2 6 2" xfId="2891"/>
    <cellStyle name="Normal 3 2 6 2 2" xfId="2992"/>
    <cellStyle name="Normal 3 2 6 3" xfId="3436"/>
    <cellStyle name="Normal 3 2 6 4" xfId="2936"/>
    <cellStyle name="Normal 3 2 7" xfId="25"/>
    <cellStyle name="Normal 3 2 7 2" xfId="2871"/>
    <cellStyle name="Normal 3 2 7 3" xfId="2916"/>
    <cellStyle name="Normal 3 2 8" xfId="20"/>
    <cellStyle name="Normal 3 2 8 2" xfId="2956"/>
    <cellStyle name="Normal 3 2 9" xfId="2866"/>
    <cellStyle name="Normal 3 2 9 2" xfId="3012"/>
    <cellStyle name="Normal 3 3" xfId="217"/>
    <cellStyle name="Normal 3 3 2" xfId="218"/>
    <cellStyle name="Normal 3 3 2 2" xfId="2530"/>
    <cellStyle name="Normal 3 3 2 3" xfId="2972"/>
    <cellStyle name="Normal 3 3 3" xfId="2257"/>
    <cellStyle name="Normal 3 4" xfId="2258"/>
    <cellStyle name="Normal 3 4 2" xfId="2851"/>
    <cellStyle name="Normal 3 4 2 2" xfId="2898"/>
    <cellStyle name="Normal 3 4 2 2 2" xfId="2999"/>
    <cellStyle name="Normal 3 4 2 3" xfId="3443"/>
    <cellStyle name="Normal 3 4 2 4" xfId="2943"/>
    <cellStyle name="Normal 3 4 3" xfId="2881"/>
    <cellStyle name="Normal 3 4 3 2" xfId="2982"/>
    <cellStyle name="Normal 3 4 4" xfId="3419"/>
    <cellStyle name="Normal 3 4 5" xfId="2926"/>
    <cellStyle name="Normal 3 5" xfId="2536"/>
    <cellStyle name="Normal 3 5 2" xfId="2855"/>
    <cellStyle name="Normal 3 5 2 2" xfId="2902"/>
    <cellStyle name="Normal 3 5 2 2 2" xfId="3003"/>
    <cellStyle name="Normal 3 5 2 3" xfId="3447"/>
    <cellStyle name="Normal 3 5 2 4" xfId="2947"/>
    <cellStyle name="Normal 3 5 3" xfId="2885"/>
    <cellStyle name="Normal 3 5 3 2" xfId="2986"/>
    <cellStyle name="Normal 3 5 4" xfId="3429"/>
    <cellStyle name="Normal 3 5 5" xfId="2930"/>
    <cellStyle name="Normal 3 6" xfId="2539"/>
    <cellStyle name="Normal 3 6 2" xfId="2857"/>
    <cellStyle name="Normal 3 6 2 2" xfId="2904"/>
    <cellStyle name="Normal 3 6 2 2 2" xfId="3005"/>
    <cellStyle name="Normal 3 6 2 3" xfId="3449"/>
    <cellStyle name="Normal 3 6 2 4" xfId="2949"/>
    <cellStyle name="Normal 3 6 3" xfId="2887"/>
    <cellStyle name="Normal 3 6 3 2" xfId="2988"/>
    <cellStyle name="Normal 3 6 4" xfId="3431"/>
    <cellStyle name="Normal 3 6 5" xfId="2932"/>
    <cellStyle name="Normal 3 7" xfId="30"/>
    <cellStyle name="Normal 3 7 2" xfId="2846"/>
    <cellStyle name="Normal 3 7 2 2" xfId="2893"/>
    <cellStyle name="Normal 3 7 2 2 2" xfId="2994"/>
    <cellStyle name="Normal 3 7 2 3" xfId="3438"/>
    <cellStyle name="Normal 3 7 2 4" xfId="2938"/>
    <cellStyle name="Normal 3 7 3" xfId="2876"/>
    <cellStyle name="Normal 3 7 3 2" xfId="2961"/>
    <cellStyle name="Normal 3 7 4" xfId="3017"/>
    <cellStyle name="Normal 3 7 5" xfId="2921"/>
    <cellStyle name="Normal 3 8" xfId="29"/>
    <cellStyle name="Normal 3 8 2" xfId="2845"/>
    <cellStyle name="Normal 3 8 2 2" xfId="2892"/>
    <cellStyle name="Normal 3 8 2 2 2" xfId="2993"/>
    <cellStyle name="Normal 3 8 2 3" xfId="3437"/>
    <cellStyle name="Normal 3 8 2 4" xfId="2937"/>
    <cellStyle name="Normal 3 8 3" xfId="2875"/>
    <cellStyle name="Normal 3 8 3 2" xfId="2960"/>
    <cellStyle name="Normal 3 8 4" xfId="3016"/>
    <cellStyle name="Normal 3 8 5" xfId="2920"/>
    <cellStyle name="Normal 3 9" xfId="27"/>
    <cellStyle name="Normal 3 9 2" xfId="2873"/>
    <cellStyle name="Normal 3 9 2 2" xfId="2958"/>
    <cellStyle name="Normal 3 9 3" xfId="3014"/>
    <cellStyle name="Normal 3 9 4" xfId="2918"/>
    <cellStyle name="Normal 4" xfId="16"/>
    <cellStyle name="Normal 4 10" xfId="2867"/>
    <cellStyle name="Normal 4 10 2" xfId="3013"/>
    <cellStyle name="Normal 4 11" xfId="3478"/>
    <cellStyle name="Normal 4 12" xfId="2912"/>
    <cellStyle name="Normal 4 2" xfId="2259"/>
    <cellStyle name="Normal 4 2 2" xfId="2852"/>
    <cellStyle name="Normal 4 2 2 2" xfId="2899"/>
    <cellStyle name="Normal 4 2 2 2 2" xfId="3000"/>
    <cellStyle name="Normal 4 2 2 3" xfId="3444"/>
    <cellStyle name="Normal 4 2 2 4" xfId="2944"/>
    <cellStyle name="Normal 4 2 3" xfId="2882"/>
    <cellStyle name="Normal 4 2 3 2" xfId="2983"/>
    <cellStyle name="Normal 4 2 4" xfId="3420"/>
    <cellStyle name="Normal 4 2 5" xfId="2927"/>
    <cellStyle name="Normal 4 3" xfId="2537"/>
    <cellStyle name="Normal 4 3 2" xfId="2856"/>
    <cellStyle name="Normal 4 3 2 2" xfId="2903"/>
    <cellStyle name="Normal 4 3 2 2 2" xfId="3004"/>
    <cellStyle name="Normal 4 3 2 3" xfId="3448"/>
    <cellStyle name="Normal 4 3 2 4" xfId="2948"/>
    <cellStyle name="Normal 4 3 3" xfId="2886"/>
    <cellStyle name="Normal 4 3 3 2" xfId="2987"/>
    <cellStyle name="Normal 4 3 4" xfId="3430"/>
    <cellStyle name="Normal 4 3 5" xfId="2931"/>
    <cellStyle name="Normal 4 4" xfId="2541"/>
    <cellStyle name="Normal 4 4 2" xfId="2859"/>
    <cellStyle name="Normal 4 4 2 2" xfId="2906"/>
    <cellStyle name="Normal 4 4 2 2 2" xfId="3007"/>
    <cellStyle name="Normal 4 4 2 3" xfId="3451"/>
    <cellStyle name="Normal 4 4 2 4" xfId="2951"/>
    <cellStyle name="Normal 4 4 3" xfId="2889"/>
    <cellStyle name="Normal 4 4 3 2" xfId="2990"/>
    <cellStyle name="Normal 4 4 4" xfId="3433"/>
    <cellStyle name="Normal 4 4 5" xfId="2934"/>
    <cellStyle name="Normal 4 5" xfId="219"/>
    <cellStyle name="Normal 4 5 2" xfId="2879"/>
    <cellStyle name="Normal 4 5 2 2" xfId="2973"/>
    <cellStyle name="Normal 4 5 3" xfId="3034"/>
    <cellStyle name="Normal 4 5 4" xfId="2924"/>
    <cellStyle name="Normal 4 6" xfId="2849"/>
    <cellStyle name="Normal 4 6 2" xfId="2896"/>
    <cellStyle name="Normal 4 6 2 2" xfId="2997"/>
    <cellStyle name="Normal 4 6 3" xfId="3441"/>
    <cellStyle name="Normal 4 6 4" xfId="2941"/>
    <cellStyle name="Normal 4 7" xfId="2864"/>
    <cellStyle name="Normal 4 8" xfId="26"/>
    <cellStyle name="Normal 4 8 2" xfId="2872"/>
    <cellStyle name="Normal 4 8 3" xfId="2917"/>
    <cellStyle name="Normal 4 9" xfId="21"/>
    <cellStyle name="Normal 4 9 2" xfId="2957"/>
    <cellStyle name="Normal 5" xfId="17"/>
    <cellStyle name="Normal 5 2" xfId="2260"/>
    <cellStyle name="Normal 5 3" xfId="220"/>
    <cellStyle name="Normal 5 4" xfId="22"/>
    <cellStyle name="Normal 5 4 2" xfId="3479"/>
    <cellStyle name="Normal 5 5" xfId="2868"/>
    <cellStyle name="Normal 5 6" xfId="2913"/>
    <cellStyle name="Normal 6" xfId="2538"/>
    <cellStyle name="Normal 6 2" xfId="2261"/>
    <cellStyle name="Normal 7" xfId="2860"/>
    <cellStyle name="Normal 7 2" xfId="2262"/>
    <cellStyle name="Normal 7 3" xfId="2907"/>
    <cellStyle name="Normal 7 3 2" xfId="3008"/>
    <cellStyle name="Normal 7 4" xfId="3452"/>
    <cellStyle name="Normal 7 5" xfId="2952"/>
    <cellStyle name="Normal 8" xfId="3473"/>
    <cellStyle name="Normal 8 2" xfId="2263"/>
    <cellStyle name="Normal 9 2" xfId="226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5"/>
    <cellStyle name="Note 10 2 2" xfId="2711"/>
    <cellStyle name="Note 10 2 2 2" xfId="3142"/>
    <cellStyle name="Note 10 3" xfId="2266"/>
    <cellStyle name="Note 10 3 2" xfId="2712"/>
    <cellStyle name="Note 10 3 2 2" xfId="3141"/>
    <cellStyle name="Note 10 4" xfId="2267"/>
    <cellStyle name="Note 10 4 2" xfId="2713"/>
    <cellStyle name="Note 10 4 2 2" xfId="3140"/>
    <cellStyle name="Note 10 5" xfId="2268"/>
    <cellStyle name="Note 10 5 2" xfId="2714"/>
    <cellStyle name="Note 10 5 2 2" xfId="3139"/>
    <cellStyle name="Note 10 6" xfId="2269"/>
    <cellStyle name="Note 10 6 2" xfId="2715"/>
    <cellStyle name="Note 10 6 2 2" xfId="3138"/>
    <cellStyle name="Note 11 2" xfId="2270"/>
    <cellStyle name="Note 11 2 2" xfId="2716"/>
    <cellStyle name="Note 11 2 2 2" xfId="3137"/>
    <cellStyle name="Note 11 3" xfId="2271"/>
    <cellStyle name="Note 11 3 2" xfId="2717"/>
    <cellStyle name="Note 11 3 2 2" xfId="3136"/>
    <cellStyle name="Note 11 4" xfId="2272"/>
    <cellStyle name="Note 11 4 2" xfId="2718"/>
    <cellStyle name="Note 11 4 2 2" xfId="3135"/>
    <cellStyle name="Note 11 5" xfId="2273"/>
    <cellStyle name="Note 11 5 2" xfId="2719"/>
    <cellStyle name="Note 11 5 2 2" xfId="3134"/>
    <cellStyle name="Note 11 6" xfId="2274"/>
    <cellStyle name="Note 11 6 2" xfId="2720"/>
    <cellStyle name="Note 11 6 2 2" xfId="3133"/>
    <cellStyle name="Note 2" xfId="221"/>
    <cellStyle name="Note 2 2" xfId="2275"/>
    <cellStyle name="Note 2 2 2" xfId="2721"/>
    <cellStyle name="Note 2 2 2 2" xfId="3132"/>
    <cellStyle name="Note 2 3" xfId="2276"/>
    <cellStyle name="Note 2 3 2" xfId="2722"/>
    <cellStyle name="Note 2 3 2 2" xfId="3131"/>
    <cellStyle name="Note 2 4" xfId="2277"/>
    <cellStyle name="Note 2 4 2" xfId="2723"/>
    <cellStyle name="Note 2 4 2 2" xfId="3130"/>
    <cellStyle name="Note 2 5" xfId="2278"/>
    <cellStyle name="Note 2 5 2" xfId="2724"/>
    <cellStyle name="Note 2 5 2 2" xfId="3129"/>
    <cellStyle name="Note 2 6" xfId="2279"/>
    <cellStyle name="Note 2 6 2" xfId="2725"/>
    <cellStyle name="Note 2 6 2 2" xfId="3128"/>
    <cellStyle name="Note 2 7" xfId="2566"/>
    <cellStyle name="Note 2 7 2" xfId="3287"/>
    <cellStyle name="Note 3" xfId="222"/>
    <cellStyle name="Note 3 2" xfId="2281"/>
    <cellStyle name="Note 3 2 2" xfId="2727"/>
    <cellStyle name="Note 3 2 2 2" xfId="3126"/>
    <cellStyle name="Note 3 3" xfId="2282"/>
    <cellStyle name="Note 3 3 2" xfId="2728"/>
    <cellStyle name="Note 3 3 2 2" xfId="3125"/>
    <cellStyle name="Note 3 4" xfId="2283"/>
    <cellStyle name="Note 3 4 2" xfId="2729"/>
    <cellStyle name="Note 3 4 2 2" xfId="3124"/>
    <cellStyle name="Note 3 5" xfId="2284"/>
    <cellStyle name="Note 3 5 2" xfId="2730"/>
    <cellStyle name="Note 3 5 2 2" xfId="3123"/>
    <cellStyle name="Note 3 6" xfId="2285"/>
    <cellStyle name="Note 3 6 2" xfId="2731"/>
    <cellStyle name="Note 3 6 2 2" xfId="3122"/>
    <cellStyle name="Note 3 7" xfId="2286"/>
    <cellStyle name="Note 3 7 2" xfId="2732"/>
    <cellStyle name="Note 3 7 2 2" xfId="3121"/>
    <cellStyle name="Note 3 8" xfId="2280"/>
    <cellStyle name="Note 3 8 2" xfId="2726"/>
    <cellStyle name="Note 3 8 2 2" xfId="3127"/>
    <cellStyle name="Note 3 9" xfId="2567"/>
    <cellStyle name="Note 3 9 2" xfId="3286"/>
    <cellStyle name="Note 4" xfId="223"/>
    <cellStyle name="Note 4 2" xfId="2288"/>
    <cellStyle name="Note 4 2 2" xfId="2734"/>
    <cellStyle name="Note 4 2 2 2" xfId="3119"/>
    <cellStyle name="Note 4 3" xfId="2289"/>
    <cellStyle name="Note 4 3 2" xfId="2735"/>
    <cellStyle name="Note 4 3 2 2" xfId="3118"/>
    <cellStyle name="Note 4 4" xfId="2290"/>
    <cellStyle name="Note 4 4 2" xfId="2736"/>
    <cellStyle name="Note 4 4 2 2" xfId="3117"/>
    <cellStyle name="Note 4 5" xfId="2291"/>
    <cellStyle name="Note 4 5 2" xfId="2737"/>
    <cellStyle name="Note 4 5 2 2" xfId="3116"/>
    <cellStyle name="Note 4 6" xfId="2292"/>
    <cellStyle name="Note 4 6 2" xfId="2738"/>
    <cellStyle name="Note 4 6 2 2" xfId="3115"/>
    <cellStyle name="Note 4 7" xfId="2293"/>
    <cellStyle name="Note 4 7 2" xfId="2739"/>
    <cellStyle name="Note 4 7 2 2" xfId="3114"/>
    <cellStyle name="Note 4 8" xfId="2287"/>
    <cellStyle name="Note 4 8 2" xfId="2733"/>
    <cellStyle name="Note 4 8 2 2" xfId="3120"/>
    <cellStyle name="Note 4 9" xfId="2568"/>
    <cellStyle name="Note 4 9 2" xfId="3285"/>
    <cellStyle name="Note 5" xfId="224"/>
    <cellStyle name="Note 5 2" xfId="2294"/>
    <cellStyle name="Note 5 2 2" xfId="2740"/>
    <cellStyle name="Note 5 2 2 2" xfId="3113"/>
    <cellStyle name="Note 5 3" xfId="2295"/>
    <cellStyle name="Note 5 3 2" xfId="2741"/>
    <cellStyle name="Note 5 3 2 2" xfId="3112"/>
    <cellStyle name="Note 5 4" xfId="2296"/>
    <cellStyle name="Note 5 4 2" xfId="2742"/>
    <cellStyle name="Note 5 4 2 2" xfId="3111"/>
    <cellStyle name="Note 5 5" xfId="2297"/>
    <cellStyle name="Note 5 5 2" xfId="2743"/>
    <cellStyle name="Note 5 5 2 2" xfId="3110"/>
    <cellStyle name="Note 5 6" xfId="2298"/>
    <cellStyle name="Note 5 6 2" xfId="2744"/>
    <cellStyle name="Note 5 6 2 2" xfId="3109"/>
    <cellStyle name="Note 5 7" xfId="2569"/>
    <cellStyle name="Note 5 7 2" xfId="3284"/>
    <cellStyle name="Note 6" xfId="225"/>
    <cellStyle name="Note 6 2" xfId="2299"/>
    <cellStyle name="Note 6 2 2" xfId="2745"/>
    <cellStyle name="Note 6 2 2 2" xfId="3108"/>
    <cellStyle name="Note 6 3" xfId="2300"/>
    <cellStyle name="Note 6 3 2" xfId="2746"/>
    <cellStyle name="Note 6 3 2 2" xfId="3107"/>
    <cellStyle name="Note 6 4" xfId="2301"/>
    <cellStyle name="Note 6 4 2" xfId="2747"/>
    <cellStyle name="Note 6 4 2 2" xfId="3106"/>
    <cellStyle name="Note 6 5" xfId="2302"/>
    <cellStyle name="Note 6 5 2" xfId="2748"/>
    <cellStyle name="Note 6 5 2 2" xfId="3105"/>
    <cellStyle name="Note 6 6" xfId="2303"/>
    <cellStyle name="Note 6 6 2" xfId="2749"/>
    <cellStyle name="Note 6 6 2 2" xfId="3104"/>
    <cellStyle name="Note 6 7" xfId="2570"/>
    <cellStyle name="Note 6 7 2" xfId="3283"/>
    <cellStyle name="Note 7" xfId="226"/>
    <cellStyle name="Note 7 2" xfId="2304"/>
    <cellStyle name="Note 7 2 2" xfId="2750"/>
    <cellStyle name="Note 7 2 2 2" xfId="3103"/>
    <cellStyle name="Note 7 3" xfId="2305"/>
    <cellStyle name="Note 7 3 2" xfId="2751"/>
    <cellStyle name="Note 7 3 2 2" xfId="3102"/>
    <cellStyle name="Note 7 4" xfId="2306"/>
    <cellStyle name="Note 7 4 2" xfId="2752"/>
    <cellStyle name="Note 7 4 2 2" xfId="3101"/>
    <cellStyle name="Note 7 5" xfId="2307"/>
    <cellStyle name="Note 7 5 2" xfId="2753"/>
    <cellStyle name="Note 7 5 2 2" xfId="3100"/>
    <cellStyle name="Note 7 6" xfId="2308"/>
    <cellStyle name="Note 7 6 2" xfId="2754"/>
    <cellStyle name="Note 7 6 2 2" xfId="3099"/>
    <cellStyle name="Note 7 7" xfId="2571"/>
    <cellStyle name="Note 7 7 2" xfId="3282"/>
    <cellStyle name="Note 8 2" xfId="2309"/>
    <cellStyle name="Note 8 2 2" xfId="2755"/>
    <cellStyle name="Note 8 2 2 2" xfId="3098"/>
    <cellStyle name="Note 8 3" xfId="2310"/>
    <cellStyle name="Note 8 3 2" xfId="2756"/>
    <cellStyle name="Note 8 3 2 2" xfId="3097"/>
    <cellStyle name="Note 8 4" xfId="2311"/>
    <cellStyle name="Note 8 4 2" xfId="2757"/>
    <cellStyle name="Note 8 4 2 2" xfId="3096"/>
    <cellStyle name="Note 8 5" xfId="2312"/>
    <cellStyle name="Note 8 5 2" xfId="2758"/>
    <cellStyle name="Note 8 5 2 2" xfId="3095"/>
    <cellStyle name="Note 8 6" xfId="2313"/>
    <cellStyle name="Note 8 6 2" xfId="2759"/>
    <cellStyle name="Note 8 6 2 2" xfId="3094"/>
    <cellStyle name="Note 9 2" xfId="2314"/>
    <cellStyle name="Note 9 2 2" xfId="2760"/>
    <cellStyle name="Note 9 2 2 2" xfId="3093"/>
    <cellStyle name="Note 9 3" xfId="2315"/>
    <cellStyle name="Note 9 3 2" xfId="2761"/>
    <cellStyle name="Note 9 3 2 2" xfId="3092"/>
    <cellStyle name="Note 9 4" xfId="2316"/>
    <cellStyle name="Note 9 4 2" xfId="2762"/>
    <cellStyle name="Note 9 4 2 2" xfId="3091"/>
    <cellStyle name="Note 9 5" xfId="2317"/>
    <cellStyle name="Note 9 5 2" xfId="2763"/>
    <cellStyle name="Note 9 5 2 2" xfId="3090"/>
    <cellStyle name="Note 9 6" xfId="2318"/>
    <cellStyle name="Note 9 6 2" xfId="2764"/>
    <cellStyle name="Note 9 6 2 2" xfId="3089"/>
    <cellStyle name="Number" xfId="227"/>
    <cellStyle name="Output 10 2" xfId="2319"/>
    <cellStyle name="Output 10 2 2" xfId="2552"/>
    <cellStyle name="Output 10 2 2 2" xfId="3301"/>
    <cellStyle name="Output 10 2 3" xfId="3417"/>
    <cellStyle name="Output 10 3" xfId="2320"/>
    <cellStyle name="Output 10 3 2" xfId="2601"/>
    <cellStyle name="Output 10 3 2 2" xfId="3252"/>
    <cellStyle name="Output 10 3 3" xfId="3416"/>
    <cellStyle name="Output 10 4" xfId="2321"/>
    <cellStyle name="Output 10 4 2" xfId="2602"/>
    <cellStyle name="Output 10 4 2 2" xfId="3251"/>
    <cellStyle name="Output 10 4 3" xfId="3415"/>
    <cellStyle name="Output 10 5" xfId="2322"/>
    <cellStyle name="Output 10 5 2" xfId="2553"/>
    <cellStyle name="Output 10 5 2 2" xfId="3300"/>
    <cellStyle name="Output 10 5 3" xfId="3414"/>
    <cellStyle name="Output 10 6" xfId="2323"/>
    <cellStyle name="Output 10 6 2" xfId="2551"/>
    <cellStyle name="Output 10 6 2 2" xfId="3302"/>
    <cellStyle name="Output 10 6 3" xfId="3413"/>
    <cellStyle name="Output 11 2" xfId="2324"/>
    <cellStyle name="Output 11 2 2" xfId="2550"/>
    <cellStyle name="Output 11 2 2 2" xfId="3303"/>
    <cellStyle name="Output 11 2 3" xfId="3412"/>
    <cellStyle name="Output 11 3" xfId="2325"/>
    <cellStyle name="Output 11 3 2" xfId="2549"/>
    <cellStyle name="Output 11 3 2 2" xfId="3304"/>
    <cellStyle name="Output 11 3 3" xfId="3411"/>
    <cellStyle name="Output 11 4" xfId="2326"/>
    <cellStyle name="Output 11 4 2" xfId="2548"/>
    <cellStyle name="Output 11 4 2 2" xfId="3305"/>
    <cellStyle name="Output 11 4 3" xfId="3410"/>
    <cellStyle name="Output 11 5" xfId="2327"/>
    <cellStyle name="Output 11 5 2" xfId="2547"/>
    <cellStyle name="Output 11 5 2 2" xfId="3306"/>
    <cellStyle name="Output 11 5 3" xfId="3409"/>
    <cellStyle name="Output 11 6" xfId="2328"/>
    <cellStyle name="Output 11 6 2" xfId="2600"/>
    <cellStyle name="Output 11 6 2 2" xfId="3253"/>
    <cellStyle name="Output 11 6 3" xfId="3408"/>
    <cellStyle name="Output 2" xfId="228"/>
    <cellStyle name="Output 2 2" xfId="2329"/>
    <cellStyle name="Output 2 2 2" xfId="2599"/>
    <cellStyle name="Output 2 2 2 2" xfId="3254"/>
    <cellStyle name="Output 2 2 3" xfId="3407"/>
    <cellStyle name="Output 2 3" xfId="2330"/>
    <cellStyle name="Output 2 3 2" xfId="2598"/>
    <cellStyle name="Output 2 3 2 2" xfId="3255"/>
    <cellStyle name="Output 2 3 3" xfId="3406"/>
    <cellStyle name="Output 2 4" xfId="2331"/>
    <cellStyle name="Output 2 4 2" xfId="2597"/>
    <cellStyle name="Output 2 4 2 2" xfId="3256"/>
    <cellStyle name="Output 2 4 3" xfId="3405"/>
    <cellStyle name="Output 2 5" xfId="2332"/>
    <cellStyle name="Output 2 5 2" xfId="2596"/>
    <cellStyle name="Output 2 5 2 2" xfId="3257"/>
    <cellStyle name="Output 2 5 3" xfId="3404"/>
    <cellStyle name="Output 2 6" xfId="2333"/>
    <cellStyle name="Output 2 6 2" xfId="2595"/>
    <cellStyle name="Output 2 6 2 2" xfId="3258"/>
    <cellStyle name="Output 2 6 3" xfId="3403"/>
    <cellStyle name="Output 2 7" xfId="2777"/>
    <cellStyle name="Output 2 7 2" xfId="3076"/>
    <cellStyle name="Output 2 8" xfId="3426"/>
    <cellStyle name="Output 3" xfId="229"/>
    <cellStyle name="Output 3 10" xfId="3425"/>
    <cellStyle name="Output 3 2" xfId="2335"/>
    <cellStyle name="Output 3 2 2" xfId="2593"/>
    <cellStyle name="Output 3 2 2 2" xfId="3260"/>
    <cellStyle name="Output 3 2 3" xfId="3401"/>
    <cellStyle name="Output 3 3" xfId="2336"/>
    <cellStyle name="Output 3 3 2" xfId="2592"/>
    <cellStyle name="Output 3 3 2 2" xfId="3261"/>
    <cellStyle name="Output 3 3 3" xfId="3400"/>
    <cellStyle name="Output 3 4" xfId="2337"/>
    <cellStyle name="Output 3 4 2" xfId="2546"/>
    <cellStyle name="Output 3 4 2 2" xfId="3307"/>
    <cellStyle name="Output 3 4 3" xfId="3399"/>
    <cellStyle name="Output 3 5" xfId="2338"/>
    <cellStyle name="Output 3 5 2" xfId="2591"/>
    <cellStyle name="Output 3 5 2 2" xfId="3262"/>
    <cellStyle name="Output 3 5 3" xfId="3398"/>
    <cellStyle name="Output 3 6" xfId="2339"/>
    <cellStyle name="Output 3 6 2" xfId="2590"/>
    <cellStyle name="Output 3 6 2 2" xfId="3263"/>
    <cellStyle name="Output 3 6 3" xfId="3397"/>
    <cellStyle name="Output 3 7" xfId="2340"/>
    <cellStyle name="Output 3 7 2" xfId="2589"/>
    <cellStyle name="Output 3 7 2 2" xfId="3264"/>
    <cellStyle name="Output 3 7 3" xfId="3396"/>
    <cellStyle name="Output 3 8" xfId="2334"/>
    <cellStyle name="Output 3 8 2" xfId="2594"/>
    <cellStyle name="Output 3 8 2 2" xfId="3259"/>
    <cellStyle name="Output 3 8 3" xfId="3402"/>
    <cellStyle name="Output 3 9" xfId="2776"/>
    <cellStyle name="Output 3 9 2" xfId="3077"/>
    <cellStyle name="Output 4" xfId="230"/>
    <cellStyle name="Output 4 10" xfId="3424"/>
    <cellStyle name="Output 4 2" xfId="2342"/>
    <cellStyle name="Output 4 2 2" xfId="2587"/>
    <cellStyle name="Output 4 2 2 2" xfId="3266"/>
    <cellStyle name="Output 4 2 3" xfId="3394"/>
    <cellStyle name="Output 4 3" xfId="2343"/>
    <cellStyle name="Output 4 3 2" xfId="2586"/>
    <cellStyle name="Output 4 3 2 2" xfId="3267"/>
    <cellStyle name="Output 4 3 3" xfId="3393"/>
    <cellStyle name="Output 4 4" xfId="2344"/>
    <cellStyle name="Output 4 4 2" xfId="2585"/>
    <cellStyle name="Output 4 4 2 2" xfId="3268"/>
    <cellStyle name="Output 4 4 3" xfId="3392"/>
    <cellStyle name="Output 4 5" xfId="2345"/>
    <cellStyle name="Output 4 5 2" xfId="2584"/>
    <cellStyle name="Output 4 5 2 2" xfId="3269"/>
    <cellStyle name="Output 4 5 3" xfId="3391"/>
    <cellStyle name="Output 4 6" xfId="2346"/>
    <cellStyle name="Output 4 6 2" xfId="2583"/>
    <cellStyle name="Output 4 6 2 2" xfId="3270"/>
    <cellStyle name="Output 4 6 3" xfId="3390"/>
    <cellStyle name="Output 4 7" xfId="2347"/>
    <cellStyle name="Output 4 7 2" xfId="2582"/>
    <cellStyle name="Output 4 7 2 2" xfId="3271"/>
    <cellStyle name="Output 4 7 3" xfId="3389"/>
    <cellStyle name="Output 4 8" xfId="2341"/>
    <cellStyle name="Output 4 8 2" xfId="2588"/>
    <cellStyle name="Output 4 8 2 2" xfId="3265"/>
    <cellStyle name="Output 4 8 3" xfId="3395"/>
    <cellStyle name="Output 4 9" xfId="2775"/>
    <cellStyle name="Output 4 9 2" xfId="3078"/>
    <cellStyle name="Output 5" xfId="231"/>
    <cellStyle name="Output 5 2" xfId="2348"/>
    <cellStyle name="Output 5 2 2" xfId="2545"/>
    <cellStyle name="Output 5 2 2 2" xfId="3308"/>
    <cellStyle name="Output 5 2 3" xfId="3388"/>
    <cellStyle name="Output 5 3" xfId="2349"/>
    <cellStyle name="Output 5 3 2" xfId="2581"/>
    <cellStyle name="Output 5 3 2 2" xfId="3272"/>
    <cellStyle name="Output 5 3 3" xfId="3387"/>
    <cellStyle name="Output 5 4" xfId="2350"/>
    <cellStyle name="Output 5 4 2" xfId="2580"/>
    <cellStyle name="Output 5 4 2 2" xfId="3273"/>
    <cellStyle name="Output 5 4 3" xfId="3386"/>
    <cellStyle name="Output 5 5" xfId="2351"/>
    <cellStyle name="Output 5 5 2" xfId="2579"/>
    <cellStyle name="Output 5 5 2 2" xfId="3274"/>
    <cellStyle name="Output 5 5 3" xfId="3385"/>
    <cellStyle name="Output 5 6" xfId="2352"/>
    <cellStyle name="Output 5 6 2" xfId="2578"/>
    <cellStyle name="Output 5 6 2 2" xfId="3275"/>
    <cellStyle name="Output 5 6 3" xfId="3384"/>
    <cellStyle name="Output 5 7" xfId="2774"/>
    <cellStyle name="Output 5 7 2" xfId="3079"/>
    <cellStyle name="Output 5 8" xfId="3423"/>
    <cellStyle name="Output 6" xfId="232"/>
    <cellStyle name="Output 6 2" xfId="2353"/>
    <cellStyle name="Output 6 2 2" xfId="2577"/>
    <cellStyle name="Output 6 2 2 2" xfId="3276"/>
    <cellStyle name="Output 6 2 3" xfId="3383"/>
    <cellStyle name="Output 6 3" xfId="2354"/>
    <cellStyle name="Output 6 3 2" xfId="2576"/>
    <cellStyle name="Output 6 3 2 2" xfId="3277"/>
    <cellStyle name="Output 6 3 3" xfId="3382"/>
    <cellStyle name="Output 6 4" xfId="2355"/>
    <cellStyle name="Output 6 4 2" xfId="2575"/>
    <cellStyle name="Output 6 4 2 2" xfId="3278"/>
    <cellStyle name="Output 6 4 3" xfId="3381"/>
    <cellStyle name="Output 6 5" xfId="2356"/>
    <cellStyle name="Output 6 5 2" xfId="2574"/>
    <cellStyle name="Output 6 5 2 2" xfId="3279"/>
    <cellStyle name="Output 6 5 3" xfId="3380"/>
    <cellStyle name="Output 6 6" xfId="2357"/>
    <cellStyle name="Output 6 6 2" xfId="2573"/>
    <cellStyle name="Output 6 6 2 2" xfId="3280"/>
    <cellStyle name="Output 6 6 3" xfId="3379"/>
    <cellStyle name="Output 6 7" xfId="2773"/>
    <cellStyle name="Output 6 7 2" xfId="3080"/>
    <cellStyle name="Output 6 8" xfId="3422"/>
    <cellStyle name="Output 7" xfId="233"/>
    <cellStyle name="Output 7 2" xfId="2358"/>
    <cellStyle name="Output 7 2 2" xfId="2572"/>
    <cellStyle name="Output 7 2 2 2" xfId="3281"/>
    <cellStyle name="Output 7 2 3" xfId="3378"/>
    <cellStyle name="Output 7 3" xfId="2359"/>
    <cellStyle name="Output 7 3 2" xfId="2542"/>
    <cellStyle name="Output 7 3 2 2" xfId="3311"/>
    <cellStyle name="Output 7 3 3" xfId="3377"/>
    <cellStyle name="Output 7 4" xfId="2360"/>
    <cellStyle name="Output 7 4 2" xfId="2544"/>
    <cellStyle name="Output 7 4 2 2" xfId="3309"/>
    <cellStyle name="Output 7 4 3" xfId="3376"/>
    <cellStyle name="Output 7 5" xfId="2361"/>
    <cellStyle name="Output 7 5 2" xfId="2543"/>
    <cellStyle name="Output 7 5 2 2" xfId="3310"/>
    <cellStyle name="Output 7 5 3" xfId="3375"/>
    <cellStyle name="Output 7 6" xfId="2362"/>
    <cellStyle name="Output 7 6 2" xfId="2778"/>
    <cellStyle name="Output 7 6 2 2" xfId="3075"/>
    <cellStyle name="Output 7 6 3" xfId="3374"/>
    <cellStyle name="Output 7 7" xfId="2772"/>
    <cellStyle name="Output 7 7 2" xfId="3081"/>
    <cellStyle name="Output 7 8" xfId="3421"/>
    <cellStyle name="Output 8 2" xfId="2363"/>
    <cellStyle name="Output 8 2 2" xfId="2779"/>
    <cellStyle name="Output 8 2 2 2" xfId="3074"/>
    <cellStyle name="Output 8 2 3" xfId="3373"/>
    <cellStyle name="Output 8 3" xfId="2364"/>
    <cellStyle name="Output 8 3 2" xfId="2780"/>
    <cellStyle name="Output 8 3 2 2" xfId="3073"/>
    <cellStyle name="Output 8 3 3" xfId="3372"/>
    <cellStyle name="Output 8 4" xfId="2365"/>
    <cellStyle name="Output 8 4 2" xfId="2781"/>
    <cellStyle name="Output 8 4 2 2" xfId="3072"/>
    <cellStyle name="Output 8 4 3" xfId="3371"/>
    <cellStyle name="Output 8 5" xfId="2366"/>
    <cellStyle name="Output 8 5 2" xfId="2782"/>
    <cellStyle name="Output 8 5 2 2" xfId="3029"/>
    <cellStyle name="Output 8 5 3" xfId="3370"/>
    <cellStyle name="Output 8 6" xfId="2367"/>
    <cellStyle name="Output 8 6 2" xfId="2783"/>
    <cellStyle name="Output 8 6 2 2" xfId="3070"/>
    <cellStyle name="Output 8 6 3" xfId="3369"/>
    <cellStyle name="Output 9 2" xfId="2368"/>
    <cellStyle name="Output 9 2 2" xfId="2784"/>
    <cellStyle name="Output 9 2 2 2" xfId="3071"/>
    <cellStyle name="Output 9 2 3" xfId="3368"/>
    <cellStyle name="Output 9 3" xfId="2369"/>
    <cellStyle name="Output 9 3 2" xfId="2785"/>
    <cellStyle name="Output 9 3 2 2" xfId="3031"/>
    <cellStyle name="Output 9 3 3" xfId="3367"/>
    <cellStyle name="Output 9 4" xfId="2370"/>
    <cellStyle name="Output 9 4 2" xfId="2786"/>
    <cellStyle name="Output 9 4 2 2" xfId="3028"/>
    <cellStyle name="Output 9 4 3" xfId="3366"/>
    <cellStyle name="Output 9 5" xfId="2371"/>
    <cellStyle name="Output 9 5 2" xfId="2787"/>
    <cellStyle name="Output 9 5 2 2" xfId="3027"/>
    <cellStyle name="Output 9 5 3" xfId="3365"/>
    <cellStyle name="Output 9 6" xfId="2372"/>
    <cellStyle name="Output 9 6 2" xfId="2788"/>
    <cellStyle name="Output 9 6 2 2" xfId="3026"/>
    <cellStyle name="Output 9 6 3" xfId="3364"/>
    <cellStyle name="Rounding" xfId="234"/>
    <cellStyle name="Sheet Title" xfId="235"/>
    <cellStyle name="Single Border" xfId="236"/>
    <cellStyle name="Single Underline" xfId="237"/>
    <cellStyle name="STYLE1" xfId="238"/>
    <cellStyle name="STYLE2" xfId="239"/>
    <cellStyle name="Title 10 2" xfId="2373"/>
    <cellStyle name="Title 10 3" xfId="2374"/>
    <cellStyle name="Title 10 4" xfId="2375"/>
    <cellStyle name="Title 10 5" xfId="2376"/>
    <cellStyle name="Title 10 6" xfId="2377"/>
    <cellStyle name="Title 11 2" xfId="2378"/>
    <cellStyle name="Title 11 3" xfId="2379"/>
    <cellStyle name="Title 11 4" xfId="2380"/>
    <cellStyle name="Title 11 5" xfId="2381"/>
    <cellStyle name="Title 11 6" xfId="2382"/>
    <cellStyle name="Title 2" xfId="2383"/>
    <cellStyle name="Title 2 2" xfId="2384"/>
    <cellStyle name="Title 2 3" xfId="2385"/>
    <cellStyle name="Title 2 4" xfId="2386"/>
    <cellStyle name="Title 2 5" xfId="2387"/>
    <cellStyle name="Title 2 6" xfId="2388"/>
    <cellStyle name="Title 3" xfId="2389"/>
    <cellStyle name="Title 3 2" xfId="2390"/>
    <cellStyle name="Title 3 3" xfId="2391"/>
    <cellStyle name="Title 3 4" xfId="2392"/>
    <cellStyle name="Title 3 5" xfId="2393"/>
    <cellStyle name="Title 3 6" xfId="2394"/>
    <cellStyle name="Title 4 2" xfId="2395"/>
    <cellStyle name="Title 4 3" xfId="2396"/>
    <cellStyle name="Title 4 4" xfId="2397"/>
    <cellStyle name="Title 4 5" xfId="2398"/>
    <cellStyle name="Title 4 6" xfId="2399"/>
    <cellStyle name="Title 5 2" xfId="2400"/>
    <cellStyle name="Title 5 3" xfId="2401"/>
    <cellStyle name="Title 5 4" xfId="2402"/>
    <cellStyle name="Title 5 5" xfId="2403"/>
    <cellStyle name="Title 5 6" xfId="2404"/>
    <cellStyle name="Title 6 2" xfId="2405"/>
    <cellStyle name="Title 6 3" xfId="2406"/>
    <cellStyle name="Title 6 4" xfId="2407"/>
    <cellStyle name="Title 6 5" xfId="2408"/>
    <cellStyle name="Title 6 6" xfId="2409"/>
    <cellStyle name="Title 7 2" xfId="2410"/>
    <cellStyle name="Title 7 3" xfId="2411"/>
    <cellStyle name="Title 7 4" xfId="2412"/>
    <cellStyle name="Title 7 5" xfId="2413"/>
    <cellStyle name="Title 7 6" xfId="2414"/>
    <cellStyle name="Title 8 2" xfId="2415"/>
    <cellStyle name="Title 8 3" xfId="2416"/>
    <cellStyle name="Title 8 4" xfId="2417"/>
    <cellStyle name="Title 8 5" xfId="2418"/>
    <cellStyle name="Title 8 6" xfId="2419"/>
    <cellStyle name="Title 9 2" xfId="2420"/>
    <cellStyle name="Title 9 3" xfId="2421"/>
    <cellStyle name="Title 9 4" xfId="2422"/>
    <cellStyle name="Title 9 5" xfId="2423"/>
    <cellStyle name="Title 9 6" xfId="2424"/>
    <cellStyle name="Top Bold Border" xfId="240"/>
    <cellStyle name="Top Double Border" xfId="241"/>
    <cellStyle name="Top Single Border" xfId="242"/>
    <cellStyle name="Top Single Border 2" xfId="2771"/>
    <cellStyle name="Top Single Border 2 2" xfId="3082"/>
    <cellStyle name="Top Single Border 3" xfId="3040"/>
    <cellStyle name="Total 10 2" xfId="2425"/>
    <cellStyle name="Total 10 2 2" xfId="2789"/>
    <cellStyle name="Total 10 2 2 2" xfId="3025"/>
    <cellStyle name="Total 10 2 3" xfId="3363"/>
    <cellStyle name="Total 10 3" xfId="2426"/>
    <cellStyle name="Total 10 3 2" xfId="2790"/>
    <cellStyle name="Total 10 3 2 2" xfId="3024"/>
    <cellStyle name="Total 10 3 3" xfId="3362"/>
    <cellStyle name="Total 10 4" xfId="2427"/>
    <cellStyle name="Total 10 4 2" xfId="2791"/>
    <cellStyle name="Total 10 4 2 2" xfId="3069"/>
    <cellStyle name="Total 10 4 3" xfId="3361"/>
    <cellStyle name="Total 10 5" xfId="2428"/>
    <cellStyle name="Total 10 5 2" xfId="2792"/>
    <cellStyle name="Total 10 5 2 2" xfId="3068"/>
    <cellStyle name="Total 10 5 3" xfId="3360"/>
    <cellStyle name="Total 10 6" xfId="2429"/>
    <cellStyle name="Total 10 6 2" xfId="2793"/>
    <cellStyle name="Total 10 6 2 2" xfId="3067"/>
    <cellStyle name="Total 10 6 3" xfId="3359"/>
    <cellStyle name="Total 11 2" xfId="2430"/>
    <cellStyle name="Total 11 2 2" xfId="2794"/>
    <cellStyle name="Total 11 2 2 2" xfId="3066"/>
    <cellStyle name="Total 11 2 3" xfId="3358"/>
    <cellStyle name="Total 11 3" xfId="2431"/>
    <cellStyle name="Total 11 3 2" xfId="2795"/>
    <cellStyle name="Total 11 3 2 2" xfId="3065"/>
    <cellStyle name="Total 11 3 3" xfId="3357"/>
    <cellStyle name="Total 11 4" xfId="2432"/>
    <cellStyle name="Total 11 4 2" xfId="2796"/>
    <cellStyle name="Total 11 4 2 2" xfId="3064"/>
    <cellStyle name="Total 11 4 3" xfId="3356"/>
    <cellStyle name="Total 11 5" xfId="2433"/>
    <cellStyle name="Total 11 5 2" xfId="2797"/>
    <cellStyle name="Total 11 5 2 2" xfId="3063"/>
    <cellStyle name="Total 11 5 3" xfId="3355"/>
    <cellStyle name="Total 11 6" xfId="2434"/>
    <cellStyle name="Total 11 6 2" xfId="2798"/>
    <cellStyle name="Total 11 6 2 2" xfId="3062"/>
    <cellStyle name="Total 11 6 3" xfId="3354"/>
    <cellStyle name="Total 2" xfId="243"/>
    <cellStyle name="Total 2 2" xfId="2435"/>
    <cellStyle name="Total 2 2 2" xfId="2799"/>
    <cellStyle name="Total 2 2 2 2" xfId="3061"/>
    <cellStyle name="Total 2 2 3" xfId="3353"/>
    <cellStyle name="Total 2 3" xfId="2436"/>
    <cellStyle name="Total 2 3 2" xfId="2800"/>
    <cellStyle name="Total 2 3 2 2" xfId="3023"/>
    <cellStyle name="Total 2 3 3" xfId="3352"/>
    <cellStyle name="Total 2 4" xfId="2437"/>
    <cellStyle name="Total 2 4 2" xfId="2801"/>
    <cellStyle name="Total 2 4 2 2" xfId="3060"/>
    <cellStyle name="Total 2 4 3" xfId="3351"/>
    <cellStyle name="Total 2 5" xfId="2438"/>
    <cellStyle name="Total 2 5 2" xfId="2802"/>
    <cellStyle name="Total 2 5 2 2" xfId="3059"/>
    <cellStyle name="Total 2 5 3" xfId="3350"/>
    <cellStyle name="Total 2 6" xfId="2439"/>
    <cellStyle name="Total 2 6 2" xfId="2803"/>
    <cellStyle name="Total 2 6 2 2" xfId="3058"/>
    <cellStyle name="Total 2 6 3" xfId="3349"/>
    <cellStyle name="Total 2 7" xfId="2770"/>
    <cellStyle name="Total 2 7 2" xfId="3083"/>
    <cellStyle name="Total 2 8" xfId="3039"/>
    <cellStyle name="Total 3" xfId="244"/>
    <cellStyle name="Total 3 10" xfId="3038"/>
    <cellStyle name="Total 3 2" xfId="2441"/>
    <cellStyle name="Total 3 2 2" xfId="2805"/>
    <cellStyle name="Total 3 2 2 2" xfId="3056"/>
    <cellStyle name="Total 3 2 3" xfId="3347"/>
    <cellStyle name="Total 3 3" xfId="2442"/>
    <cellStyle name="Total 3 3 2" xfId="2806"/>
    <cellStyle name="Total 3 3 2 2" xfId="3055"/>
    <cellStyle name="Total 3 3 3" xfId="3346"/>
    <cellStyle name="Total 3 4" xfId="2443"/>
    <cellStyle name="Total 3 4 2" xfId="2807"/>
    <cellStyle name="Total 3 4 2 2" xfId="3054"/>
    <cellStyle name="Total 3 4 3" xfId="3345"/>
    <cellStyle name="Total 3 5" xfId="2444"/>
    <cellStyle name="Total 3 5 2" xfId="2808"/>
    <cellStyle name="Total 3 5 2 2" xfId="3053"/>
    <cellStyle name="Total 3 5 3" xfId="3344"/>
    <cellStyle name="Total 3 6" xfId="2445"/>
    <cellStyle name="Total 3 6 2" xfId="2809"/>
    <cellStyle name="Total 3 6 2 2" xfId="3052"/>
    <cellStyle name="Total 3 6 3" xfId="3343"/>
    <cellStyle name="Total 3 7" xfId="2446"/>
    <cellStyle name="Total 3 7 2" xfId="2810"/>
    <cellStyle name="Total 3 7 2 2" xfId="3051"/>
    <cellStyle name="Total 3 7 3" xfId="3342"/>
    <cellStyle name="Total 3 8" xfId="2440"/>
    <cellStyle name="Total 3 8 2" xfId="2804"/>
    <cellStyle name="Total 3 8 2 2" xfId="3057"/>
    <cellStyle name="Total 3 8 3" xfId="3348"/>
    <cellStyle name="Total 3 9" xfId="2769"/>
    <cellStyle name="Total 3 9 2" xfId="3084"/>
    <cellStyle name="Total 4" xfId="245"/>
    <cellStyle name="Total 4 10" xfId="3037"/>
    <cellStyle name="Total 4 2" xfId="2448"/>
    <cellStyle name="Total 4 2 2" xfId="2812"/>
    <cellStyle name="Total 4 2 2 2" xfId="3050"/>
    <cellStyle name="Total 4 2 3" xfId="3340"/>
    <cellStyle name="Total 4 3" xfId="2449"/>
    <cellStyle name="Total 4 3 2" xfId="2813"/>
    <cellStyle name="Total 4 3 2 2" xfId="3049"/>
    <cellStyle name="Total 4 3 3" xfId="3339"/>
    <cellStyle name="Total 4 4" xfId="2450"/>
    <cellStyle name="Total 4 4 2" xfId="2814"/>
    <cellStyle name="Total 4 4 2 2" xfId="3048"/>
    <cellStyle name="Total 4 4 3" xfId="3338"/>
    <cellStyle name="Total 4 5" xfId="2451"/>
    <cellStyle name="Total 4 5 2" xfId="2815"/>
    <cellStyle name="Total 4 5 2 2" xfId="3047"/>
    <cellStyle name="Total 4 5 3" xfId="3337"/>
    <cellStyle name="Total 4 6" xfId="2452"/>
    <cellStyle name="Total 4 6 2" xfId="2816"/>
    <cellStyle name="Total 4 6 2 2" xfId="3046"/>
    <cellStyle name="Total 4 6 3" xfId="3336"/>
    <cellStyle name="Total 4 7" xfId="2453"/>
    <cellStyle name="Total 4 7 2" xfId="2817"/>
    <cellStyle name="Total 4 7 2 2" xfId="3045"/>
    <cellStyle name="Total 4 7 3" xfId="3335"/>
    <cellStyle name="Total 4 8" xfId="2447"/>
    <cellStyle name="Total 4 8 2" xfId="2811"/>
    <cellStyle name="Total 4 8 2 2" xfId="3021"/>
    <cellStyle name="Total 4 8 3" xfId="3341"/>
    <cellStyle name="Total 4 9" xfId="2768"/>
    <cellStyle name="Total 4 9 2" xfId="3085"/>
    <cellStyle name="Total 5" xfId="246"/>
    <cellStyle name="Total 5 2" xfId="2454"/>
    <cellStyle name="Total 5 2 2" xfId="2818"/>
    <cellStyle name="Total 5 2 2 2" xfId="3044"/>
    <cellStyle name="Total 5 2 3" xfId="3334"/>
    <cellStyle name="Total 5 3" xfId="2455"/>
    <cellStyle name="Total 5 3 2" xfId="2819"/>
    <cellStyle name="Total 5 3 2 2" xfId="3043"/>
    <cellStyle name="Total 5 3 3" xfId="3333"/>
    <cellStyle name="Total 5 4" xfId="2456"/>
    <cellStyle name="Total 5 4 2" xfId="2820"/>
    <cellStyle name="Total 5 4 2 2" xfId="3042"/>
    <cellStyle name="Total 5 4 3" xfId="3332"/>
    <cellStyle name="Total 5 5" xfId="2457"/>
    <cellStyle name="Total 5 5 2" xfId="2821"/>
    <cellStyle name="Total 5 5 2 2" xfId="3041"/>
    <cellStyle name="Total 5 5 3" xfId="3331"/>
    <cellStyle name="Total 5 6" xfId="2458"/>
    <cellStyle name="Total 5 6 2" xfId="2822"/>
    <cellStyle name="Total 5 6 2 2" xfId="3018"/>
    <cellStyle name="Total 5 6 3" xfId="3330"/>
    <cellStyle name="Total 5 7" xfId="2767"/>
    <cellStyle name="Total 5 7 2" xfId="3086"/>
    <cellStyle name="Total 5 8" xfId="3036"/>
    <cellStyle name="Total 6" xfId="247"/>
    <cellStyle name="Total 6 2" xfId="2459"/>
    <cellStyle name="Total 6 2 2" xfId="2823"/>
    <cellStyle name="Total 6 2 2 2" xfId="3020"/>
    <cellStyle name="Total 6 2 3" xfId="3329"/>
    <cellStyle name="Total 6 3" xfId="2460"/>
    <cellStyle name="Total 6 3 2" xfId="2824"/>
    <cellStyle name="Total 6 3 2 2" xfId="3019"/>
    <cellStyle name="Total 6 3 3" xfId="3328"/>
    <cellStyle name="Total 6 4" xfId="2461"/>
    <cellStyle name="Total 6 4 2" xfId="2825"/>
    <cellStyle name="Total 6 4 2 2" xfId="3455"/>
    <cellStyle name="Total 6 4 3" xfId="3327"/>
    <cellStyle name="Total 6 5" xfId="2462"/>
    <cellStyle name="Total 6 5 2" xfId="2826"/>
    <cellStyle name="Total 6 5 2 2" xfId="3456"/>
    <cellStyle name="Total 6 5 3" xfId="3326"/>
    <cellStyle name="Total 6 6" xfId="2463"/>
    <cellStyle name="Total 6 6 2" xfId="2827"/>
    <cellStyle name="Total 6 6 2 2" xfId="3457"/>
    <cellStyle name="Total 6 6 3" xfId="3325"/>
    <cellStyle name="Total 6 7" xfId="2766"/>
    <cellStyle name="Total 6 7 2" xfId="3087"/>
    <cellStyle name="Total 6 8" xfId="3035"/>
    <cellStyle name="Total 7" xfId="248"/>
    <cellStyle name="Total 7 2" xfId="2464"/>
    <cellStyle name="Total 7 2 2" xfId="2828"/>
    <cellStyle name="Total 7 2 2 2" xfId="3458"/>
    <cellStyle name="Total 7 2 3" xfId="3324"/>
    <cellStyle name="Total 7 3" xfId="2465"/>
    <cellStyle name="Total 7 3 2" xfId="2829"/>
    <cellStyle name="Total 7 3 2 2" xfId="3459"/>
    <cellStyle name="Total 7 3 3" xfId="3323"/>
    <cellStyle name="Total 7 4" xfId="2466"/>
    <cellStyle name="Total 7 4 2" xfId="2830"/>
    <cellStyle name="Total 7 4 2 2" xfId="3460"/>
    <cellStyle name="Total 7 4 3" xfId="3322"/>
    <cellStyle name="Total 7 5" xfId="2467"/>
    <cellStyle name="Total 7 5 2" xfId="2831"/>
    <cellStyle name="Total 7 5 2 2" xfId="3461"/>
    <cellStyle name="Total 7 5 3" xfId="3321"/>
    <cellStyle name="Total 7 6" xfId="2468"/>
    <cellStyle name="Total 7 6 2" xfId="2832"/>
    <cellStyle name="Total 7 6 2 2" xfId="3462"/>
    <cellStyle name="Total 7 6 3" xfId="3032"/>
    <cellStyle name="Total 7 7" xfId="2765"/>
    <cellStyle name="Total 7 7 2" xfId="3088"/>
    <cellStyle name="Total 7 8" xfId="3434"/>
    <cellStyle name="Total 8 2" xfId="2469"/>
    <cellStyle name="Total 8 2 2" xfId="2833"/>
    <cellStyle name="Total 8 2 2 2" xfId="3463"/>
    <cellStyle name="Total 8 2 3" xfId="3030"/>
    <cellStyle name="Total 8 3" xfId="2470"/>
    <cellStyle name="Total 8 3 2" xfId="2834"/>
    <cellStyle name="Total 8 3 2 2" xfId="3464"/>
    <cellStyle name="Total 8 3 3" xfId="3320"/>
    <cellStyle name="Total 8 4" xfId="2471"/>
    <cellStyle name="Total 8 4 2" xfId="2835"/>
    <cellStyle name="Total 8 4 2 2" xfId="3465"/>
    <cellStyle name="Total 8 4 3" xfId="3319"/>
    <cellStyle name="Total 8 5" xfId="2472"/>
    <cellStyle name="Total 8 5 2" xfId="2836"/>
    <cellStyle name="Total 8 5 2 2" xfId="3466"/>
    <cellStyle name="Total 8 5 3" xfId="3318"/>
    <cellStyle name="Total 8 6" xfId="2473"/>
    <cellStyle name="Total 8 6 2" xfId="2837"/>
    <cellStyle name="Total 8 6 2 2" xfId="3467"/>
    <cellStyle name="Total 8 6 3" xfId="3317"/>
    <cellStyle name="Total 9 2" xfId="2474"/>
    <cellStyle name="Total 9 2 2" xfId="2838"/>
    <cellStyle name="Total 9 2 2 2" xfId="3468"/>
    <cellStyle name="Total 9 2 3" xfId="3316"/>
    <cellStyle name="Total 9 3" xfId="2475"/>
    <cellStyle name="Total 9 3 2" xfId="2839"/>
    <cellStyle name="Total 9 3 2 2" xfId="3469"/>
    <cellStyle name="Total 9 3 3" xfId="3315"/>
    <cellStyle name="Total 9 4" xfId="2476"/>
    <cellStyle name="Total 9 4 2" xfId="2840"/>
    <cellStyle name="Total 9 4 2 2" xfId="3470"/>
    <cellStyle name="Total 9 4 3" xfId="3314"/>
    <cellStyle name="Total 9 5" xfId="2477"/>
    <cellStyle name="Total 9 5 2" xfId="2841"/>
    <cellStyle name="Total 9 5 2 2" xfId="3471"/>
    <cellStyle name="Total 9 5 3" xfId="3313"/>
    <cellStyle name="Total 9 6" xfId="2478"/>
    <cellStyle name="Total 9 6 2" xfId="2842"/>
    <cellStyle name="Total 9 6 2 2" xfId="3472"/>
    <cellStyle name="Total 9 6 3" xfId="3312"/>
    <cellStyle name="Warning Text 10 2" xfId="2479"/>
    <cellStyle name="Warning Text 10 3" xfId="2480"/>
    <cellStyle name="Warning Text 10 4" xfId="2481"/>
    <cellStyle name="Warning Text 10 5" xfId="2482"/>
    <cellStyle name="Warning Text 10 6" xfId="2483"/>
    <cellStyle name="Warning Text 11 2" xfId="2484"/>
    <cellStyle name="Warning Text 11 3" xfId="2485"/>
    <cellStyle name="Warning Text 11 4" xfId="2486"/>
    <cellStyle name="Warning Text 11 5" xfId="2487"/>
    <cellStyle name="Warning Text 11 6" xfId="2488"/>
    <cellStyle name="Warning Text 2" xfId="249"/>
    <cellStyle name="Warning Text 2 2" xfId="2489"/>
    <cellStyle name="Warning Text 2 3" xfId="2490"/>
    <cellStyle name="Warning Text 2 4" xfId="2491"/>
    <cellStyle name="Warning Text 2 5" xfId="2492"/>
    <cellStyle name="Warning Text 2 6" xfId="2493"/>
    <cellStyle name="Warning Text 3" xfId="250"/>
    <cellStyle name="Warning Text 3 2" xfId="2494"/>
    <cellStyle name="Warning Text 3 3" xfId="2495"/>
    <cellStyle name="Warning Text 3 4" xfId="2496"/>
    <cellStyle name="Warning Text 3 5" xfId="2497"/>
    <cellStyle name="Warning Text 3 6" xfId="2498"/>
    <cellStyle name="Warning Text 4" xfId="251"/>
    <cellStyle name="Warning Text 4 2" xfId="2499"/>
    <cellStyle name="Warning Text 4 3" xfId="2500"/>
    <cellStyle name="Warning Text 4 4" xfId="2501"/>
    <cellStyle name="Warning Text 4 5" xfId="2502"/>
    <cellStyle name="Warning Text 4 6" xfId="2503"/>
    <cellStyle name="Warning Text 5" xfId="252"/>
    <cellStyle name="Warning Text 5 2" xfId="2504"/>
    <cellStyle name="Warning Text 5 3" xfId="2505"/>
    <cellStyle name="Warning Text 5 4" xfId="2506"/>
    <cellStyle name="Warning Text 5 5" xfId="2507"/>
    <cellStyle name="Warning Text 5 6" xfId="2508"/>
    <cellStyle name="Warning Text 6" xfId="253"/>
    <cellStyle name="Warning Text 6 2" xfId="2509"/>
    <cellStyle name="Warning Text 6 3" xfId="2510"/>
    <cellStyle name="Warning Text 6 4" xfId="2511"/>
    <cellStyle name="Warning Text 6 5" xfId="2512"/>
    <cellStyle name="Warning Text 6 6" xfId="2513"/>
    <cellStyle name="Warning Text 7" xfId="254"/>
    <cellStyle name="Warning Text 7 2" xfId="2514"/>
    <cellStyle name="Warning Text 7 3" xfId="2515"/>
    <cellStyle name="Warning Text 7 4" xfId="2516"/>
    <cellStyle name="Warning Text 7 5" xfId="2517"/>
    <cellStyle name="Warning Text 7 6" xfId="2518"/>
    <cellStyle name="Warning Text 8 2" xfId="2519"/>
    <cellStyle name="Warning Text 8 3" xfId="2520"/>
    <cellStyle name="Warning Text 8 4" xfId="2521"/>
    <cellStyle name="Warning Text 8 5" xfId="2522"/>
    <cellStyle name="Warning Text 8 6" xfId="2523"/>
    <cellStyle name="Warning Text 9 2" xfId="2524"/>
    <cellStyle name="Warning Text 9 3" xfId="2525"/>
    <cellStyle name="Warning Text 9 4" xfId="2526"/>
    <cellStyle name="Warning Text 9 5" xfId="2527"/>
    <cellStyle name="Warning Text 9 6" xfId="25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5</xdr:row>
          <xdr:rowOff>76200</xdr:rowOff>
        </xdr:from>
        <xdr:to>
          <xdr:col>1</xdr:col>
          <xdr:colOff>2057400</xdr:colOff>
          <xdr:row>9</xdr:row>
          <xdr:rowOff>114300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B48"/>
  <sheetViews>
    <sheetView showGridLines="0" tabSelected="1" zoomScale="110" zoomScaleNormal="110" workbookViewId="0">
      <selection activeCell="I17" sqref="I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1" t="s">
        <v>405</v>
      </c>
      <c r="J1" s="2052"/>
      <c r="K1" s="2052"/>
      <c r="L1" s="2052"/>
      <c r="M1" s="2052"/>
      <c r="N1" s="2052"/>
      <c r="O1" s="2052"/>
      <c r="P1" s="2052"/>
      <c r="Q1" s="2052"/>
      <c r="R1" s="2052"/>
      <c r="S1" s="2052"/>
    </row>
    <row r="2" spans="1:28" ht="12" customHeight="1" x14ac:dyDescent="0.2">
      <c r="A2" s="47" t="s">
        <v>1993</v>
      </c>
      <c r="D2" s="48"/>
      <c r="I2" s="2053" t="s">
        <v>979</v>
      </c>
      <c r="J2" s="2052"/>
      <c r="K2" s="2052"/>
      <c r="L2" s="2052"/>
      <c r="M2" s="2052"/>
      <c r="N2" s="2052"/>
      <c r="O2" s="2052"/>
      <c r="P2" s="2052"/>
      <c r="Q2" s="2052"/>
      <c r="R2" s="2052"/>
      <c r="S2" s="2052"/>
    </row>
    <row r="3" spans="1:28" ht="12" customHeight="1" x14ac:dyDescent="0.2">
      <c r="A3" s="155" t="s">
        <v>1945</v>
      </c>
      <c r="B3" s="156"/>
      <c r="C3" s="156"/>
      <c r="D3" s="157"/>
      <c r="I3" s="2053" t="s">
        <v>52</v>
      </c>
      <c r="J3" s="2052"/>
      <c r="K3" s="2052"/>
      <c r="L3" s="2052"/>
      <c r="M3" s="2052"/>
      <c r="N3" s="2052"/>
      <c r="O3" s="2052"/>
      <c r="P3" s="2052"/>
      <c r="Q3" s="2052"/>
      <c r="R3" s="2052"/>
      <c r="S3" s="2052"/>
    </row>
    <row r="4" spans="1:28" ht="12" customHeight="1" x14ac:dyDescent="0.2">
      <c r="A4" s="37"/>
      <c r="I4" s="2053" t="s">
        <v>524</v>
      </c>
      <c r="J4" s="2052"/>
      <c r="K4" s="2052"/>
      <c r="L4" s="2052"/>
      <c r="M4" s="2052"/>
      <c r="N4" s="2052"/>
      <c r="O4" s="2052"/>
      <c r="P4" s="2052"/>
      <c r="Q4" s="2052"/>
      <c r="R4" s="2052"/>
      <c r="S4" s="2052"/>
    </row>
    <row r="5" spans="1:28" ht="14.1" customHeight="1" x14ac:dyDescent="0.2">
      <c r="B5" s="104" t="s">
        <v>2073</v>
      </c>
      <c r="C5" s="26" t="s">
        <v>910</v>
      </c>
      <c r="D5" s="84"/>
      <c r="E5" s="84"/>
      <c r="H5" s="38"/>
      <c r="I5" s="2061" t="s">
        <v>680</v>
      </c>
      <c r="J5" s="2060"/>
      <c r="K5" s="2060"/>
      <c r="L5" s="2060"/>
      <c r="M5" s="2060"/>
      <c r="N5" s="2060"/>
      <c r="O5" s="2060"/>
      <c r="P5" s="2060"/>
      <c r="Q5" s="2060"/>
      <c r="R5" s="2060"/>
      <c r="S5" s="2060"/>
    </row>
    <row r="6" spans="1:28" ht="14.1" customHeight="1" x14ac:dyDescent="0.2">
      <c r="B6" s="104"/>
      <c r="C6" s="26" t="s">
        <v>911</v>
      </c>
      <c r="D6" s="84"/>
      <c r="E6" s="84"/>
      <c r="I6" s="2059" t="s">
        <v>883</v>
      </c>
      <c r="J6" s="2060"/>
      <c r="K6" s="2060"/>
      <c r="L6" s="2060"/>
      <c r="M6" s="2060"/>
      <c r="N6" s="2060"/>
      <c r="O6" s="2060"/>
      <c r="P6" s="2060"/>
      <c r="Q6" s="2060"/>
      <c r="R6" s="2060"/>
      <c r="S6" s="2060"/>
    </row>
    <row r="7" spans="1:28" ht="12.2" customHeight="1" x14ac:dyDescent="0.2">
      <c r="I7" s="2054">
        <v>43646</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674</v>
      </c>
      <c r="J9" s="2057"/>
      <c r="K9" s="2057"/>
      <c r="L9" s="2057"/>
      <c r="M9" s="2057"/>
      <c r="N9" s="2057"/>
      <c r="O9" s="2057"/>
      <c r="P9" s="2057"/>
      <c r="Q9" s="2057"/>
      <c r="R9" s="2057"/>
      <c r="S9" s="2058"/>
      <c r="T9" s="2072" t="s">
        <v>533</v>
      </c>
      <c r="U9" s="2073"/>
      <c r="V9" s="2073"/>
      <c r="W9" s="2073"/>
      <c r="X9" s="2073"/>
      <c r="Y9" s="2073"/>
      <c r="Z9" s="2073"/>
      <c r="AA9" s="2074"/>
    </row>
    <row r="10" spans="1:28" ht="13.5" customHeight="1" x14ac:dyDescent="0.2">
      <c r="A10" s="2079" t="s">
        <v>675</v>
      </c>
      <c r="B10" s="2080"/>
      <c r="C10" s="2080"/>
      <c r="D10" s="2080"/>
      <c r="E10" s="2080"/>
      <c r="F10" s="2080"/>
      <c r="G10" s="2080"/>
      <c r="H10" s="2081"/>
      <c r="I10" s="29"/>
      <c r="J10" s="30"/>
      <c r="K10" s="28"/>
      <c r="R10" s="30"/>
      <c r="S10" s="30"/>
      <c r="T10" s="2075"/>
      <c r="U10" s="2060"/>
      <c r="V10" s="2060"/>
      <c r="W10" s="2060"/>
      <c r="X10" s="2060"/>
      <c r="Y10" s="2060"/>
      <c r="Z10" s="2060"/>
      <c r="AA10" s="2066"/>
    </row>
    <row r="11" spans="1:28" ht="14.25" customHeight="1" x14ac:dyDescent="0.2">
      <c r="A11" s="2082" t="s">
        <v>955</v>
      </c>
      <c r="B11" s="2083"/>
      <c r="C11" s="2083"/>
      <c r="D11" s="2083"/>
      <c r="E11" s="2083"/>
      <c r="F11" s="2083"/>
      <c r="G11" s="2083"/>
      <c r="H11" s="2084"/>
      <c r="I11" s="27"/>
      <c r="J11" s="74"/>
      <c r="K11" s="27"/>
      <c r="O11" s="148"/>
      <c r="P11" s="100" t="s">
        <v>201</v>
      </c>
      <c r="Q11" s="30"/>
      <c r="R11" s="28"/>
      <c r="S11" s="27"/>
      <c r="T11" s="2076"/>
      <c r="U11" s="2077"/>
      <c r="V11" s="2077"/>
      <c r="W11" s="2077"/>
      <c r="X11" s="2077"/>
      <c r="Y11" s="2077"/>
      <c r="Z11" s="2077"/>
      <c r="AA11" s="2078"/>
    </row>
    <row r="12" spans="1:28" ht="13.5" customHeight="1" x14ac:dyDescent="0.2">
      <c r="A12" s="85" t="s">
        <v>925</v>
      </c>
      <c r="B12" s="76"/>
      <c r="C12" s="76"/>
      <c r="D12" s="76"/>
      <c r="E12" s="76"/>
      <c r="F12" s="76"/>
      <c r="G12" s="76"/>
      <c r="H12" s="53"/>
      <c r="I12" s="29"/>
      <c r="J12" s="30"/>
      <c r="K12" s="28"/>
      <c r="O12" s="149" t="s">
        <v>2073</v>
      </c>
      <c r="P12" s="100" t="s">
        <v>202</v>
      </c>
      <c r="Q12" s="74"/>
      <c r="R12" s="30"/>
      <c r="S12" s="30"/>
      <c r="T12" s="85" t="s">
        <v>265</v>
      </c>
      <c r="U12" s="51"/>
      <c r="V12" s="51"/>
      <c r="W12" s="51"/>
      <c r="X12" s="51"/>
      <c r="Y12" s="45"/>
      <c r="Z12" s="45"/>
      <c r="AA12" s="46"/>
    </row>
    <row r="13" spans="1:28" ht="13.5" customHeight="1" x14ac:dyDescent="0.2">
      <c r="A13" s="2086">
        <v>6016073502</v>
      </c>
      <c r="B13" s="2087"/>
      <c r="C13" s="2087"/>
      <c r="D13" s="2087"/>
      <c r="E13" s="2087"/>
      <c r="F13" s="2087"/>
      <c r="G13" s="2087"/>
      <c r="H13" s="2088"/>
      <c r="I13" s="31"/>
      <c r="J13" s="30"/>
      <c r="K13" s="28"/>
      <c r="L13" s="30"/>
      <c r="M13" s="30"/>
      <c r="N13" s="30"/>
      <c r="O13" s="30"/>
      <c r="P13" s="30"/>
      <c r="Q13" s="30"/>
      <c r="R13" s="30"/>
      <c r="S13" s="30"/>
      <c r="T13" s="2091" t="s">
        <v>2064</v>
      </c>
      <c r="U13" s="2092"/>
      <c r="V13" s="2092"/>
      <c r="W13" s="2092"/>
      <c r="X13" s="2092"/>
      <c r="Y13" s="2093"/>
      <c r="Z13" s="2093"/>
      <c r="AA13" s="20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5" t="s">
        <v>2072</v>
      </c>
      <c r="B15" s="2089"/>
      <c r="C15" s="2089"/>
      <c r="D15" s="2089"/>
      <c r="E15" s="2089"/>
      <c r="F15" s="2089"/>
      <c r="G15" s="2089"/>
      <c r="H15" s="2090"/>
      <c r="T15" s="2095" t="s">
        <v>2083</v>
      </c>
      <c r="U15" s="2039"/>
      <c r="V15" s="2039"/>
      <c r="W15" s="2039"/>
      <c r="X15" s="2039"/>
      <c r="Y15" s="2096"/>
      <c r="Z15" s="2096"/>
      <c r="AA15" s="20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5" t="s">
        <v>2133</v>
      </c>
      <c r="B17" s="2046"/>
      <c r="C17" s="2046"/>
      <c r="D17" s="2046"/>
      <c r="E17" s="2046"/>
      <c r="F17" s="2046"/>
      <c r="G17" s="2046"/>
      <c r="H17" s="2071"/>
      <c r="T17" s="2102" t="s">
        <v>2065</v>
      </c>
      <c r="U17" s="2103"/>
      <c r="V17" s="2103"/>
      <c r="W17" s="2103"/>
      <c r="X17" s="2103"/>
      <c r="Y17" s="2103"/>
      <c r="Z17" s="2103"/>
      <c r="AA17" s="2104"/>
    </row>
    <row r="18" spans="1:27" ht="13.5" customHeight="1" x14ac:dyDescent="0.2">
      <c r="A18" s="85" t="s">
        <v>530</v>
      </c>
      <c r="B18" s="76"/>
      <c r="C18" s="72"/>
      <c r="D18" s="76"/>
      <c r="E18" s="76"/>
      <c r="F18" s="76"/>
      <c r="G18" s="76"/>
      <c r="H18" s="56"/>
      <c r="I18" s="2070" t="s">
        <v>676</v>
      </c>
      <c r="J18" s="2021"/>
      <c r="K18" s="2021"/>
      <c r="L18" s="2021"/>
      <c r="M18" s="2021"/>
      <c r="N18" s="2021"/>
      <c r="O18" s="2021"/>
      <c r="P18" s="2021"/>
      <c r="Q18" s="2021"/>
      <c r="R18" s="2021"/>
      <c r="S18" s="2022"/>
      <c r="T18" s="85" t="s">
        <v>711</v>
      </c>
      <c r="U18" s="51"/>
      <c r="V18" s="72"/>
      <c r="W18" s="50"/>
      <c r="X18" s="85" t="s">
        <v>266</v>
      </c>
      <c r="Y18" s="81"/>
      <c r="Z18" s="159" t="s">
        <v>677</v>
      </c>
      <c r="AA18" s="46"/>
    </row>
    <row r="19" spans="1:27" ht="13.5" customHeight="1" x14ac:dyDescent="0.2">
      <c r="A19" s="2085" t="s">
        <v>2074</v>
      </c>
      <c r="B19" s="2031"/>
      <c r="C19" s="2031"/>
      <c r="D19" s="2031"/>
      <c r="E19" s="2031"/>
      <c r="F19" s="2031"/>
      <c r="G19" s="2031"/>
      <c r="H19" s="2011"/>
      <c r="I19" s="30"/>
      <c r="J19" s="99"/>
      <c r="K19" s="40"/>
      <c r="L19" s="38"/>
      <c r="M19" s="112" t="s">
        <v>315</v>
      </c>
      <c r="P19" s="27"/>
      <c r="Q19" s="27"/>
      <c r="R19" s="27"/>
      <c r="S19" s="31"/>
      <c r="T19" s="2085" t="s">
        <v>2066</v>
      </c>
      <c r="U19" s="2010"/>
      <c r="V19" s="2010"/>
      <c r="W19" s="2011"/>
      <c r="X19" s="2100" t="s">
        <v>2067</v>
      </c>
      <c r="Y19" s="2101"/>
      <c r="Z19" s="2098">
        <v>60050</v>
      </c>
      <c r="AA19" s="20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9" t="s">
        <v>2075</v>
      </c>
      <c r="B21" s="2010"/>
      <c r="C21" s="2010"/>
      <c r="D21" s="2010"/>
      <c r="E21" s="2010"/>
      <c r="F21" s="2010"/>
      <c r="G21" s="2010"/>
      <c r="H21" s="2011"/>
      <c r="I21" s="2065" t="s">
        <v>678</v>
      </c>
      <c r="J21" s="2060"/>
      <c r="K21" s="2060"/>
      <c r="L21" s="2060"/>
      <c r="M21" s="2060"/>
      <c r="N21" s="2060"/>
      <c r="O21" s="2060"/>
      <c r="P21" s="2060"/>
      <c r="Q21" s="2060"/>
      <c r="R21" s="2060"/>
      <c r="S21" s="2066"/>
      <c r="T21" s="2109" t="s">
        <v>2068</v>
      </c>
      <c r="U21" s="2110"/>
      <c r="V21" s="2110"/>
      <c r="W21" s="2110"/>
      <c r="X21" s="2115" t="s">
        <v>2069</v>
      </c>
      <c r="Y21" s="2116"/>
      <c r="Z21" s="2116"/>
      <c r="AA21" s="2117"/>
    </row>
    <row r="22" spans="1:27" ht="13.5" customHeight="1" x14ac:dyDescent="0.2">
      <c r="A22" s="87" t="s">
        <v>531</v>
      </c>
      <c r="B22" s="59"/>
      <c r="C22" s="59"/>
      <c r="D22" s="59"/>
      <c r="E22" s="59"/>
      <c r="F22" s="59"/>
      <c r="G22" s="59"/>
      <c r="H22" s="60"/>
      <c r="I22" s="2067" t="s">
        <v>1429</v>
      </c>
      <c r="J22" s="2068"/>
      <c r="K22" s="2068"/>
      <c r="L22" s="2068"/>
      <c r="M22" s="2068"/>
      <c r="N22" s="2068"/>
      <c r="O22" s="2068"/>
      <c r="P22" s="2068"/>
      <c r="Q22" s="2068"/>
      <c r="R22" s="2068"/>
      <c r="S22" s="2069"/>
      <c r="T22" s="85" t="s">
        <v>1516</v>
      </c>
      <c r="U22" s="51"/>
      <c r="V22" s="72"/>
      <c r="W22" s="51"/>
      <c r="X22" s="160" t="s">
        <v>1318</v>
      </c>
      <c r="Z22" s="45"/>
      <c r="AA22" s="46"/>
    </row>
    <row r="23" spans="1:27" ht="13.5" customHeight="1" x14ac:dyDescent="0.2">
      <c r="A23" s="2062" t="s">
        <v>2076</v>
      </c>
      <c r="B23" s="2063"/>
      <c r="C23" s="2063"/>
      <c r="D23" s="2063"/>
      <c r="E23" s="2063"/>
      <c r="F23" s="2063"/>
      <c r="G23" s="2063"/>
      <c r="H23" s="2064"/>
      <c r="T23" s="2045" t="s">
        <v>2070</v>
      </c>
      <c r="U23" s="2108"/>
      <c r="V23" s="2108"/>
      <c r="W23" s="2108"/>
      <c r="X23" s="2112">
        <v>44530</v>
      </c>
      <c r="Y23" s="2113"/>
      <c r="Z23" s="2113"/>
      <c r="AA23" s="2114"/>
    </row>
    <row r="24" spans="1:27" ht="14.1" customHeight="1" x14ac:dyDescent="0.2">
      <c r="A24" s="88" t="s">
        <v>677</v>
      </c>
      <c r="B24" s="49"/>
      <c r="C24" s="49"/>
      <c r="D24" s="49"/>
      <c r="E24" s="49"/>
      <c r="F24" s="49"/>
      <c r="G24" s="49"/>
      <c r="H24" s="61"/>
      <c r="J24" s="2032">
        <f>IF(B5="x",IF(AUDITCHECK!D29="AFR form Incomplete.","",IF(AUDITCHECK!D29="Deficit reduction plan is required.","School District must complete a deficit reduction plan in the 2019-2020 Budget",)),"")</f>
        <v>0</v>
      </c>
      <c r="K24" s="2032"/>
      <c r="L24" s="2032"/>
      <c r="M24" s="2032"/>
      <c r="N24" s="2032"/>
      <c r="O24" s="2032"/>
      <c r="P24" s="2032"/>
      <c r="Q24" s="2032"/>
      <c r="R24" s="2032"/>
      <c r="S24" s="2033"/>
      <c r="T24" s="105" t="s">
        <v>531</v>
      </c>
      <c r="U24" s="106"/>
      <c r="V24" s="106"/>
      <c r="W24" s="106"/>
      <c r="X24" s="107"/>
      <c r="Y24" s="107"/>
      <c r="Z24" s="107"/>
      <c r="AA24" s="108"/>
    </row>
    <row r="25" spans="1:27" ht="14.1" customHeight="1" x14ac:dyDescent="0.2">
      <c r="A25" s="2009">
        <v>60076</v>
      </c>
      <c r="B25" s="2010"/>
      <c r="C25" s="2010"/>
      <c r="D25" s="2010"/>
      <c r="E25" s="2010"/>
      <c r="F25" s="2010"/>
      <c r="G25" s="2010"/>
      <c r="H25" s="2011"/>
      <c r="I25" s="113"/>
      <c r="J25" s="2034"/>
      <c r="K25" s="2034"/>
      <c r="L25" s="2034"/>
      <c r="M25" s="2034"/>
      <c r="N25" s="2034"/>
      <c r="O25" s="2034"/>
      <c r="P25" s="2034"/>
      <c r="Q25" s="2034"/>
      <c r="R25" s="2034"/>
      <c r="S25" s="2035"/>
      <c r="T25" s="2105" t="s">
        <v>2071</v>
      </c>
      <c r="U25" s="2106"/>
      <c r="V25" s="2106"/>
      <c r="W25" s="2106"/>
      <c r="X25" s="2106"/>
      <c r="Y25" s="2106"/>
      <c r="Z25" s="2106"/>
      <c r="AA25" s="210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0" t="s">
        <v>1511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2073</v>
      </c>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1"/>
      <c r="Q35" s="2010"/>
      <c r="R35" s="201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5" t="s">
        <v>2077</v>
      </c>
      <c r="B38" s="2046"/>
      <c r="C38" s="2046"/>
      <c r="D38" s="2046"/>
      <c r="E38" s="2046"/>
      <c r="F38" s="2010"/>
      <c r="G38" s="2010"/>
      <c r="H38" s="2011"/>
      <c r="I38" s="2038" t="s">
        <v>2080</v>
      </c>
      <c r="J38" s="2039"/>
      <c r="K38" s="2039"/>
      <c r="L38" s="2039"/>
      <c r="M38" s="2039"/>
      <c r="N38" s="2039"/>
      <c r="O38" s="2039"/>
      <c r="P38" s="2040"/>
      <c r="Q38" s="2040"/>
      <c r="R38" s="2040"/>
      <c r="S38" s="2041"/>
      <c r="T38" s="2095"/>
      <c r="U38" s="2039"/>
      <c r="V38" s="2039"/>
      <c r="W38" s="2039"/>
      <c r="X38" s="2040"/>
      <c r="Y38" s="2040"/>
      <c r="Z38" s="2040"/>
      <c r="AA38" s="2041"/>
    </row>
    <row r="39" spans="1:27" ht="12" customHeight="1" x14ac:dyDescent="0.2">
      <c r="A39" s="2015" t="s">
        <v>531</v>
      </c>
      <c r="B39" s="2016"/>
      <c r="C39" s="72"/>
      <c r="D39" s="69"/>
      <c r="E39" s="69"/>
      <c r="F39" s="79"/>
      <c r="G39" s="69"/>
      <c r="H39" s="56"/>
      <c r="I39" s="2015" t="s">
        <v>531</v>
      </c>
      <c r="J39" s="2016"/>
      <c r="K39" s="2016"/>
      <c r="L39" s="2016"/>
      <c r="M39" s="2016"/>
      <c r="N39" s="67"/>
      <c r="O39" s="72"/>
      <c r="P39" s="72"/>
      <c r="Q39" s="78"/>
      <c r="R39" s="72"/>
      <c r="S39" s="56"/>
      <c r="T39" s="72" t="s">
        <v>531</v>
      </c>
      <c r="U39" s="51"/>
      <c r="V39" s="72"/>
      <c r="W39" s="50"/>
      <c r="X39" s="78"/>
      <c r="Y39" s="45"/>
      <c r="Z39" s="45"/>
      <c r="AA39" s="46"/>
    </row>
    <row r="40" spans="1:27" ht="13.5" customHeight="1" x14ac:dyDescent="0.2">
      <c r="A40" s="2023" t="s">
        <v>2078</v>
      </c>
      <c r="B40" s="2024"/>
      <c r="C40" s="2025"/>
      <c r="D40" s="2025"/>
      <c r="E40" s="2025"/>
      <c r="F40" s="2026"/>
      <c r="G40" s="2026"/>
      <c r="H40" s="2027"/>
      <c r="I40" s="2048" t="s">
        <v>2081</v>
      </c>
      <c r="J40" s="2049"/>
      <c r="K40" s="2049"/>
      <c r="L40" s="2049"/>
      <c r="M40" s="2049"/>
      <c r="N40" s="2049"/>
      <c r="O40" s="2049"/>
      <c r="P40" s="2049"/>
      <c r="Q40" s="2049"/>
      <c r="R40" s="2049"/>
      <c r="S40" s="2050"/>
      <c r="T40" s="2048"/>
      <c r="U40" s="2111"/>
      <c r="V40" s="2049"/>
      <c r="W40" s="2049"/>
      <c r="X40" s="2049"/>
      <c r="Y40" s="2049"/>
      <c r="Z40" s="2049"/>
      <c r="AA40" s="205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7" t="s">
        <v>2079</v>
      </c>
      <c r="B42" s="2029"/>
      <c r="C42" s="2030"/>
      <c r="D42" s="2028"/>
      <c r="E42" s="2029"/>
      <c r="F42" s="2029"/>
      <c r="G42" s="2029"/>
      <c r="H42" s="2030"/>
      <c r="I42" s="2012" t="s">
        <v>2082</v>
      </c>
      <c r="J42" s="2013"/>
      <c r="K42" s="2013"/>
      <c r="L42" s="2013"/>
      <c r="M42" s="2013"/>
      <c r="N42" s="2013"/>
      <c r="O42" s="2014"/>
      <c r="P42" s="2047"/>
      <c r="Q42" s="2013"/>
      <c r="R42" s="2013"/>
      <c r="S42" s="2014"/>
      <c r="T42" s="2012"/>
      <c r="U42" s="2013"/>
      <c r="V42" s="2013"/>
      <c r="W42" s="2014"/>
      <c r="X42" s="2047"/>
      <c r="Y42" s="2013"/>
      <c r="Z42" s="2013"/>
      <c r="AA42" s="201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2"/>
      <c r="B44" s="2043"/>
      <c r="C44" s="2043"/>
      <c r="D44" s="2043"/>
      <c r="E44" s="2043"/>
      <c r="F44" s="2043"/>
      <c r="G44" s="2043"/>
      <c r="H44" s="2044"/>
      <c r="I44" s="2017"/>
      <c r="J44" s="2018"/>
      <c r="K44" s="2018"/>
      <c r="L44" s="2018"/>
      <c r="M44" s="2018"/>
      <c r="N44" s="2018"/>
      <c r="O44" s="2018"/>
      <c r="P44" s="2018"/>
      <c r="Q44" s="2018"/>
      <c r="R44" s="2018"/>
      <c r="S44" s="2019"/>
      <c r="T44" s="2017"/>
      <c r="U44" s="2036"/>
      <c r="V44" s="2036"/>
      <c r="W44" s="2036"/>
      <c r="X44" s="2036"/>
      <c r="Y44" s="2036"/>
      <c r="Z44" s="2018"/>
      <c r="AA44" s="201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84"/>
  <sheetViews>
    <sheetView showGridLines="0" topLeftCell="A52" zoomScale="110" zoomScaleNormal="110" workbookViewId="0">
      <selection activeCell="Y31" sqref="Y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1" t="s">
        <v>1065</v>
      </c>
      <c r="B35" s="2121"/>
      <c r="C35" s="2121"/>
      <c r="D35" s="2121"/>
      <c r="E35" s="21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8" t="s">
        <v>691</v>
      </c>
      <c r="B40" s="2118"/>
      <c r="C40" s="2118"/>
      <c r="D40" s="2118"/>
      <c r="E40" s="2118"/>
    </row>
    <row r="41" spans="1:5" x14ac:dyDescent="0.2">
      <c r="A41" s="2119" t="s">
        <v>1608</v>
      </c>
      <c r="B41" s="2119"/>
      <c r="C41" s="2119"/>
      <c r="D41" s="2119"/>
      <c r="E41" s="2119"/>
    </row>
    <row r="42" spans="1:5" ht="12.75" customHeight="1" x14ac:dyDescent="0.2">
      <c r="A42" s="2120" t="s">
        <v>1022</v>
      </c>
      <c r="B42" s="2120"/>
      <c r="C42" s="2120"/>
      <c r="D42" s="2120"/>
      <c r="E42" s="212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Y31" sqref="Y3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2" t="s">
        <v>1168</v>
      </c>
      <c r="B2" s="2122"/>
      <c r="C2" s="2122"/>
      <c r="D2" s="2122"/>
      <c r="E2" s="2122"/>
      <c r="F2" s="2122"/>
      <c r="G2" s="2122"/>
      <c r="H2" s="2122"/>
      <c r="I2" s="2122"/>
      <c r="J2" s="212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6" t="s">
        <v>1633</v>
      </c>
      <c r="B35" s="2137"/>
      <c r="C35" s="2137"/>
      <c r="D35" s="2137"/>
      <c r="E35" s="2138"/>
      <c r="F35" s="2138"/>
      <c r="G35" s="2138"/>
      <c r="H35" s="2138"/>
      <c r="I35" s="213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6" t="s">
        <v>313</v>
      </c>
      <c r="B47" s="2139"/>
      <c r="C47" s="2139"/>
      <c r="D47" s="2139"/>
      <c r="E47" s="2140"/>
      <c r="F47" s="2140"/>
      <c r="G47" s="2140"/>
      <c r="H47" s="2140"/>
      <c r="I47" s="214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2073</v>
      </c>
      <c r="C53" s="179">
        <v>22</v>
      </c>
      <c r="D53" s="247" t="s">
        <v>1462</v>
      </c>
      <c r="E53" s="248"/>
      <c r="F53" s="249"/>
      <c r="G53" s="249" t="s">
        <v>1461</v>
      </c>
      <c r="H53" s="250">
        <v>34742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3" t="s">
        <v>2132</v>
      </c>
      <c r="C57" s="2144"/>
      <c r="D57" s="2144"/>
      <c r="E57" s="2144"/>
      <c r="F57" s="2144"/>
      <c r="G57" s="2144"/>
      <c r="H57" s="2144"/>
      <c r="I57" s="2144"/>
      <c r="J57" s="2145"/>
    </row>
    <row r="58" spans="1:10" s="181" customFormat="1" x14ac:dyDescent="0.2">
      <c r="A58" s="253"/>
      <c r="B58" s="2146"/>
      <c r="C58" s="2147"/>
      <c r="D58" s="2147"/>
      <c r="E58" s="2147"/>
      <c r="F58" s="2147"/>
      <c r="G58" s="2147"/>
      <c r="H58" s="2147"/>
      <c r="I58" s="2147"/>
      <c r="J58" s="2148"/>
    </row>
    <row r="59" spans="1:10" s="181" customFormat="1" x14ac:dyDescent="0.2">
      <c r="A59" s="253"/>
      <c r="B59" s="2146"/>
      <c r="C59" s="2147"/>
      <c r="D59" s="2147"/>
      <c r="E59" s="2147"/>
      <c r="F59" s="2147"/>
      <c r="G59" s="2147"/>
      <c r="H59" s="2147"/>
      <c r="I59" s="2147"/>
      <c r="J59" s="2148"/>
    </row>
    <row r="60" spans="1:10" s="181" customFormat="1" x14ac:dyDescent="0.2">
      <c r="A60" s="253"/>
      <c r="B60" s="2146"/>
      <c r="C60" s="2147"/>
      <c r="D60" s="2147"/>
      <c r="E60" s="2147"/>
      <c r="F60" s="2147"/>
      <c r="G60" s="2147"/>
      <c r="H60" s="2147"/>
      <c r="I60" s="2147"/>
      <c r="J60" s="2148"/>
    </row>
    <row r="61" spans="1:10" s="181" customFormat="1" x14ac:dyDescent="0.2">
      <c r="A61" s="253"/>
      <c r="B61" s="2146"/>
      <c r="C61" s="2147"/>
      <c r="D61" s="2147"/>
      <c r="E61" s="2147"/>
      <c r="F61" s="2147"/>
      <c r="G61" s="2147"/>
      <c r="H61" s="2147"/>
      <c r="I61" s="2147"/>
      <c r="J61" s="2148"/>
    </row>
    <row r="62" spans="1:10" s="181" customFormat="1" x14ac:dyDescent="0.2">
      <c r="A62" s="253"/>
      <c r="B62" s="2146"/>
      <c r="C62" s="2147"/>
      <c r="D62" s="2147"/>
      <c r="E62" s="2147"/>
      <c r="F62" s="2147"/>
      <c r="G62" s="2147"/>
      <c r="H62" s="2147"/>
      <c r="I62" s="2147"/>
      <c r="J62" s="2148"/>
    </row>
    <row r="63" spans="1:10" s="181" customFormat="1" x14ac:dyDescent="0.2">
      <c r="A63" s="253"/>
      <c r="B63" s="2146"/>
      <c r="C63" s="2147"/>
      <c r="D63" s="2147"/>
      <c r="E63" s="2147"/>
      <c r="F63" s="2147"/>
      <c r="G63" s="2147"/>
      <c r="H63" s="2147"/>
      <c r="I63" s="2147"/>
      <c r="J63" s="2148"/>
    </row>
    <row r="64" spans="1:10" s="181" customFormat="1" x14ac:dyDescent="0.2">
      <c r="A64" s="253"/>
      <c r="B64" s="2146"/>
      <c r="C64" s="2147"/>
      <c r="D64" s="2147"/>
      <c r="E64" s="2147"/>
      <c r="F64" s="2147"/>
      <c r="G64" s="2147"/>
      <c r="H64" s="2147"/>
      <c r="I64" s="2147"/>
      <c r="J64" s="2148"/>
    </row>
    <row r="65" spans="1:10" s="181" customFormat="1" x14ac:dyDescent="0.2">
      <c r="A65" s="253"/>
      <c r="B65" s="2146"/>
      <c r="C65" s="2147"/>
      <c r="D65" s="2147"/>
      <c r="E65" s="2147"/>
      <c r="F65" s="2147"/>
      <c r="G65" s="2147"/>
      <c r="H65" s="2147"/>
      <c r="I65" s="2147"/>
      <c r="J65" s="2148"/>
    </row>
    <row r="66" spans="1:10" s="181" customFormat="1" x14ac:dyDescent="0.2">
      <c r="A66" s="253"/>
      <c r="B66" s="2146"/>
      <c r="C66" s="2147"/>
      <c r="D66" s="2147"/>
      <c r="E66" s="2147"/>
      <c r="F66" s="2147"/>
      <c r="G66" s="2147"/>
      <c r="H66" s="2147"/>
      <c r="I66" s="2147"/>
      <c r="J66" s="2148"/>
    </row>
    <row r="67" spans="1:10" s="181" customFormat="1" ht="9" customHeight="1" x14ac:dyDescent="0.2">
      <c r="A67" s="254"/>
      <c r="B67" s="2149"/>
      <c r="C67" s="2150"/>
      <c r="D67" s="2150"/>
      <c r="E67" s="2150"/>
      <c r="F67" s="2150"/>
      <c r="G67" s="2150"/>
      <c r="H67" s="2150"/>
      <c r="I67" s="2150"/>
      <c r="J67" s="21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6" t="s">
        <v>1323</v>
      </c>
      <c r="B70" s="2139"/>
      <c r="C70" s="2139"/>
      <c r="D70" s="2139"/>
      <c r="E70" s="2140"/>
      <c r="F70" s="2140"/>
      <c r="G70" s="2140"/>
      <c r="H70" s="2140"/>
      <c r="I70" s="214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v>43711</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1" t="s">
        <v>1320</v>
      </c>
      <c r="B83" s="2141"/>
      <c r="C83" s="2141"/>
      <c r="D83" s="214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v>78533</v>
      </c>
      <c r="H88" s="276">
        <v>11495</v>
      </c>
      <c r="I88" s="276"/>
      <c r="J88" s="277">
        <f>SUM(E88:I88)</f>
        <v>90028</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90028</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3"/>
      <c r="C102" s="2124"/>
      <c r="D102" s="2124"/>
      <c r="E102" s="2124"/>
      <c r="F102" s="2124"/>
      <c r="G102" s="2124"/>
      <c r="H102" s="2124"/>
      <c r="I102" s="2125"/>
    </row>
    <row r="103" spans="1:9" s="181" customFormat="1" ht="11.25" customHeight="1" x14ac:dyDescent="0.2">
      <c r="A103" s="316"/>
      <c r="B103" s="2126"/>
      <c r="C103" s="2127"/>
      <c r="D103" s="2127"/>
      <c r="E103" s="2127"/>
      <c r="F103" s="2127"/>
      <c r="G103" s="2127"/>
      <c r="H103" s="2127"/>
      <c r="I103" s="2128"/>
    </row>
    <row r="104" spans="1:9" s="181" customFormat="1" ht="11.25" customHeight="1" x14ac:dyDescent="0.2">
      <c r="A104" s="316"/>
      <c r="B104" s="2126"/>
      <c r="C104" s="2127"/>
      <c r="D104" s="2127"/>
      <c r="E104" s="2127"/>
      <c r="F104" s="2127"/>
      <c r="G104" s="2127"/>
      <c r="H104" s="2127"/>
      <c r="I104" s="2128"/>
    </row>
    <row r="105" spans="1:9" s="181" customFormat="1" x14ac:dyDescent="0.2">
      <c r="A105" s="316"/>
      <c r="B105" s="2126"/>
      <c r="C105" s="2127"/>
      <c r="D105" s="2127"/>
      <c r="E105" s="2127"/>
      <c r="F105" s="2127"/>
      <c r="G105" s="2127"/>
      <c r="H105" s="2127"/>
      <c r="I105" s="2128"/>
    </row>
    <row r="106" spans="1:9" s="181" customFormat="1" ht="11.25" customHeight="1" x14ac:dyDescent="0.2">
      <c r="A106" s="316"/>
      <c r="B106" s="2126"/>
      <c r="C106" s="2127"/>
      <c r="D106" s="2127"/>
      <c r="E106" s="2127"/>
      <c r="F106" s="2127"/>
      <c r="G106" s="2127"/>
      <c r="H106" s="2127"/>
      <c r="I106" s="2128"/>
    </row>
    <row r="107" spans="1:9" s="181" customFormat="1" ht="11.25" customHeight="1" x14ac:dyDescent="0.2">
      <c r="A107" s="316"/>
      <c r="B107" s="2126"/>
      <c r="C107" s="2127"/>
      <c r="D107" s="2127"/>
      <c r="E107" s="2127"/>
      <c r="F107" s="2127"/>
      <c r="G107" s="2127"/>
      <c r="H107" s="2127"/>
      <c r="I107" s="2128"/>
    </row>
    <row r="108" spans="1:9" s="181" customFormat="1" ht="11.25" customHeight="1" x14ac:dyDescent="0.2">
      <c r="A108" s="316"/>
      <c r="B108" s="2126"/>
      <c r="C108" s="2127"/>
      <c r="D108" s="2127"/>
      <c r="E108" s="2127"/>
      <c r="F108" s="2127"/>
      <c r="G108" s="2127"/>
      <c r="H108" s="2127"/>
      <c r="I108" s="2128"/>
    </row>
    <row r="109" spans="1:9" s="181" customFormat="1" ht="11.25" customHeight="1" x14ac:dyDescent="0.2">
      <c r="A109" s="316"/>
      <c r="B109" s="2126"/>
      <c r="C109" s="2127"/>
      <c r="D109" s="2127"/>
      <c r="E109" s="2127"/>
      <c r="F109" s="2127"/>
      <c r="G109" s="2127"/>
      <c r="H109" s="2127"/>
      <c r="I109" s="2128"/>
    </row>
    <row r="110" spans="1:9" s="181" customFormat="1" ht="11.25" customHeight="1" x14ac:dyDescent="0.2">
      <c r="A110" s="316"/>
      <c r="B110" s="2126"/>
      <c r="C110" s="2127"/>
      <c r="D110" s="2127"/>
      <c r="E110" s="2127"/>
      <c r="F110" s="2127"/>
      <c r="G110" s="2127"/>
      <c r="H110" s="2127"/>
      <c r="I110" s="2128"/>
    </row>
    <row r="111" spans="1:9" s="181" customFormat="1" ht="11.25" customHeight="1" x14ac:dyDescent="0.2">
      <c r="A111" s="316"/>
      <c r="B111" s="2126"/>
      <c r="C111" s="2127"/>
      <c r="D111" s="2127"/>
      <c r="E111" s="2127"/>
      <c r="F111" s="2127"/>
      <c r="G111" s="2127"/>
      <c r="H111" s="2127"/>
      <c r="I111" s="2128"/>
    </row>
    <row r="112" spans="1:9" s="181" customFormat="1" ht="11.25" customHeight="1" x14ac:dyDescent="0.2">
      <c r="A112" s="316"/>
      <c r="B112" s="2129"/>
      <c r="C112" s="2130"/>
      <c r="D112" s="2130"/>
      <c r="E112" s="2130"/>
      <c r="F112" s="2130"/>
      <c r="G112" s="2130"/>
      <c r="H112" s="2130"/>
      <c r="I112" s="21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2" t="s">
        <v>2084</v>
      </c>
      <c r="D114" s="213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3" t="s">
        <v>1330</v>
      </c>
      <c r="D117" s="2134"/>
      <c r="E117" s="2135"/>
      <c r="F117" s="2135"/>
      <c r="G117" s="2135"/>
      <c r="H117" s="2135"/>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sheetPr>
  <dimension ref="A1:N72"/>
  <sheetViews>
    <sheetView showGridLines="0" defaultGridColor="0" topLeftCell="A13" colorId="8" zoomScale="110" zoomScaleNormal="110" workbookViewId="0">
      <selection activeCell="Y31" sqref="Y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2" t="s">
        <v>386</v>
      </c>
      <c r="B1" s="2152"/>
      <c r="C1" s="2152"/>
      <c r="D1" s="2152"/>
      <c r="E1" s="2152"/>
      <c r="F1" s="2152"/>
      <c r="G1" s="2152"/>
      <c r="H1" s="2152"/>
      <c r="I1" s="2152"/>
      <c r="J1" s="2152"/>
      <c r="K1" s="2152"/>
      <c r="L1" s="2152"/>
      <c r="M1" s="215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298295991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3.5166999999999997E-2</v>
      </c>
      <c r="E10" s="356" t="s">
        <v>1005</v>
      </c>
      <c r="F10" s="355">
        <v>5.4999999999999997E-3</v>
      </c>
      <c r="G10" s="356" t="s">
        <v>1005</v>
      </c>
      <c r="H10" s="355">
        <v>5.1789999999999996E-3</v>
      </c>
      <c r="I10" s="356" t="s">
        <v>1006</v>
      </c>
      <c r="J10" s="1705">
        <f>ROUND(D10+F10+H10,5)</f>
        <v>4.5850000000000002E-2</v>
      </c>
      <c r="K10" s="222"/>
      <c r="L10" s="355">
        <v>5.0000000000000001E-4</v>
      </c>
      <c r="M10" s="222"/>
    </row>
    <row r="11" spans="1:14" ht="7.5" customHeight="1" x14ac:dyDescent="0.2">
      <c r="B11" s="222"/>
      <c r="C11" s="222"/>
      <c r="D11" s="2162" t="str">
        <f>IF(SUM(J10)&lt;=0.0999999,"","Enter the Tax Rates by moving the decimal two places to the left.")</f>
        <v/>
      </c>
      <c r="E11" s="2163"/>
      <c r="F11" s="2163"/>
      <c r="G11" s="2163"/>
      <c r="H11" s="2163"/>
      <c r="I11" s="2163"/>
      <c r="J11" s="21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19592639</v>
      </c>
      <c r="E16" s="356"/>
      <c r="F16" s="1706">
        <f>SUM('Acct Summary 7-8'!C17,'Acct Summary 7-8'!D17,'Acct Summary 7-8'!F17)</f>
        <v>17610607</v>
      </c>
      <c r="G16" s="356"/>
      <c r="H16" s="1706">
        <f>SUM(D16-F16)</f>
        <v>1982032</v>
      </c>
      <c r="I16" s="222"/>
      <c r="J16" s="1706">
        <f>SUM('Acct Summary 7-8'!C81,'Acct Summary 7-8'!D81,'Acct Summary 7-8'!F81,'Acct Summary 7-8'!I81)</f>
        <v>26839179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2085</v>
      </c>
      <c r="C31" s="367" t="s">
        <v>586</v>
      </c>
      <c r="D31" s="237" t="s">
        <v>1072</v>
      </c>
      <c r="E31" s="222"/>
      <c r="F31" s="222"/>
      <c r="G31" s="363"/>
      <c r="H31" s="1708">
        <f>IF(B31="X",(J7*0.069),IF(B32="X",(J7*0.138),"Enter x in a.or b."))</f>
        <v>20582423.379000001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10105000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3"/>
      <c r="C54" s="2154"/>
      <c r="D54" s="2154"/>
      <c r="E54" s="2154"/>
      <c r="F54" s="2154"/>
      <c r="G54" s="2154"/>
      <c r="H54" s="2154"/>
      <c r="I54" s="2154"/>
      <c r="J54" s="2154"/>
      <c r="K54" s="2154"/>
      <c r="L54" s="2155"/>
      <c r="M54" s="380"/>
    </row>
    <row r="55" spans="1:13" ht="12.75" customHeight="1" x14ac:dyDescent="0.2">
      <c r="B55" s="2156"/>
      <c r="C55" s="2157"/>
      <c r="D55" s="2157"/>
      <c r="E55" s="2157"/>
      <c r="F55" s="2157"/>
      <c r="G55" s="2157"/>
      <c r="H55" s="2157"/>
      <c r="I55" s="2157"/>
      <c r="J55" s="2157"/>
      <c r="K55" s="2157"/>
      <c r="L55" s="2158"/>
      <c r="M55" s="380"/>
    </row>
    <row r="56" spans="1:13" ht="12.75" customHeight="1" x14ac:dyDescent="0.2">
      <c r="B56" s="2156"/>
      <c r="C56" s="2157"/>
      <c r="D56" s="2157"/>
      <c r="E56" s="2157"/>
      <c r="F56" s="2157"/>
      <c r="G56" s="2157"/>
      <c r="H56" s="2157"/>
      <c r="I56" s="2157"/>
      <c r="J56" s="2157"/>
      <c r="K56" s="2157"/>
      <c r="L56" s="2158"/>
      <c r="M56" s="222"/>
    </row>
    <row r="57" spans="1:13" ht="12.75" customHeight="1" x14ac:dyDescent="0.2">
      <c r="B57" s="2156"/>
      <c r="C57" s="2157"/>
      <c r="D57" s="2157"/>
      <c r="E57" s="2157"/>
      <c r="F57" s="2157"/>
      <c r="G57" s="2157"/>
      <c r="H57" s="2157"/>
      <c r="I57" s="2157"/>
      <c r="J57" s="2157"/>
      <c r="K57" s="2157"/>
      <c r="L57" s="2158"/>
      <c r="M57" s="222"/>
    </row>
    <row r="58" spans="1:13" x14ac:dyDescent="0.2">
      <c r="B58" s="2159"/>
      <c r="C58" s="2160"/>
      <c r="D58" s="2160"/>
      <c r="E58" s="2160"/>
      <c r="F58" s="2160"/>
      <c r="G58" s="2160"/>
      <c r="H58" s="2160"/>
      <c r="I58" s="2160"/>
      <c r="J58" s="2160"/>
      <c r="K58" s="2160"/>
      <c r="L58" s="21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4"/>
      <c r="D61" s="21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sheetPr>
  <dimension ref="A1:R44"/>
  <sheetViews>
    <sheetView showGridLines="0" topLeftCell="A13" zoomScale="110" zoomScaleNormal="110" workbookViewId="0">
      <selection activeCell="Y31" sqref="Y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7"/>
      <c r="B1" s="2168"/>
      <c r="C1" s="2168"/>
      <c r="D1" s="384"/>
      <c r="E1" s="384"/>
      <c r="F1" s="384"/>
      <c r="G1" s="384"/>
      <c r="H1" s="384"/>
      <c r="I1" s="384"/>
      <c r="J1" s="384"/>
      <c r="K1" s="384"/>
      <c r="L1" s="384"/>
      <c r="M1" s="384"/>
      <c r="N1" s="384"/>
      <c r="O1" s="2167"/>
      <c r="P1" s="2168"/>
      <c r="Q1" s="2168"/>
    </row>
    <row r="2" spans="1:18" ht="15" x14ac:dyDescent="0.2">
      <c r="A2" s="2171" t="s">
        <v>556</v>
      </c>
      <c r="B2" s="2171"/>
      <c r="C2" s="2171"/>
      <c r="D2" s="2171"/>
      <c r="E2" s="2171"/>
      <c r="F2" s="2171"/>
      <c r="G2" s="2171"/>
      <c r="H2" s="2171"/>
      <c r="I2" s="2171"/>
      <c r="J2" s="2171"/>
      <c r="K2" s="2171"/>
      <c r="L2" s="2171"/>
      <c r="M2" s="2171"/>
      <c r="N2" s="2171"/>
      <c r="O2" s="2171"/>
      <c r="P2" s="2171"/>
      <c r="Q2" s="2171"/>
      <c r="R2" s="2171"/>
    </row>
    <row r="3" spans="1:18" ht="12.75" x14ac:dyDescent="0.2">
      <c r="A3" s="2172" t="s">
        <v>1413</v>
      </c>
      <c r="B3" s="2172"/>
      <c r="C3" s="2172"/>
      <c r="D3" s="2172"/>
      <c r="E3" s="2172"/>
      <c r="F3" s="2172"/>
      <c r="G3" s="2172"/>
      <c r="H3" s="2172"/>
      <c r="I3" s="2172"/>
      <c r="J3" s="2172"/>
      <c r="K3" s="2172"/>
      <c r="L3" s="2172"/>
      <c r="M3" s="2172"/>
      <c r="N3" s="2172"/>
      <c r="O3" s="2172"/>
      <c r="P3" s="2172"/>
      <c r="Q3" s="2172"/>
      <c r="R3" s="2172"/>
    </row>
    <row r="4" spans="1:18" x14ac:dyDescent="0.2">
      <c r="A4" s="2173" t="s">
        <v>1554</v>
      </c>
      <c r="B4" s="2173"/>
      <c r="C4" s="2173"/>
      <c r="D4" s="2173"/>
      <c r="E4" s="2173"/>
      <c r="F4" s="2173"/>
      <c r="G4" s="2173"/>
      <c r="H4" s="2173"/>
      <c r="I4" s="2173"/>
      <c r="J4" s="2173"/>
      <c r="K4" s="2173"/>
      <c r="L4" s="2173"/>
      <c r="M4" s="2173"/>
      <c r="N4" s="2173"/>
      <c r="O4" s="2173"/>
      <c r="P4" s="2173"/>
      <c r="Q4" s="2173"/>
      <c r="R4" s="21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Skokie SD 73-5</v>
      </c>
      <c r="E7" s="391"/>
      <c r="G7" s="252"/>
      <c r="H7" s="387"/>
      <c r="I7" s="387"/>
      <c r="J7" s="387"/>
      <c r="K7" s="387"/>
      <c r="L7" s="329"/>
      <c r="M7" s="329"/>
      <c r="N7" s="329"/>
      <c r="O7" s="329"/>
      <c r="P7" s="329"/>
    </row>
    <row r="8" spans="1:18" ht="12.75" x14ac:dyDescent="0.2">
      <c r="A8" s="329"/>
      <c r="B8" s="329"/>
      <c r="C8" s="389" t="s">
        <v>1125</v>
      </c>
      <c r="D8" s="392">
        <f>COVER!A13</f>
        <v>6016073502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26839179</v>
      </c>
      <c r="I12" s="404"/>
      <c r="J12" s="404"/>
      <c r="K12" s="405">
        <f>TRUNC((H12/H13*100000),5)/100000</f>
        <v>1.3698603336999999</v>
      </c>
      <c r="L12" s="406"/>
      <c r="M12" s="360" t="s">
        <v>1144</v>
      </c>
      <c r="N12" s="360"/>
      <c r="O12" s="407">
        <v>0.35</v>
      </c>
      <c r="P12" s="218"/>
      <c r="Q12" s="218"/>
    </row>
    <row r="13" spans="1:18" s="408" customFormat="1" ht="12.75" x14ac:dyDescent="0.2">
      <c r="A13" s="218"/>
      <c r="B13" s="401"/>
      <c r="C13" s="2169" t="s">
        <v>1324</v>
      </c>
      <c r="D13" s="2170"/>
      <c r="E13" s="218"/>
      <c r="F13" s="409" t="s">
        <v>793</v>
      </c>
      <c r="G13" s="402"/>
      <c r="H13" s="403">
        <f>SUM('Acct Summary 7-8'!C8+'Acct Summary 7-8'!D8+'Acct Summary 7-8'!F8+'Acct Summary 7-8'!I8)+H14</f>
        <v>19592639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17610607</v>
      </c>
      <c r="I17" s="404"/>
      <c r="J17" s="416"/>
      <c r="K17" s="405">
        <f>TRUNC((H17/H18*100000),5)/100000</f>
        <v>0.89883792579999999</v>
      </c>
      <c r="L17" s="406"/>
      <c r="M17" s="417" t="s">
        <v>1171</v>
      </c>
      <c r="O17" s="418" t="str">
        <f>IF(AND(O16="2", J20 &gt; 2),"1",IF(AND(O16 = "1", J20 &gt; 2),"2",IF(AND(O16="1", J20 &gt;1),"1","0")))</f>
        <v>0</v>
      </c>
      <c r="P17" s="218"/>
    </row>
    <row r="18" spans="1:18" s="408" customFormat="1" ht="11.25" x14ac:dyDescent="0.2">
      <c r="A18" s="218"/>
      <c r="B18" s="401"/>
      <c r="C18" s="2169" t="s">
        <v>1317</v>
      </c>
      <c r="D18" s="2170"/>
      <c r="E18" s="218"/>
      <c r="F18" s="419" t="s">
        <v>794</v>
      </c>
      <c r="G18" s="402"/>
      <c r="H18" s="403">
        <f>SUM('Acct Summary 7-8'!C8+'Acct Summary 7-8'!D8+'Acct Summary 7-8'!F8+'Acct Summary 7-8'!I8)+H19</f>
        <v>19592639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6" t="s">
        <v>1412</v>
      </c>
      <c r="D24" s="2166"/>
      <c r="E24" s="218"/>
      <c r="F24" s="218" t="s">
        <v>445</v>
      </c>
      <c r="G24" s="402"/>
      <c r="H24" s="403">
        <f>SUM('Assets-Liab 5-6'!C4+'Assets-Liab 5-6'!D4+'Assets-Liab 5-6'!F4+'Assets-Liab 5-6'!I4+'Assets-Liab 5-6'!C5+'Assets-Liab 5-6'!D5+'Assets-Liab 5-6'!F5+'Assets-Liab 5-6'!I5)</f>
        <v>27186946</v>
      </c>
      <c r="I24" s="422"/>
      <c r="J24" s="422"/>
      <c r="K24" s="423">
        <f>TRUNC(((H24/H25*100000)/100000),2)</f>
        <v>555.76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48918.352780000001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11625340.50925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10105000</v>
      </c>
      <c r="I32" s="420"/>
      <c r="J32" s="420"/>
      <c r="K32" s="423">
        <f>TRUNC(100-((((H32/H33*100))*100)/100),2)</f>
        <v>50.9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20582423.379000001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8" activePane="bottomLeft" state="frozen"/>
      <selection activeCell="Y31" sqref="Y31"/>
      <selection pane="bottomLeft" activeCell="Y31" sqref="Y31"/>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6" t="s">
        <v>973</v>
      </c>
      <c r="B3" s="2177"/>
      <c r="C3" s="1532"/>
      <c r="D3" s="1533"/>
      <c r="E3" s="1533"/>
      <c r="F3" s="1533"/>
      <c r="G3" s="1533"/>
      <c r="H3" s="1533"/>
      <c r="I3" s="1533"/>
      <c r="J3" s="1533"/>
      <c r="K3" s="1533"/>
      <c r="L3" s="1533"/>
      <c r="M3" s="1534"/>
      <c r="N3" s="1535"/>
    </row>
    <row r="4" spans="1:14" ht="13.5" customHeight="1" x14ac:dyDescent="0.2">
      <c r="A4" s="463" t="s">
        <v>1651</v>
      </c>
      <c r="B4" s="464"/>
      <c r="C4" s="1910">
        <v>15370872</v>
      </c>
      <c r="D4" s="1911">
        <v>4421180</v>
      </c>
      <c r="E4" s="1911">
        <v>1461431</v>
      </c>
      <c r="F4" s="1911">
        <v>1368308</v>
      </c>
      <c r="G4" s="1911">
        <v>1802116</v>
      </c>
      <c r="H4" s="1911">
        <v>188913</v>
      </c>
      <c r="I4" s="1911">
        <v>6026586</v>
      </c>
      <c r="J4" s="1912">
        <v>1303457</v>
      </c>
      <c r="K4" s="1991">
        <v>767894</v>
      </c>
      <c r="L4" s="1911">
        <v>113556</v>
      </c>
      <c r="M4" s="467"/>
      <c r="N4" s="468"/>
    </row>
    <row r="5" spans="1:14" x14ac:dyDescent="0.2">
      <c r="A5" s="463" t="s">
        <v>992</v>
      </c>
      <c r="B5" s="469">
        <v>120</v>
      </c>
      <c r="C5" s="1910"/>
      <c r="D5" s="1911"/>
      <c r="E5" s="1911"/>
      <c r="F5" s="1911"/>
      <c r="G5" s="1911"/>
      <c r="H5" s="1911"/>
      <c r="I5" s="1911"/>
      <c r="J5" s="1912"/>
      <c r="K5" s="1913"/>
      <c r="L5" s="470"/>
      <c r="M5" s="467"/>
      <c r="N5" s="468"/>
    </row>
    <row r="6" spans="1:14" ht="13.5" customHeight="1" x14ac:dyDescent="0.2">
      <c r="A6" s="471" t="s">
        <v>417</v>
      </c>
      <c r="B6" s="469">
        <v>130</v>
      </c>
      <c r="C6" s="1910">
        <v>5739999</v>
      </c>
      <c r="D6" s="1911">
        <v>831389</v>
      </c>
      <c r="E6" s="1911">
        <v>703742</v>
      </c>
      <c r="F6" s="1911">
        <v>758992</v>
      </c>
      <c r="G6" s="1913">
        <v>240492</v>
      </c>
      <c r="H6" s="1913">
        <v>0</v>
      </c>
      <c r="I6" s="1911">
        <v>73276</v>
      </c>
      <c r="J6" s="1914">
        <v>101267</v>
      </c>
      <c r="K6" s="1913">
        <v>146552</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11672</v>
      </c>
      <c r="D8" s="1912">
        <v>0</v>
      </c>
      <c r="E8" s="1915">
        <v>0</v>
      </c>
      <c r="F8" s="1912">
        <v>78533</v>
      </c>
      <c r="G8" s="1916">
        <v>0</v>
      </c>
      <c r="H8" s="1912">
        <v>0</v>
      </c>
      <c r="I8" s="1914">
        <v>0</v>
      </c>
      <c r="J8" s="1914">
        <v>0</v>
      </c>
      <c r="K8" s="1917">
        <v>0</v>
      </c>
      <c r="L8" s="476"/>
      <c r="M8" s="467"/>
      <c r="N8" s="468"/>
    </row>
    <row r="9" spans="1:14" ht="13.5" customHeight="1" x14ac:dyDescent="0.2">
      <c r="A9" s="471" t="s">
        <v>270</v>
      </c>
      <c r="B9" s="469">
        <v>160</v>
      </c>
      <c r="C9" s="1915">
        <v>74203</v>
      </c>
      <c r="D9" s="1912">
        <v>0</v>
      </c>
      <c r="E9" s="1915">
        <v>0</v>
      </c>
      <c r="F9" s="1912">
        <v>313</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644</v>
      </c>
      <c r="B13" s="1682"/>
      <c r="C13" s="1710">
        <f>SUM(C4:C12)</f>
        <v>21196746</v>
      </c>
      <c r="D13" s="1710">
        <f t="shared" ref="D13:L13" si="0">SUM(D4:D12)</f>
        <v>5252569</v>
      </c>
      <c r="E13" s="1710">
        <f t="shared" si="0"/>
        <v>2165173</v>
      </c>
      <c r="F13" s="1710">
        <f t="shared" si="0"/>
        <v>2206146</v>
      </c>
      <c r="G13" s="1710">
        <f t="shared" si="0"/>
        <v>2042608</v>
      </c>
      <c r="H13" s="1710">
        <f t="shared" si="0"/>
        <v>188913</v>
      </c>
      <c r="I13" s="1710">
        <f t="shared" si="0"/>
        <v>6099862</v>
      </c>
      <c r="J13" s="1710">
        <f t="shared" si="0"/>
        <v>1404724</v>
      </c>
      <c r="K13" s="1710">
        <f t="shared" si="0"/>
        <v>914446</v>
      </c>
      <c r="L13" s="1710">
        <f t="shared" si="0"/>
        <v>113556</v>
      </c>
      <c r="M13" s="467"/>
      <c r="N13" s="468"/>
    </row>
    <row r="14" spans="1:14" ht="18" customHeight="1" thickTop="1" x14ac:dyDescent="0.2">
      <c r="A14" s="2178" t="s">
        <v>147</v>
      </c>
      <c r="B14" s="2179"/>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369846</v>
      </c>
      <c r="N16" s="480"/>
    </row>
    <row r="17" spans="1:14" s="481" customFormat="1" ht="12.75" customHeight="1" x14ac:dyDescent="0.2">
      <c r="A17" s="478" t="s">
        <v>1403</v>
      </c>
      <c r="B17" s="479">
        <v>230</v>
      </c>
      <c r="C17" s="473"/>
      <c r="D17" s="473"/>
      <c r="E17" s="473"/>
      <c r="F17" s="473"/>
      <c r="G17" s="473"/>
      <c r="H17" s="473"/>
      <c r="I17" s="473"/>
      <c r="J17" s="473"/>
      <c r="K17" s="473"/>
      <c r="L17" s="473"/>
      <c r="M17" s="1912">
        <v>30458360</v>
      </c>
      <c r="N17" s="480"/>
    </row>
    <row r="18" spans="1:14" s="481" customFormat="1" ht="12.75" customHeight="1" x14ac:dyDescent="0.2">
      <c r="A18" s="478" t="s">
        <v>1404</v>
      </c>
      <c r="B18" s="479">
        <v>240</v>
      </c>
      <c r="C18" s="473"/>
      <c r="D18" s="473"/>
      <c r="E18" s="473"/>
      <c r="F18" s="473"/>
      <c r="G18" s="473"/>
      <c r="H18" s="473"/>
      <c r="I18" s="473"/>
      <c r="J18" s="473"/>
      <c r="K18" s="473"/>
      <c r="L18" s="473"/>
      <c r="M18" s="1912">
        <v>2303940</v>
      </c>
      <c r="N18" s="480"/>
    </row>
    <row r="19" spans="1:14" s="481" customFormat="1" ht="12.75" customHeight="1" x14ac:dyDescent="0.2">
      <c r="A19" s="478" t="s">
        <v>1405</v>
      </c>
      <c r="B19" s="479">
        <v>250</v>
      </c>
      <c r="C19" s="473"/>
      <c r="D19" s="473"/>
      <c r="E19" s="473"/>
      <c r="F19" s="473"/>
      <c r="G19" s="473"/>
      <c r="H19" s="473"/>
      <c r="I19" s="473"/>
      <c r="J19" s="473"/>
      <c r="K19" s="473"/>
      <c r="L19" s="473"/>
      <c r="M19" s="1912">
        <v>2040687</v>
      </c>
      <c r="N19" s="480"/>
    </row>
    <row r="20" spans="1:14" s="481" customFormat="1" ht="12.75" customHeight="1" x14ac:dyDescent="0.2">
      <c r="A20" s="478" t="s">
        <v>1406</v>
      </c>
      <c r="B20" s="479">
        <v>260</v>
      </c>
      <c r="C20" s="473"/>
      <c r="D20" s="473"/>
      <c r="E20" s="473"/>
      <c r="F20" s="473"/>
      <c r="G20" s="473"/>
      <c r="H20" s="473"/>
      <c r="I20" s="473"/>
      <c r="J20" s="473"/>
      <c r="K20" s="473"/>
      <c r="L20" s="473"/>
      <c r="M20" s="1912">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1461431</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8643569</v>
      </c>
    </row>
    <row r="23" spans="1:14" ht="13.5" customHeight="1" thickBot="1" x14ac:dyDescent="0.25">
      <c r="A23" s="1709" t="s">
        <v>643</v>
      </c>
      <c r="B23" s="1714"/>
      <c r="C23" s="467"/>
      <c r="D23" s="467"/>
      <c r="E23" s="467"/>
      <c r="F23" s="467"/>
      <c r="G23" s="467"/>
      <c r="H23" s="467"/>
      <c r="I23" s="467"/>
      <c r="J23" s="467"/>
      <c r="K23" s="467"/>
      <c r="L23" s="467"/>
      <c r="M23" s="1661">
        <f>SUM(M15:M22)</f>
        <v>35172833</v>
      </c>
      <c r="N23" s="1661">
        <f>SUM(N21:N22)</f>
        <v>10105000</v>
      </c>
    </row>
    <row r="24" spans="1:14" ht="18" customHeight="1" thickTop="1" x14ac:dyDescent="0.2">
      <c r="A24" s="2180" t="s">
        <v>598</v>
      </c>
      <c r="B24" s="2181"/>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5825</v>
      </c>
      <c r="D27" s="1912">
        <v>20579</v>
      </c>
      <c r="E27" s="1912">
        <v>0</v>
      </c>
      <c r="F27" s="1912">
        <v>10227</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427472</v>
      </c>
      <c r="D31" s="1912">
        <v>23515</v>
      </c>
      <c r="E31" s="1912">
        <v>0</v>
      </c>
      <c r="F31" s="1911">
        <v>9295</v>
      </c>
      <c r="G31" s="1912">
        <v>0</v>
      </c>
      <c r="H31" s="1912">
        <v>0</v>
      </c>
      <c r="I31" s="1912">
        <v>0</v>
      </c>
      <c r="J31" s="1912">
        <v>0</v>
      </c>
      <c r="K31" s="1912">
        <v>0</v>
      </c>
      <c r="L31" s="467"/>
      <c r="M31" s="467"/>
      <c r="N31" s="467"/>
    </row>
    <row r="32" spans="1:14" ht="13.5" customHeight="1" x14ac:dyDescent="0.2">
      <c r="A32" s="484" t="s">
        <v>652</v>
      </c>
      <c r="B32" s="485">
        <v>490</v>
      </c>
      <c r="C32" s="1921">
        <v>5755574</v>
      </c>
      <c r="D32" s="1921">
        <v>831389</v>
      </c>
      <c r="E32" s="1914">
        <v>703742</v>
      </c>
      <c r="F32" s="1914">
        <v>758992</v>
      </c>
      <c r="G32" s="1914">
        <v>240492</v>
      </c>
      <c r="H32" s="1914">
        <v>0</v>
      </c>
      <c r="I32" s="1914">
        <v>73276</v>
      </c>
      <c r="J32" s="1914">
        <v>101267</v>
      </c>
      <c r="K32" s="1917">
        <v>146552</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113556</v>
      </c>
      <c r="M33" s="467"/>
      <c r="N33" s="468"/>
    </row>
    <row r="34" spans="1:14" ht="13.5" customHeight="1" thickBot="1" x14ac:dyDescent="0.25">
      <c r="A34" s="1711" t="s">
        <v>654</v>
      </c>
      <c r="B34" s="1712"/>
      <c r="C34" s="1713">
        <f>SUM(C25:C33)</f>
        <v>6188871</v>
      </c>
      <c r="D34" s="1713">
        <f t="shared" ref="D34:K34" si="1">SUM(D25:D33)</f>
        <v>875483</v>
      </c>
      <c r="E34" s="1713">
        <f t="shared" si="1"/>
        <v>703742</v>
      </c>
      <c r="F34" s="1713">
        <f t="shared" si="1"/>
        <v>778514</v>
      </c>
      <c r="G34" s="1713">
        <f t="shared" si="1"/>
        <v>240492</v>
      </c>
      <c r="H34" s="1713">
        <f t="shared" si="1"/>
        <v>0</v>
      </c>
      <c r="I34" s="1713">
        <f t="shared" si="1"/>
        <v>73276</v>
      </c>
      <c r="J34" s="1713">
        <f t="shared" si="1"/>
        <v>101267</v>
      </c>
      <c r="K34" s="1713">
        <f t="shared" si="1"/>
        <v>146552</v>
      </c>
      <c r="L34" s="1694">
        <f>SUM(L33)</f>
        <v>113556</v>
      </c>
      <c r="M34" s="467"/>
      <c r="N34" s="476"/>
    </row>
    <row r="35" spans="1:14" ht="18" customHeight="1" thickTop="1" x14ac:dyDescent="0.2">
      <c r="A35" s="2182" t="s">
        <v>529</v>
      </c>
      <c r="B35" s="2183"/>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10105000</v>
      </c>
    </row>
    <row r="37" spans="1:14" ht="13.5" thickBot="1" x14ac:dyDescent="0.25">
      <c r="A37" s="1709" t="s">
        <v>653</v>
      </c>
      <c r="B37" s="1714"/>
      <c r="C37" s="473"/>
      <c r="D37" s="473"/>
      <c r="E37" s="473"/>
      <c r="F37" s="473"/>
      <c r="G37" s="473"/>
      <c r="H37" s="473"/>
      <c r="I37" s="473"/>
      <c r="J37" s="473"/>
      <c r="K37" s="473"/>
      <c r="L37" s="476"/>
      <c r="M37" s="467"/>
      <c r="N37" s="1661">
        <f>SUM(N36:N36)</f>
        <v>10105000</v>
      </c>
    </row>
    <row r="38" spans="1:14" s="329" customFormat="1" ht="13.5" customHeight="1" thickTop="1" x14ac:dyDescent="0.2">
      <c r="A38" s="489" t="s">
        <v>420</v>
      </c>
      <c r="B38" s="479">
        <v>714</v>
      </c>
      <c r="C38" s="1911"/>
      <c r="D38" s="1911"/>
      <c r="E38" s="1911"/>
      <c r="F38" s="1911"/>
      <c r="G38" s="1911">
        <v>953508</v>
      </c>
      <c r="H38" s="1911"/>
      <c r="I38" s="1911"/>
      <c r="J38" s="1912"/>
      <c r="K38" s="1911"/>
      <c r="L38" s="477"/>
      <c r="M38" s="490"/>
      <c r="N38" s="490"/>
    </row>
    <row r="39" spans="1:14" s="329" customFormat="1" ht="13.5" customHeight="1" x14ac:dyDescent="0.2">
      <c r="A39" s="489" t="s">
        <v>342</v>
      </c>
      <c r="B39" s="479">
        <v>730</v>
      </c>
      <c r="C39" s="1911">
        <v>15007875</v>
      </c>
      <c r="D39" s="1911">
        <v>4377086</v>
      </c>
      <c r="E39" s="1911">
        <v>1461431</v>
      </c>
      <c r="F39" s="1911">
        <v>1427632</v>
      </c>
      <c r="G39" s="1911">
        <v>848608</v>
      </c>
      <c r="H39" s="1911">
        <v>188913</v>
      </c>
      <c r="I39" s="1911">
        <v>6026586</v>
      </c>
      <c r="J39" s="1912">
        <v>1303457</v>
      </c>
      <c r="K39" s="1911">
        <v>767894</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35172833</v>
      </c>
      <c r="N40" s="490"/>
    </row>
    <row r="41" spans="1:14" ht="13.5" customHeight="1" thickBot="1" x14ac:dyDescent="0.25">
      <c r="A41" s="1709" t="s">
        <v>655</v>
      </c>
      <c r="B41" s="1679"/>
      <c r="C41" s="1661">
        <f>(SUM(C34,C37,C38,C39))</f>
        <v>21196746</v>
      </c>
      <c r="D41" s="1661">
        <f t="shared" ref="D41:L41" si="2">SUM(D34,D37,D38:D39)</f>
        <v>5252569</v>
      </c>
      <c r="E41" s="1661">
        <f t="shared" si="2"/>
        <v>2165173</v>
      </c>
      <c r="F41" s="1661">
        <f t="shared" si="2"/>
        <v>2206146</v>
      </c>
      <c r="G41" s="1661">
        <f t="shared" si="2"/>
        <v>2042608</v>
      </c>
      <c r="H41" s="1661">
        <f t="shared" si="2"/>
        <v>188913</v>
      </c>
      <c r="I41" s="1661">
        <f t="shared" si="2"/>
        <v>6099862</v>
      </c>
      <c r="J41" s="1661">
        <f t="shared" si="2"/>
        <v>1404724</v>
      </c>
      <c r="K41" s="1661">
        <f t="shared" si="2"/>
        <v>914446</v>
      </c>
      <c r="L41" s="1661">
        <f t="shared" si="2"/>
        <v>113556</v>
      </c>
      <c r="M41" s="1661">
        <f>SUM(M40)</f>
        <v>35172833</v>
      </c>
      <c r="N41" s="1661">
        <f>SUM(N37)</f>
        <v>10105000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
      <selection activeCell="Y31" sqref="Y31"/>
      <selection pane="bottomLeft" activeCell="Y31" sqref="Y31"/>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2"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3"/>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4" t="s">
        <v>1175</v>
      </c>
      <c r="B3" s="2205"/>
      <c r="C3" s="1546"/>
      <c r="D3" s="1547"/>
      <c r="E3" s="1547"/>
      <c r="F3" s="1547"/>
      <c r="G3" s="1547"/>
      <c r="H3" s="1547"/>
      <c r="I3" s="1547"/>
      <c r="J3" s="1547"/>
      <c r="K3" s="1548"/>
      <c r="L3" s="499"/>
    </row>
    <row r="4" spans="1:13" ht="15.75" customHeight="1" x14ac:dyDescent="0.2">
      <c r="A4" s="1901" t="s">
        <v>1499</v>
      </c>
      <c r="B4" s="1902">
        <v>1000</v>
      </c>
      <c r="C4" s="1715">
        <f>'Revenues 9-14'!C109</f>
        <v>13571119</v>
      </c>
      <c r="D4" s="1715">
        <f>'Revenues 9-14'!D109</f>
        <v>1931688</v>
      </c>
      <c r="E4" s="1715">
        <f>'Revenues 9-14'!E109</f>
        <v>1490600</v>
      </c>
      <c r="F4" s="1715">
        <f>'Revenues 9-14'!F109</f>
        <v>1171772</v>
      </c>
      <c r="G4" s="1715">
        <f>'Revenues 9-14'!G109</f>
        <v>648042</v>
      </c>
      <c r="H4" s="1715">
        <f>'Revenues 9-14'!H109</f>
        <v>10777</v>
      </c>
      <c r="I4" s="1715">
        <f>'Revenues 9-14'!I109</f>
        <v>431151</v>
      </c>
      <c r="J4" s="1715">
        <f>'Revenues 9-14'!J109</f>
        <v>263355</v>
      </c>
      <c r="K4" s="1715">
        <f>'Revenues 9-14'!K109</f>
        <v>321191</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1368850</v>
      </c>
      <c r="D6" s="1716">
        <f>'Revenues 9-14'!D170</f>
        <v>0</v>
      </c>
      <c r="E6" s="1716">
        <f>'Revenues 9-14'!E170</f>
        <v>0</v>
      </c>
      <c r="F6" s="1716">
        <f>'Revenues 9-14'!F170</f>
        <v>317390</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789819</v>
      </c>
      <c r="D7" s="1716">
        <f>'Revenues 9-14'!D267</f>
        <v>10850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15729788</v>
      </c>
      <c r="D8" s="1661">
        <f t="shared" ref="D8:K8" si="0">SUM(D4:D7)</f>
        <v>1942538</v>
      </c>
      <c r="E8" s="1661">
        <f t="shared" si="0"/>
        <v>1490600</v>
      </c>
      <c r="F8" s="1661">
        <f t="shared" si="0"/>
        <v>1489162</v>
      </c>
      <c r="G8" s="1661">
        <f t="shared" si="0"/>
        <v>648042</v>
      </c>
      <c r="H8" s="1661">
        <f t="shared" si="0"/>
        <v>10777</v>
      </c>
      <c r="I8" s="1661">
        <f t="shared" si="0"/>
        <v>431151</v>
      </c>
      <c r="J8" s="1661">
        <f t="shared" si="0"/>
        <v>263355</v>
      </c>
      <c r="K8" s="1661">
        <f t="shared" si="0"/>
        <v>321191</v>
      </c>
      <c r="L8" s="347"/>
    </row>
    <row r="9" spans="1:13" ht="15.75" thickTop="1" x14ac:dyDescent="0.2">
      <c r="A9" s="507" t="s">
        <v>1653</v>
      </c>
      <c r="B9" s="508">
        <v>3998</v>
      </c>
      <c r="C9" s="477">
        <v>6133813</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21863601</v>
      </c>
      <c r="D10" s="1661">
        <f t="shared" ref="D10:K10" si="1">SUM(D8:D9)</f>
        <v>1942538</v>
      </c>
      <c r="E10" s="1661">
        <f t="shared" si="1"/>
        <v>1490600</v>
      </c>
      <c r="F10" s="1661">
        <f t="shared" si="1"/>
        <v>1489162</v>
      </c>
      <c r="G10" s="1661">
        <f t="shared" si="1"/>
        <v>648042</v>
      </c>
      <c r="H10" s="1661">
        <f t="shared" si="1"/>
        <v>10777</v>
      </c>
      <c r="I10" s="1661">
        <f t="shared" si="1"/>
        <v>431151</v>
      </c>
      <c r="J10" s="1661">
        <f t="shared" si="1"/>
        <v>263355</v>
      </c>
      <c r="K10" s="1661">
        <f t="shared" si="1"/>
        <v>321191</v>
      </c>
      <c r="L10" s="511"/>
    </row>
    <row r="11" spans="1:13" s="512" customFormat="1" ht="16.7" customHeight="1" thickTop="1" x14ac:dyDescent="0.2">
      <c r="A11" s="2178" t="s">
        <v>1176</v>
      </c>
      <c r="B11" s="2179"/>
      <c r="C11" s="1543"/>
      <c r="D11" s="1544"/>
      <c r="E11" s="1544"/>
      <c r="F11" s="1544"/>
      <c r="G11" s="1544"/>
      <c r="H11" s="1544"/>
      <c r="I11" s="1544"/>
      <c r="J11" s="1544"/>
      <c r="K11" s="1545"/>
      <c r="L11" s="511"/>
    </row>
    <row r="12" spans="1:13" ht="15.75" customHeight="1" x14ac:dyDescent="0.2">
      <c r="A12" s="1549" t="s">
        <v>456</v>
      </c>
      <c r="B12" s="1551">
        <v>1000</v>
      </c>
      <c r="C12" s="1715">
        <f>'Expenditures 15-22'!K33</f>
        <v>8122687</v>
      </c>
      <c r="D12" s="513" t="s">
        <v>1169</v>
      </c>
      <c r="E12" s="467" t="s">
        <v>1169</v>
      </c>
      <c r="F12" s="467" t="s">
        <v>1169</v>
      </c>
      <c r="G12" s="1715">
        <f>'Expenditures 15-22'!K229</f>
        <v>143561</v>
      </c>
      <c r="H12" s="514"/>
      <c r="I12" s="467" t="s">
        <v>1169</v>
      </c>
      <c r="J12" s="467" t="s">
        <v>1169</v>
      </c>
      <c r="K12" s="514" t="s">
        <v>1169</v>
      </c>
      <c r="L12" s="347"/>
    </row>
    <row r="13" spans="1:13" ht="15.75" customHeight="1" x14ac:dyDescent="0.2">
      <c r="A13" s="1549" t="s">
        <v>457</v>
      </c>
      <c r="B13" s="1551">
        <v>2000</v>
      </c>
      <c r="C13" s="1716">
        <f>'Expenditures 15-22'!K74</f>
        <v>5624097</v>
      </c>
      <c r="D13" s="1716">
        <f>'Expenditures 15-22'!K129</f>
        <v>1099384</v>
      </c>
      <c r="E13" s="468" t="s">
        <v>1169</v>
      </c>
      <c r="F13" s="1716">
        <f>'Expenditures 15-22'!K184</f>
        <v>835859</v>
      </c>
      <c r="G13" s="1716">
        <f>'Expenditures 15-22'!K279</f>
        <v>263044</v>
      </c>
      <c r="H13" s="1716">
        <f>'Expenditures 15-22'!K303</f>
        <v>39739</v>
      </c>
      <c r="I13" s="467" t="s">
        <v>1169</v>
      </c>
      <c r="J13" s="1716">
        <f>'Expenditures 15-22'!K330</f>
        <v>180306</v>
      </c>
      <c r="K13" s="1720">
        <f>'Expenditures 15-22'!K352</f>
        <v>0</v>
      </c>
      <c r="L13" s="347"/>
    </row>
    <row r="14" spans="1:13" ht="15.75" customHeight="1" x14ac:dyDescent="0.2">
      <c r="A14" s="1549" t="s">
        <v>449</v>
      </c>
      <c r="B14" s="1551">
        <v>3000</v>
      </c>
      <c r="C14" s="1716">
        <f>'Expenditures 15-22'!K75</f>
        <v>65236</v>
      </c>
      <c r="D14" s="1716">
        <f>'Expenditures 15-22'!K130</f>
        <v>0</v>
      </c>
      <c r="E14" s="513" t="s">
        <v>1169</v>
      </c>
      <c r="F14" s="1716">
        <f>'Expenditures 15-22'!K185</f>
        <v>0</v>
      </c>
      <c r="G14" s="1716">
        <f>'Expenditures 15-22'!K280</f>
        <v>711</v>
      </c>
      <c r="H14" s="505"/>
      <c r="I14" s="467" t="s">
        <v>1169</v>
      </c>
      <c r="J14" s="467" t="s">
        <v>1169</v>
      </c>
      <c r="K14" s="505" t="s">
        <v>1169</v>
      </c>
      <c r="L14" s="347"/>
    </row>
    <row r="15" spans="1:13" ht="15.75" customHeight="1" x14ac:dyDescent="0.2">
      <c r="A15" s="1549" t="s">
        <v>107</v>
      </c>
      <c r="B15" s="1551">
        <v>4000</v>
      </c>
      <c r="C15" s="1716">
        <f>'Expenditures 15-22'!K102</f>
        <v>1834632</v>
      </c>
      <c r="D15" s="1716">
        <f>'Expenditures 15-22'!K139</f>
        <v>28712</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1581554</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15646652</v>
      </c>
      <c r="D17" s="1661">
        <f t="shared" si="2"/>
        <v>1128096</v>
      </c>
      <c r="E17" s="1661">
        <f t="shared" si="2"/>
        <v>1581554</v>
      </c>
      <c r="F17" s="1661">
        <f t="shared" si="2"/>
        <v>835859</v>
      </c>
      <c r="G17" s="1661">
        <f t="shared" si="2"/>
        <v>407316</v>
      </c>
      <c r="H17" s="1661">
        <f t="shared" si="2"/>
        <v>39739</v>
      </c>
      <c r="I17" s="467"/>
      <c r="J17" s="1661">
        <f>SUM(J12:J16)</f>
        <v>180306</v>
      </c>
      <c r="K17" s="1661">
        <f>SUM(K12:K16)</f>
        <v>0</v>
      </c>
      <c r="L17" s="347"/>
    </row>
    <row r="18" spans="1:12" ht="15" customHeight="1" thickTop="1" x14ac:dyDescent="0.2">
      <c r="A18" s="1717" t="s">
        <v>1654</v>
      </c>
      <c r="B18" s="1718">
        <v>4180</v>
      </c>
      <c r="C18" s="1715">
        <f t="shared" ref="C18:H18" si="3">C9</f>
        <v>6133813</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21780465</v>
      </c>
      <c r="D19" s="1661">
        <f t="shared" si="4"/>
        <v>1128096</v>
      </c>
      <c r="E19" s="1661">
        <f t="shared" si="4"/>
        <v>1581554</v>
      </c>
      <c r="F19" s="1661">
        <f t="shared" si="4"/>
        <v>835859</v>
      </c>
      <c r="G19" s="1661">
        <f t="shared" si="4"/>
        <v>407316</v>
      </c>
      <c r="H19" s="1661">
        <f t="shared" si="4"/>
        <v>39739</v>
      </c>
      <c r="I19" s="467"/>
      <c r="J19" s="1661">
        <f>SUM(J17:J18)</f>
        <v>180306</v>
      </c>
      <c r="K19" s="1661">
        <f>SUM(K17:K18)</f>
        <v>0</v>
      </c>
      <c r="L19" s="347"/>
    </row>
    <row r="20" spans="1:12" ht="16.5" thickTop="1" thickBot="1" x14ac:dyDescent="0.25">
      <c r="A20" s="2194" t="s">
        <v>1655</v>
      </c>
      <c r="B20" s="2195"/>
      <c r="C20" s="1719">
        <f>C8-C17</f>
        <v>83136</v>
      </c>
      <c r="D20" s="1719">
        <f t="shared" ref="D20:K20" si="5">D8-D17</f>
        <v>814442</v>
      </c>
      <c r="E20" s="1719">
        <f t="shared" si="5"/>
        <v>-90954</v>
      </c>
      <c r="F20" s="1719">
        <f t="shared" si="5"/>
        <v>653303</v>
      </c>
      <c r="G20" s="1719">
        <f t="shared" si="5"/>
        <v>240726</v>
      </c>
      <c r="H20" s="1719">
        <f t="shared" si="5"/>
        <v>-28962</v>
      </c>
      <c r="I20" s="1719">
        <f t="shared" si="5"/>
        <v>431151</v>
      </c>
      <c r="J20" s="1719">
        <f t="shared" si="5"/>
        <v>83049</v>
      </c>
      <c r="K20" s="1719">
        <f t="shared" si="5"/>
        <v>321191</v>
      </c>
      <c r="L20" s="347"/>
    </row>
    <row r="21" spans="1:12" ht="16.7" customHeight="1" thickTop="1" x14ac:dyDescent="0.2">
      <c r="A21" s="2206" t="s">
        <v>595</v>
      </c>
      <c r="B21" s="2207"/>
      <c r="C21" s="1543"/>
      <c r="D21" s="1544"/>
      <c r="E21" s="1544"/>
      <c r="F21" s="1544"/>
      <c r="G21" s="1544"/>
      <c r="H21" s="1544"/>
      <c r="I21" s="1544"/>
      <c r="J21" s="1544"/>
      <c r="K21" s="1545"/>
      <c r="L21" s="517"/>
    </row>
    <row r="22" spans="1:12" ht="15.75" customHeight="1" collapsed="1" x14ac:dyDescent="0.2">
      <c r="A22" s="2202" t="s">
        <v>596</v>
      </c>
      <c r="B22" s="2203"/>
      <c r="C22" s="473"/>
      <c r="D22" s="473"/>
      <c r="E22" s="473"/>
      <c r="F22" s="473"/>
      <c r="G22" s="473"/>
      <c r="H22" s="473"/>
      <c r="I22" s="473"/>
      <c r="J22" s="473"/>
      <c r="K22" s="473"/>
      <c r="L22" s="347"/>
    </row>
    <row r="23" spans="1:12" s="481" customFormat="1" ht="15.75" customHeight="1" x14ac:dyDescent="0.2">
      <c r="A23" s="2198" t="s">
        <v>293</v>
      </c>
      <c r="B23" s="2199"/>
      <c r="C23" s="476"/>
      <c r="D23" s="473"/>
      <c r="E23" s="473"/>
      <c r="F23" s="473"/>
      <c r="G23" s="473"/>
      <c r="H23" s="473"/>
      <c r="I23" s="473"/>
      <c r="J23" s="473"/>
      <c r="K23" s="473"/>
      <c r="L23" s="517"/>
    </row>
    <row r="24" spans="1:12" s="481" customFormat="1" ht="13.5" customHeight="1" x14ac:dyDescent="0.2">
      <c r="A24" s="1462" t="s">
        <v>1656</v>
      </c>
      <c r="B24" s="518">
        <v>7110</v>
      </c>
      <c r="C24" s="1922"/>
      <c r="D24" s="473"/>
      <c r="E24" s="473"/>
      <c r="F24" s="473"/>
      <c r="G24" s="473"/>
      <c r="H24" s="473"/>
      <c r="I24" s="473"/>
      <c r="J24" s="473"/>
      <c r="K24" s="473"/>
      <c r="L24" s="517"/>
    </row>
    <row r="25" spans="1:12" s="481" customFormat="1" ht="13.5" customHeight="1" x14ac:dyDescent="0.2">
      <c r="A25" s="1462"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2" t="s">
        <v>294</v>
      </c>
      <c r="B29" s="479">
        <v>7150</v>
      </c>
      <c r="C29" s="472"/>
      <c r="D29" s="1922">
        <v>0</v>
      </c>
      <c r="E29" s="472"/>
      <c r="F29" s="472"/>
      <c r="G29" s="472"/>
      <c r="H29" s="472"/>
      <c r="I29" s="472"/>
      <c r="J29" s="472"/>
      <c r="K29" s="472"/>
      <c r="L29" s="517"/>
    </row>
    <row r="30" spans="1:12" s="481" customFormat="1" ht="26.25" x14ac:dyDescent="0.2">
      <c r="A30" s="1462" t="s">
        <v>1794</v>
      </c>
      <c r="B30" s="520">
        <v>7160</v>
      </c>
      <c r="C30" s="473"/>
      <c r="D30" s="1922">
        <v>0</v>
      </c>
      <c r="E30" s="473"/>
      <c r="F30" s="473"/>
      <c r="G30" s="473"/>
      <c r="H30" s="473"/>
      <c r="I30" s="473"/>
      <c r="J30" s="473"/>
      <c r="K30" s="473"/>
      <c r="L30" s="517"/>
    </row>
    <row r="31" spans="1:12" s="481" customFormat="1" ht="26.25" x14ac:dyDescent="0.2">
      <c r="A31" s="1462" t="s">
        <v>1798</v>
      </c>
      <c r="B31" s="520">
        <v>7170</v>
      </c>
      <c r="C31" s="473"/>
      <c r="D31" s="473"/>
      <c r="E31" s="1923">
        <v>0</v>
      </c>
      <c r="F31" s="473"/>
      <c r="G31" s="473"/>
      <c r="H31" s="473"/>
      <c r="I31" s="473"/>
      <c r="J31" s="473"/>
      <c r="K31" s="473"/>
      <c r="L31" s="517"/>
    </row>
    <row r="32" spans="1:12" s="481" customFormat="1" ht="15.75" customHeight="1" x14ac:dyDescent="0.2">
      <c r="A32" s="2200" t="s">
        <v>981</v>
      </c>
      <c r="B32" s="2201"/>
      <c r="C32" s="473"/>
      <c r="D32" s="473"/>
      <c r="E32" s="472"/>
      <c r="F32" s="473"/>
      <c r="G32" s="473"/>
      <c r="H32" s="473"/>
      <c r="I32" s="473"/>
      <c r="J32" s="473"/>
      <c r="K32" s="473"/>
      <c r="L32" s="517"/>
    </row>
    <row r="33" spans="1:12" s="481" customFormat="1" x14ac:dyDescent="0.2">
      <c r="A33" s="1462" t="s">
        <v>412</v>
      </c>
      <c r="B33" s="518">
        <v>7210</v>
      </c>
      <c r="C33" s="1922">
        <v>0</v>
      </c>
      <c r="D33" s="1922">
        <v>0</v>
      </c>
      <c r="E33" s="1922">
        <v>0</v>
      </c>
      <c r="F33" s="1922">
        <v>0</v>
      </c>
      <c r="G33" s="473"/>
      <c r="H33" s="1922">
        <v>0</v>
      </c>
      <c r="I33" s="1922">
        <v>0</v>
      </c>
      <c r="J33" s="1922">
        <v>0</v>
      </c>
      <c r="K33" s="1922">
        <v>0</v>
      </c>
      <c r="L33" s="517"/>
    </row>
    <row r="34" spans="1:12" s="481" customFormat="1" x14ac:dyDescent="0.2">
      <c r="A34" s="1462" t="s">
        <v>1001</v>
      </c>
      <c r="B34" s="518">
        <v>7220</v>
      </c>
      <c r="C34" s="1922">
        <v>0</v>
      </c>
      <c r="D34" s="1922">
        <v>0</v>
      </c>
      <c r="E34" s="1922">
        <v>0</v>
      </c>
      <c r="F34" s="1922">
        <v>0</v>
      </c>
      <c r="G34" s="473"/>
      <c r="H34" s="474">
        <v>0</v>
      </c>
      <c r="I34" s="474">
        <v>0</v>
      </c>
      <c r="J34" s="474">
        <v>0</v>
      </c>
      <c r="K34" s="474">
        <v>0</v>
      </c>
      <c r="L34" s="517"/>
    </row>
    <row r="35" spans="1:12" s="481" customFormat="1" x14ac:dyDescent="0.2">
      <c r="A35" s="1462"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1658</v>
      </c>
      <c r="B36" s="518">
        <v>7300</v>
      </c>
      <c r="C36" s="1922">
        <v>0</v>
      </c>
      <c r="D36" s="1922">
        <v>0</v>
      </c>
      <c r="E36" s="1922">
        <v>0</v>
      </c>
      <c r="F36" s="1922">
        <v>0</v>
      </c>
      <c r="G36" s="1922">
        <v>0</v>
      </c>
      <c r="H36" s="1922">
        <v>0</v>
      </c>
      <c r="I36" s="472"/>
      <c r="J36" s="1922">
        <v>0</v>
      </c>
      <c r="K36" s="1922">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08" t="s">
        <v>374</v>
      </c>
      <c r="B44" s="2209"/>
      <c r="C44" s="1676">
        <f>SUM(C24:C43)</f>
        <v>0</v>
      </c>
      <c r="D44" s="1676">
        <f t="shared" ref="D44:K44" si="6">SUM(D24:D43)</f>
        <v>0</v>
      </c>
      <c r="E44" s="1676">
        <f t="shared" si="6"/>
        <v>0</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2" t="s">
        <v>108</v>
      </c>
      <c r="B45" s="2203"/>
      <c r="C45" s="521"/>
      <c r="D45" s="521"/>
      <c r="E45" s="521"/>
      <c r="F45" s="521"/>
      <c r="G45" s="521"/>
      <c r="H45" s="521"/>
      <c r="I45" s="521"/>
      <c r="J45" s="521"/>
      <c r="K45" s="521"/>
      <c r="L45" s="347"/>
    </row>
    <row r="46" spans="1:12" s="481" customFormat="1" ht="15.75" customHeight="1" x14ac:dyDescent="0.2">
      <c r="A46" s="2210" t="s">
        <v>109</v>
      </c>
      <c r="B46" s="2211"/>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1398</v>
      </c>
      <c r="B50" s="479">
        <v>8140</v>
      </c>
      <c r="C50" s="1922">
        <v>0</v>
      </c>
      <c r="D50" s="1922">
        <v>0</v>
      </c>
      <c r="E50" s="1922">
        <v>0</v>
      </c>
      <c r="F50" s="1922">
        <v>0</v>
      </c>
      <c r="G50" s="1922">
        <v>0</v>
      </c>
      <c r="H50" s="1922">
        <v>0</v>
      </c>
      <c r="I50" s="473"/>
      <c r="J50" s="1922">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4">
        <v>0</v>
      </c>
      <c r="D54" s="1924">
        <v>0</v>
      </c>
      <c r="E54" s="473"/>
      <c r="F54" s="473"/>
      <c r="G54" s="473"/>
      <c r="H54" s="1928">
        <v>0</v>
      </c>
      <c r="I54" s="473"/>
      <c r="J54" s="473"/>
      <c r="K54" s="472"/>
      <c r="L54" s="517"/>
    </row>
    <row r="55" spans="1:12" s="481" customFormat="1" ht="14.25" thickTop="1" thickBot="1" x14ac:dyDescent="0.25">
      <c r="A55" s="1464" t="s">
        <v>693</v>
      </c>
      <c r="B55" s="479">
        <v>8420</v>
      </c>
      <c r="C55" s="1925">
        <v>0</v>
      </c>
      <c r="D55" s="1925">
        <v>0</v>
      </c>
      <c r="E55" s="473"/>
      <c r="F55" s="473"/>
      <c r="G55" s="473"/>
      <c r="H55" s="1928">
        <v>0</v>
      </c>
      <c r="I55" s="473"/>
      <c r="J55" s="473"/>
      <c r="K55" s="473"/>
      <c r="L55" s="517"/>
    </row>
    <row r="56" spans="1:12" s="481" customFormat="1" ht="14.25" thickTop="1" thickBot="1" x14ac:dyDescent="0.25">
      <c r="A56" s="1463" t="s">
        <v>581</v>
      </c>
      <c r="B56" s="479">
        <v>8430</v>
      </c>
      <c r="C56" s="1925">
        <v>0</v>
      </c>
      <c r="D56" s="1925">
        <v>0</v>
      </c>
      <c r="E56" s="473"/>
      <c r="F56" s="473"/>
      <c r="G56" s="473"/>
      <c r="H56" s="1928">
        <v>0</v>
      </c>
      <c r="I56" s="473"/>
      <c r="J56" s="473"/>
      <c r="K56" s="473"/>
      <c r="L56" s="517"/>
    </row>
    <row r="57" spans="1:12" s="481" customFormat="1" ht="14.25" thickTop="1" thickBot="1" x14ac:dyDescent="0.25">
      <c r="A57" s="1464" t="s">
        <v>578</v>
      </c>
      <c r="B57" s="479">
        <v>8440</v>
      </c>
      <c r="C57" s="1925">
        <v>0</v>
      </c>
      <c r="D57" s="1925">
        <v>0</v>
      </c>
      <c r="E57" s="473"/>
      <c r="F57" s="473"/>
      <c r="G57" s="473"/>
      <c r="H57" s="1928">
        <v>0</v>
      </c>
      <c r="I57" s="473"/>
      <c r="J57" s="473"/>
      <c r="K57" s="473"/>
      <c r="L57" s="517"/>
    </row>
    <row r="58" spans="1:12" s="481" customFormat="1" ht="14.25" thickTop="1" thickBot="1" x14ac:dyDescent="0.25">
      <c r="A58" s="1463" t="s">
        <v>579</v>
      </c>
      <c r="B58" s="479">
        <v>8510</v>
      </c>
      <c r="C58" s="1925">
        <v>0</v>
      </c>
      <c r="D58" s="1925">
        <v>0</v>
      </c>
      <c r="E58" s="473"/>
      <c r="F58" s="473"/>
      <c r="G58" s="473"/>
      <c r="H58" s="1928">
        <v>0</v>
      </c>
      <c r="I58" s="473"/>
      <c r="J58" s="473"/>
      <c r="K58" s="473"/>
      <c r="L58" s="517"/>
    </row>
    <row r="59" spans="1:12" s="481" customFormat="1" ht="14.25" thickTop="1" thickBot="1" x14ac:dyDescent="0.25">
      <c r="A59" s="1465" t="s">
        <v>694</v>
      </c>
      <c r="B59" s="479">
        <v>8520</v>
      </c>
      <c r="C59" s="1925">
        <v>0</v>
      </c>
      <c r="D59" s="1925">
        <v>0</v>
      </c>
      <c r="E59" s="473"/>
      <c r="F59" s="473"/>
      <c r="G59" s="473"/>
      <c r="H59" s="1928">
        <v>0</v>
      </c>
      <c r="I59" s="473"/>
      <c r="J59" s="473"/>
      <c r="K59" s="473"/>
      <c r="L59" s="517"/>
    </row>
    <row r="60" spans="1:12" s="481" customFormat="1" ht="14.25" thickTop="1" thickBot="1" x14ac:dyDescent="0.25">
      <c r="A60" s="1463" t="s">
        <v>580</v>
      </c>
      <c r="B60" s="479">
        <v>8530</v>
      </c>
      <c r="C60" s="1925">
        <v>0</v>
      </c>
      <c r="D60" s="1925">
        <v>0</v>
      </c>
      <c r="E60" s="473"/>
      <c r="F60" s="473"/>
      <c r="G60" s="473"/>
      <c r="H60" s="1928">
        <v>0</v>
      </c>
      <c r="I60" s="473"/>
      <c r="J60" s="473"/>
      <c r="K60" s="473"/>
      <c r="L60" s="517"/>
    </row>
    <row r="61" spans="1:12" s="481" customFormat="1" ht="14.25" thickTop="1" thickBot="1" x14ac:dyDescent="0.25">
      <c r="A61" s="1464"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744</v>
      </c>
      <c r="B62" s="479">
        <v>8610</v>
      </c>
      <c r="C62" s="1925">
        <v>0</v>
      </c>
      <c r="D62" s="1925">
        <v>0</v>
      </c>
      <c r="E62" s="473"/>
      <c r="F62" s="473"/>
      <c r="G62" s="473"/>
      <c r="H62" s="473"/>
      <c r="I62" s="473"/>
      <c r="J62" s="473"/>
      <c r="K62" s="473"/>
      <c r="L62" s="517"/>
    </row>
    <row r="63" spans="1:12" s="481" customFormat="1" ht="14.25" thickTop="1" thickBot="1" x14ac:dyDescent="0.25">
      <c r="A63" s="1464" t="s">
        <v>695</v>
      </c>
      <c r="B63" s="479">
        <v>8620</v>
      </c>
      <c r="C63" s="1925">
        <v>0</v>
      </c>
      <c r="D63" s="1925">
        <v>0</v>
      </c>
      <c r="E63" s="473"/>
      <c r="F63" s="473"/>
      <c r="G63" s="473"/>
      <c r="H63" s="473"/>
      <c r="I63" s="473"/>
      <c r="J63" s="473"/>
      <c r="K63" s="473"/>
      <c r="L63" s="517"/>
    </row>
    <row r="64" spans="1:12" s="481" customFormat="1" ht="13.5" customHeight="1" thickTop="1" thickBot="1" x14ac:dyDescent="0.25">
      <c r="A64" s="1463" t="s">
        <v>745</v>
      </c>
      <c r="B64" s="479">
        <v>8630</v>
      </c>
      <c r="C64" s="1925">
        <v>0</v>
      </c>
      <c r="D64" s="1925">
        <v>0</v>
      </c>
      <c r="E64" s="473"/>
      <c r="F64" s="473"/>
      <c r="G64" s="473"/>
      <c r="H64" s="473"/>
      <c r="I64" s="473"/>
      <c r="J64" s="473"/>
      <c r="K64" s="473"/>
      <c r="L64" s="517"/>
    </row>
    <row r="65" spans="1:12" s="481" customFormat="1" ht="14.25" thickTop="1" thickBot="1" x14ac:dyDescent="0.25">
      <c r="A65" s="1464" t="s">
        <v>746</v>
      </c>
      <c r="B65" s="479">
        <v>8640</v>
      </c>
      <c r="C65" s="1925">
        <v>0</v>
      </c>
      <c r="D65" s="1925">
        <v>0</v>
      </c>
      <c r="E65" s="473"/>
      <c r="F65" s="473"/>
      <c r="G65" s="473"/>
      <c r="H65" s="473"/>
      <c r="I65" s="473"/>
      <c r="J65" s="473"/>
      <c r="K65" s="473"/>
      <c r="L65" s="517"/>
    </row>
    <row r="66" spans="1:12" s="481" customFormat="1" ht="14.25" thickTop="1" thickBot="1" x14ac:dyDescent="0.25">
      <c r="A66" s="1463" t="s">
        <v>747</v>
      </c>
      <c r="B66" s="479">
        <v>8710</v>
      </c>
      <c r="C66" s="1925">
        <v>0</v>
      </c>
      <c r="D66" s="1925">
        <v>0</v>
      </c>
      <c r="E66" s="473"/>
      <c r="F66" s="473"/>
      <c r="G66" s="473"/>
      <c r="H66" s="473"/>
      <c r="I66" s="473"/>
      <c r="J66" s="473"/>
      <c r="K66" s="473"/>
      <c r="L66" s="517"/>
    </row>
    <row r="67" spans="1:12" s="481" customFormat="1" ht="14.25" thickTop="1" thickBot="1" x14ac:dyDescent="0.25">
      <c r="A67" s="1464" t="s">
        <v>696</v>
      </c>
      <c r="B67" s="479">
        <v>8720</v>
      </c>
      <c r="C67" s="1925">
        <v>0</v>
      </c>
      <c r="D67" s="1925">
        <v>0</v>
      </c>
      <c r="E67" s="473"/>
      <c r="F67" s="473"/>
      <c r="G67" s="473"/>
      <c r="H67" s="473"/>
      <c r="I67" s="473"/>
      <c r="J67" s="473"/>
      <c r="K67" s="473"/>
      <c r="L67" s="517"/>
    </row>
    <row r="68" spans="1:12" s="481" customFormat="1" ht="14.25" thickTop="1" thickBot="1" x14ac:dyDescent="0.25">
      <c r="A68" s="1465" t="s">
        <v>748</v>
      </c>
      <c r="B68" s="479">
        <v>8730</v>
      </c>
      <c r="C68" s="1925">
        <v>0</v>
      </c>
      <c r="D68" s="1925">
        <v>0</v>
      </c>
      <c r="E68" s="473"/>
      <c r="F68" s="473"/>
      <c r="G68" s="473"/>
      <c r="H68" s="473"/>
      <c r="I68" s="473"/>
      <c r="J68" s="473"/>
      <c r="K68" s="473"/>
      <c r="L68" s="517"/>
    </row>
    <row r="69" spans="1:12" s="481" customFormat="1" ht="14.25" thickTop="1" thickBot="1" x14ac:dyDescent="0.25">
      <c r="A69" s="1464" t="s">
        <v>749</v>
      </c>
      <c r="B69" s="479">
        <v>8740</v>
      </c>
      <c r="C69" s="1925">
        <v>0</v>
      </c>
      <c r="D69" s="1925">
        <v>0</v>
      </c>
      <c r="E69" s="473"/>
      <c r="F69" s="473"/>
      <c r="G69" s="473"/>
      <c r="H69" s="473"/>
      <c r="I69" s="473"/>
      <c r="J69" s="473"/>
      <c r="K69" s="473"/>
      <c r="L69" s="517"/>
    </row>
    <row r="70" spans="1:12" s="481" customFormat="1" ht="14.25" thickTop="1" thickBot="1" x14ac:dyDescent="0.25">
      <c r="A70" s="1463" t="s">
        <v>750</v>
      </c>
      <c r="B70" s="479">
        <v>8810</v>
      </c>
      <c r="C70" s="1925">
        <v>0</v>
      </c>
      <c r="D70" s="1925">
        <v>0</v>
      </c>
      <c r="E70" s="473"/>
      <c r="F70" s="473"/>
      <c r="G70" s="473"/>
      <c r="H70" s="473"/>
      <c r="I70" s="473"/>
      <c r="J70" s="473"/>
      <c r="K70" s="473"/>
      <c r="L70" s="517"/>
    </row>
    <row r="71" spans="1:12" s="481" customFormat="1" ht="14.25" thickTop="1" thickBot="1" x14ac:dyDescent="0.25">
      <c r="A71" s="1463" t="s">
        <v>754</v>
      </c>
      <c r="B71" s="479">
        <v>8820</v>
      </c>
      <c r="C71" s="1925">
        <v>0</v>
      </c>
      <c r="D71" s="1925">
        <v>0</v>
      </c>
      <c r="E71" s="473"/>
      <c r="F71" s="473"/>
      <c r="G71" s="473"/>
      <c r="H71" s="473"/>
      <c r="I71" s="473"/>
      <c r="J71" s="473"/>
      <c r="K71" s="473"/>
      <c r="L71" s="517"/>
    </row>
    <row r="72" spans="1:12" s="481" customFormat="1" ht="14.25" thickTop="1" thickBot="1" x14ac:dyDescent="0.25">
      <c r="A72" s="1463" t="s">
        <v>751</v>
      </c>
      <c r="B72" s="479">
        <v>8830</v>
      </c>
      <c r="C72" s="1925">
        <v>0</v>
      </c>
      <c r="D72" s="1925">
        <v>0</v>
      </c>
      <c r="E72" s="473"/>
      <c r="F72" s="473"/>
      <c r="G72" s="473"/>
      <c r="H72" s="473"/>
      <c r="I72" s="473"/>
      <c r="J72" s="473"/>
      <c r="K72" s="473"/>
      <c r="L72" s="517"/>
    </row>
    <row r="73" spans="1:12" s="481" customFormat="1" ht="14.25" thickTop="1" thickBot="1" x14ac:dyDescent="0.25">
      <c r="A73" s="1463" t="s">
        <v>752</v>
      </c>
      <c r="B73" s="479">
        <v>8840</v>
      </c>
      <c r="C73" s="1925">
        <v>0</v>
      </c>
      <c r="D73" s="1925">
        <v>0</v>
      </c>
      <c r="E73" s="473"/>
      <c r="F73" s="473"/>
      <c r="G73" s="473"/>
      <c r="H73" s="473"/>
      <c r="I73" s="473"/>
      <c r="J73" s="473"/>
      <c r="K73" s="476"/>
      <c r="L73" s="517"/>
    </row>
    <row r="74" spans="1:12" s="481" customFormat="1" ht="14.25" thickTop="1" thickBot="1" x14ac:dyDescent="0.25">
      <c r="A74" s="1463"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84" t="s">
        <v>440</v>
      </c>
      <c r="B76" s="2185"/>
      <c r="C76" s="1676">
        <f t="shared" ref="C76:K76" si="7">SUM(C47:C75)</f>
        <v>0</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6" t="s">
        <v>1177</v>
      </c>
      <c r="B77" s="2187"/>
      <c r="C77" s="1676">
        <f t="shared" ref="C77:K77" si="8">C44-C76</f>
        <v>0</v>
      </c>
      <c r="D77" s="1676">
        <f t="shared" si="8"/>
        <v>0</v>
      </c>
      <c r="E77" s="1676">
        <f t="shared" si="8"/>
        <v>0</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90" t="s">
        <v>597</v>
      </c>
      <c r="B78" s="2191"/>
      <c r="C78" s="1675">
        <f t="shared" ref="C78:K78" si="9">C20+C77</f>
        <v>83136</v>
      </c>
      <c r="D78" s="1675">
        <f t="shared" si="9"/>
        <v>814442</v>
      </c>
      <c r="E78" s="1675">
        <f t="shared" si="9"/>
        <v>-90954</v>
      </c>
      <c r="F78" s="1675">
        <f t="shared" si="9"/>
        <v>653303</v>
      </c>
      <c r="G78" s="1675">
        <f t="shared" si="9"/>
        <v>240726</v>
      </c>
      <c r="H78" s="1675">
        <f t="shared" si="9"/>
        <v>-28962</v>
      </c>
      <c r="I78" s="1675">
        <f t="shared" si="9"/>
        <v>431151</v>
      </c>
      <c r="J78" s="1675">
        <f t="shared" si="9"/>
        <v>83049</v>
      </c>
      <c r="K78" s="1675">
        <f t="shared" si="9"/>
        <v>321191</v>
      </c>
      <c r="L78" s="524"/>
    </row>
    <row r="79" spans="1:12" ht="13.5" thickTop="1" x14ac:dyDescent="0.2">
      <c r="A79" s="1467" t="s">
        <v>1949</v>
      </c>
      <c r="B79" s="525"/>
      <c r="C79" s="474">
        <v>15447600</v>
      </c>
      <c r="D79" s="1930">
        <v>3585552</v>
      </c>
      <c r="E79" s="1930">
        <v>1552385</v>
      </c>
      <c r="F79" s="1930">
        <v>794285</v>
      </c>
      <c r="G79" s="1930">
        <v>1561390</v>
      </c>
      <c r="H79" s="1930">
        <v>217875</v>
      </c>
      <c r="I79" s="1930">
        <v>5595435</v>
      </c>
      <c r="J79" s="1930">
        <v>1220408</v>
      </c>
      <c r="K79" s="1930">
        <v>446703</v>
      </c>
      <c r="L79" s="347"/>
    </row>
    <row r="80" spans="1:12" x14ac:dyDescent="0.2">
      <c r="A80" s="2196" t="s">
        <v>1795</v>
      </c>
      <c r="B80" s="2197"/>
      <c r="C80" s="466">
        <v>-522861</v>
      </c>
      <c r="D80" s="466">
        <v>-22908</v>
      </c>
      <c r="E80" s="466"/>
      <c r="F80" s="466">
        <v>-19956</v>
      </c>
      <c r="G80" s="466"/>
      <c r="H80" s="466"/>
      <c r="I80" s="466"/>
      <c r="J80" s="466"/>
      <c r="K80" s="466"/>
      <c r="L80" s="347"/>
    </row>
    <row r="81" spans="1:12" ht="13.5" thickBot="1" x14ac:dyDescent="0.25">
      <c r="A81" s="2188" t="s">
        <v>1950</v>
      </c>
      <c r="B81" s="2189"/>
      <c r="C81" s="1661">
        <f>(SUM(C78:C80))</f>
        <v>15007875</v>
      </c>
      <c r="D81" s="1661">
        <f>SUM(D78:D80)</f>
        <v>4377086</v>
      </c>
      <c r="E81" s="1661">
        <f t="shared" ref="E81:K81" si="10">SUM(E78:E80)</f>
        <v>1461431</v>
      </c>
      <c r="F81" s="1661">
        <f t="shared" si="10"/>
        <v>1427632</v>
      </c>
      <c r="G81" s="1661">
        <f t="shared" si="10"/>
        <v>1802116</v>
      </c>
      <c r="H81" s="1661">
        <f t="shared" si="10"/>
        <v>188913</v>
      </c>
      <c r="I81" s="1661">
        <f t="shared" si="10"/>
        <v>6026586</v>
      </c>
      <c r="J81" s="1661">
        <f t="shared" si="10"/>
        <v>1303457</v>
      </c>
      <c r="K81" s="1661">
        <f t="shared" si="10"/>
        <v>767894</v>
      </c>
      <c r="L81" s="347"/>
    </row>
    <row r="82" spans="1:12" ht="0.75" customHeight="1" thickTop="1" thickBot="1" x14ac:dyDescent="0.25">
      <c r="A82" s="526" t="s">
        <v>343</v>
      </c>
      <c r="B82" s="527"/>
      <c r="C82" s="528">
        <f>(C81-C79)</f>
        <v>-439725</v>
      </c>
      <c r="D82" s="528">
        <f t="shared" ref="D82:K82" si="11">(D81-D79)</f>
        <v>791534</v>
      </c>
      <c r="E82" s="528">
        <f t="shared" si="11"/>
        <v>-90954</v>
      </c>
      <c r="F82" s="528">
        <f t="shared" si="11"/>
        <v>633347</v>
      </c>
      <c r="G82" s="528">
        <f t="shared" si="11"/>
        <v>240726</v>
      </c>
      <c r="H82" s="528">
        <f t="shared" si="11"/>
        <v>-28962</v>
      </c>
      <c r="I82" s="528">
        <f t="shared" si="11"/>
        <v>431151</v>
      </c>
      <c r="J82" s="528">
        <f t="shared" si="11"/>
        <v>83049</v>
      </c>
      <c r="K82" s="528">
        <f t="shared" si="11"/>
        <v>321191</v>
      </c>
    </row>
    <row r="83" spans="1:12" ht="14.25" hidden="1" thickTop="1" thickBot="1" x14ac:dyDescent="0.25">
      <c r="A83" s="529" t="s">
        <v>344</v>
      </c>
      <c r="B83" s="464"/>
      <c r="C83" s="530">
        <f>C82/C81</f>
        <v>-2.9299617700707128E-2</v>
      </c>
      <c r="D83" s="530">
        <f t="shared" ref="D83:K83" si="12">D82/D81</f>
        <v>0.1808358346169118</v>
      </c>
      <c r="E83" s="530">
        <f t="shared" si="12"/>
        <v>-6.2236260213448323E-2</v>
      </c>
      <c r="F83" s="530">
        <f t="shared" si="12"/>
        <v>0.44363463413540744</v>
      </c>
      <c r="G83" s="530">
        <f t="shared" si="12"/>
        <v>0.13357963638300754</v>
      </c>
      <c r="H83" s="530">
        <f t="shared" si="12"/>
        <v>-0.15330866589382414</v>
      </c>
      <c r="I83" s="530">
        <f t="shared" si="12"/>
        <v>7.154149961520502E-2</v>
      </c>
      <c r="J83" s="530">
        <f t="shared" si="12"/>
        <v>6.371441482150926E-2</v>
      </c>
      <c r="K83" s="530">
        <f t="shared" si="12"/>
        <v>0.41827517860538044</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49" activePane="bottomLeft" state="frozen"/>
      <selection activeCell="AF22" sqref="AF22"/>
      <selection pane="bottomLeft" activeCell="C256" sqref="C256"/>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2" t="s">
        <v>1802</v>
      </c>
      <c r="B1" s="452"/>
      <c r="C1" s="453" t="s">
        <v>425</v>
      </c>
      <c r="D1" s="453" t="s">
        <v>426</v>
      </c>
      <c r="E1" s="453" t="s">
        <v>427</v>
      </c>
      <c r="F1" s="453" t="s">
        <v>428</v>
      </c>
      <c r="G1" s="453" t="s">
        <v>429</v>
      </c>
      <c r="H1" s="453" t="s">
        <v>430</v>
      </c>
      <c r="I1" s="453" t="s">
        <v>431</v>
      </c>
      <c r="J1" s="453" t="s">
        <v>432</v>
      </c>
      <c r="K1" s="453" t="s">
        <v>756</v>
      </c>
    </row>
    <row r="2" spans="1:12" ht="36" x14ac:dyDescent="0.2">
      <c r="A2" s="2193"/>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10303101</v>
      </c>
      <c r="D5" s="477">
        <v>1601852</v>
      </c>
      <c r="E5" s="1926">
        <v>1407500</v>
      </c>
      <c r="F5" s="1934">
        <v>1084135</v>
      </c>
      <c r="G5" s="1932">
        <v>231149</v>
      </c>
      <c r="H5" s="1932">
        <v>0</v>
      </c>
      <c r="I5" s="1932">
        <v>145419</v>
      </c>
      <c r="J5" s="1936">
        <v>199388</v>
      </c>
      <c r="K5" s="1935">
        <v>296395</v>
      </c>
    </row>
    <row r="6" spans="1:12" ht="15" x14ac:dyDescent="0.2">
      <c r="A6" s="463" t="s">
        <v>1662</v>
      </c>
      <c r="B6" s="469">
        <v>1130</v>
      </c>
      <c r="C6" s="1926">
        <v>0</v>
      </c>
      <c r="D6" s="1926">
        <v>48963</v>
      </c>
      <c r="E6" s="472"/>
      <c r="F6" s="472"/>
      <c r="G6" s="467"/>
      <c r="H6" s="467"/>
      <c r="I6" s="467"/>
      <c r="J6" s="467"/>
      <c r="K6" s="467"/>
    </row>
    <row r="7" spans="1:12" x14ac:dyDescent="0.2">
      <c r="A7" s="463" t="s">
        <v>110</v>
      </c>
      <c r="B7" s="538">
        <v>1140</v>
      </c>
      <c r="C7" s="1926">
        <v>1163335</v>
      </c>
      <c r="D7" s="1926">
        <v>0</v>
      </c>
      <c r="E7" s="467"/>
      <c r="F7" s="1933">
        <v>0</v>
      </c>
      <c r="G7" s="1933">
        <v>0</v>
      </c>
      <c r="H7" s="1933">
        <v>0</v>
      </c>
      <c r="I7" s="467"/>
      <c r="J7" s="467"/>
      <c r="K7" s="467"/>
    </row>
    <row r="8" spans="1:12" x14ac:dyDescent="0.2">
      <c r="A8" s="463" t="s">
        <v>413</v>
      </c>
      <c r="B8" s="469">
        <v>1150</v>
      </c>
      <c r="C8" s="472"/>
      <c r="D8" s="472"/>
      <c r="E8" s="473"/>
      <c r="F8" s="473"/>
      <c r="G8" s="477">
        <v>282746</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11466436</v>
      </c>
      <c r="D12" s="1680">
        <f t="shared" si="0"/>
        <v>1650815</v>
      </c>
      <c r="E12" s="1680">
        <f t="shared" si="0"/>
        <v>1407500</v>
      </c>
      <c r="F12" s="1680">
        <f t="shared" si="0"/>
        <v>1084135</v>
      </c>
      <c r="G12" s="1680">
        <f t="shared" si="0"/>
        <v>513895</v>
      </c>
      <c r="H12" s="1680">
        <f t="shared" si="0"/>
        <v>0</v>
      </c>
      <c r="I12" s="1680">
        <f t="shared" si="0"/>
        <v>145419</v>
      </c>
      <c r="J12" s="1680">
        <f t="shared" si="0"/>
        <v>199388</v>
      </c>
      <c r="K12" s="1661">
        <f t="shared" si="0"/>
        <v>296395</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411631</v>
      </c>
      <c r="D16" s="1935">
        <v>0</v>
      </c>
      <c r="E16" s="1935">
        <v>0</v>
      </c>
      <c r="F16" s="1935">
        <v>0</v>
      </c>
      <c r="G16" s="1935">
        <v>52154</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537</v>
      </c>
      <c r="B18" s="1682"/>
      <c r="C18" s="1683">
        <f>SUM(C14:C17)</f>
        <v>411631</v>
      </c>
      <c r="D18" s="1683">
        <f t="shared" ref="D18:K18" si="1">SUM(D14:D17)</f>
        <v>0</v>
      </c>
      <c r="E18" s="1683">
        <f t="shared" si="1"/>
        <v>0</v>
      </c>
      <c r="F18" s="1683">
        <f t="shared" si="1"/>
        <v>0</v>
      </c>
      <c r="G18" s="1683">
        <f t="shared" si="1"/>
        <v>52154</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5">
        <v>48438</v>
      </c>
      <c r="D20" s="467"/>
      <c r="E20" s="467"/>
      <c r="F20" s="467"/>
      <c r="G20" s="467"/>
      <c r="H20" s="467"/>
      <c r="I20" s="467"/>
      <c r="J20" s="467"/>
      <c r="K20" s="467"/>
    </row>
    <row r="21" spans="1:11" ht="12.75" customHeight="1" x14ac:dyDescent="0.2">
      <c r="A21" s="463" t="s">
        <v>832</v>
      </c>
      <c r="B21" s="469">
        <v>1312</v>
      </c>
      <c r="C21" s="1940">
        <v>259920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2355</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8" t="s">
        <v>594</v>
      </c>
      <c r="B39" s="544">
        <v>1354</v>
      </c>
      <c r="C39" s="1939">
        <v>0</v>
      </c>
      <c r="D39" s="467"/>
      <c r="E39" s="467"/>
      <c r="F39" s="467"/>
      <c r="G39" s="467"/>
      <c r="H39" s="467"/>
      <c r="I39" s="467"/>
      <c r="J39" s="467"/>
      <c r="K39" s="467"/>
    </row>
    <row r="40" spans="1:11" ht="12.75" customHeight="1" thickBot="1" x14ac:dyDescent="0.25">
      <c r="A40" s="1681" t="s">
        <v>538</v>
      </c>
      <c r="B40" s="1682"/>
      <c r="C40" s="1661">
        <f>SUM(C20:C39)</f>
        <v>310713</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51206</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1106</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1107</v>
      </c>
      <c r="B56" s="545">
        <v>1442</v>
      </c>
      <c r="C56" s="467"/>
      <c r="D56" s="467"/>
      <c r="E56" s="467"/>
      <c r="F56" s="1935">
        <v>0</v>
      </c>
      <c r="G56" s="467"/>
      <c r="H56" s="467"/>
      <c r="I56" s="467"/>
      <c r="J56" s="467"/>
      <c r="K56" s="467"/>
    </row>
    <row r="57" spans="1:11" ht="12.75" customHeight="1" x14ac:dyDescent="0.2">
      <c r="A57" s="1469" t="s">
        <v>489</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878</v>
      </c>
      <c r="B59" s="545">
        <v>1451</v>
      </c>
      <c r="C59" s="467"/>
      <c r="D59" s="467"/>
      <c r="E59" s="467"/>
      <c r="F59" s="1935">
        <v>0</v>
      </c>
      <c r="G59" s="467"/>
      <c r="H59" s="467"/>
      <c r="I59" s="467"/>
      <c r="J59" s="467"/>
      <c r="K59" s="467"/>
    </row>
    <row r="60" spans="1:11" ht="12.75" customHeight="1" x14ac:dyDescent="0.2">
      <c r="A60" s="1469"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70" t="s">
        <v>880</v>
      </c>
      <c r="B62" s="546">
        <v>1454</v>
      </c>
      <c r="C62" s="467"/>
      <c r="D62" s="467"/>
      <c r="E62" s="467"/>
      <c r="F62" s="1936">
        <v>0</v>
      </c>
      <c r="G62" s="467"/>
      <c r="H62" s="467"/>
      <c r="I62" s="467"/>
      <c r="J62" s="467"/>
      <c r="K62" s="467"/>
    </row>
    <row r="63" spans="1:11" ht="12.75" customHeight="1" thickBot="1" x14ac:dyDescent="0.25">
      <c r="A63" s="1681" t="s">
        <v>485</v>
      </c>
      <c r="B63" s="1682"/>
      <c r="C63" s="467"/>
      <c r="D63" s="467"/>
      <c r="E63" s="467"/>
      <c r="F63" s="1661">
        <f>SUM(F42:F62)</f>
        <v>51206</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5">
        <v>433155</v>
      </c>
      <c r="D65" s="1935">
        <v>103730</v>
      </c>
      <c r="E65" s="1935">
        <v>42048</v>
      </c>
      <c r="F65" s="1936">
        <v>23397</v>
      </c>
      <c r="G65" s="1935">
        <v>43849</v>
      </c>
      <c r="H65" s="1935">
        <v>4870</v>
      </c>
      <c r="I65" s="1935">
        <v>145009</v>
      </c>
      <c r="J65" s="1936">
        <v>33172</v>
      </c>
      <c r="K65" s="1935">
        <v>16239</v>
      </c>
    </row>
    <row r="66" spans="1:11" ht="12.75" customHeight="1" x14ac:dyDescent="0.2">
      <c r="A66" s="463" t="s">
        <v>679</v>
      </c>
      <c r="B66" s="469">
        <v>1520</v>
      </c>
      <c r="C66" s="1935">
        <v>405721</v>
      </c>
      <c r="D66" s="1935">
        <v>85233</v>
      </c>
      <c r="E66" s="1935">
        <v>41052</v>
      </c>
      <c r="F66" s="1935">
        <v>13034</v>
      </c>
      <c r="G66" s="1935">
        <v>38144</v>
      </c>
      <c r="H66" s="1935">
        <v>5907</v>
      </c>
      <c r="I66" s="1935">
        <v>140723</v>
      </c>
      <c r="J66" s="1936">
        <v>30795</v>
      </c>
      <c r="K66" s="1935">
        <v>8557</v>
      </c>
    </row>
    <row r="67" spans="1:11" ht="12.75" customHeight="1" thickBot="1" x14ac:dyDescent="0.25">
      <c r="A67" s="1681" t="s">
        <v>486</v>
      </c>
      <c r="B67" s="1682"/>
      <c r="C67" s="1661">
        <f>SUM(C65:C66)</f>
        <v>838876</v>
      </c>
      <c r="D67" s="1661">
        <f t="shared" ref="D67:K67" si="2">SUM(D65:D66)</f>
        <v>188963</v>
      </c>
      <c r="E67" s="1661">
        <f t="shared" si="2"/>
        <v>83100</v>
      </c>
      <c r="F67" s="1661">
        <f t="shared" si="2"/>
        <v>36431</v>
      </c>
      <c r="G67" s="1661">
        <f t="shared" si="2"/>
        <v>81993</v>
      </c>
      <c r="H67" s="1661">
        <f t="shared" si="2"/>
        <v>10777</v>
      </c>
      <c r="I67" s="1661">
        <f t="shared" si="2"/>
        <v>285732</v>
      </c>
      <c r="J67" s="1661">
        <f t="shared" si="2"/>
        <v>63967</v>
      </c>
      <c r="K67" s="1661">
        <f t="shared" si="2"/>
        <v>24796</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5">
        <v>178445</v>
      </c>
      <c r="D69" s="467"/>
      <c r="E69" s="467"/>
      <c r="F69" s="467"/>
      <c r="G69" s="467"/>
      <c r="H69" s="467"/>
      <c r="I69" s="467"/>
      <c r="J69" s="467"/>
      <c r="K69" s="467"/>
    </row>
    <row r="70" spans="1:11" ht="12.75" customHeight="1" x14ac:dyDescent="0.2">
      <c r="A70" s="463" t="s">
        <v>997</v>
      </c>
      <c r="B70" s="469">
        <v>1612</v>
      </c>
      <c r="C70" s="1940">
        <v>0</v>
      </c>
      <c r="D70" s="467"/>
      <c r="E70" s="467"/>
      <c r="F70" s="467"/>
      <c r="G70" s="467"/>
      <c r="H70" s="467"/>
      <c r="I70" s="467"/>
      <c r="J70" s="467"/>
      <c r="K70" s="467"/>
    </row>
    <row r="71" spans="1:11" ht="12.75" customHeight="1" x14ac:dyDescent="0.2">
      <c r="A71" s="463" t="s">
        <v>273</v>
      </c>
      <c r="B71" s="469">
        <v>1613</v>
      </c>
      <c r="C71" s="1940">
        <v>48910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8778</v>
      </c>
      <c r="D73" s="467"/>
      <c r="E73" s="467"/>
      <c r="F73" s="467"/>
      <c r="G73" s="467"/>
      <c r="H73" s="467"/>
      <c r="I73" s="467"/>
      <c r="J73" s="467"/>
      <c r="K73" s="467"/>
    </row>
    <row r="74" spans="1:11" ht="12.75" customHeight="1" x14ac:dyDescent="0.2">
      <c r="A74" s="463" t="s">
        <v>25</v>
      </c>
      <c r="B74" s="469">
        <v>1690</v>
      </c>
      <c r="C74" s="1940">
        <v>5000</v>
      </c>
      <c r="D74" s="467"/>
      <c r="E74" s="467"/>
      <c r="F74" s="467"/>
      <c r="G74" s="467"/>
      <c r="H74" s="467"/>
      <c r="I74" s="467"/>
      <c r="J74" s="467"/>
      <c r="K74" s="467"/>
    </row>
    <row r="75" spans="1:11" ht="12.75" customHeight="1" thickBot="1" x14ac:dyDescent="0.25">
      <c r="A75" s="1681" t="s">
        <v>548</v>
      </c>
      <c r="B75" s="1682"/>
      <c r="C75" s="1661">
        <f>SUM(C69:C74)</f>
        <v>241133</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0</v>
      </c>
      <c r="D77" s="1935">
        <v>0</v>
      </c>
      <c r="E77" s="467"/>
      <c r="F77" s="467"/>
      <c r="G77" s="467"/>
      <c r="H77" s="467"/>
      <c r="I77" s="467"/>
      <c r="J77" s="467"/>
      <c r="K77" s="467"/>
    </row>
    <row r="78" spans="1:11" ht="12.75" customHeight="1" x14ac:dyDescent="0.2">
      <c r="A78" s="463" t="s">
        <v>76</v>
      </c>
      <c r="B78" s="469">
        <v>1719</v>
      </c>
      <c r="C78" s="1940">
        <v>129099</v>
      </c>
      <c r="D78" s="1935">
        <v>0</v>
      </c>
      <c r="E78" s="467"/>
      <c r="F78" s="467"/>
      <c r="G78" s="467"/>
      <c r="H78" s="467"/>
      <c r="I78" s="467"/>
      <c r="J78" s="467"/>
      <c r="K78" s="467"/>
    </row>
    <row r="79" spans="1:11" ht="12.75" customHeight="1" x14ac:dyDescent="0.2">
      <c r="A79" s="463" t="s">
        <v>550</v>
      </c>
      <c r="B79" s="469">
        <v>1720</v>
      </c>
      <c r="C79" s="1940">
        <v>0</v>
      </c>
      <c r="D79" s="1935">
        <v>0</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-380</v>
      </c>
      <c r="D81" s="1935">
        <v>0</v>
      </c>
      <c r="E81" s="467"/>
      <c r="F81" s="467"/>
      <c r="G81" s="467"/>
      <c r="H81" s="467"/>
      <c r="I81" s="467"/>
      <c r="J81" s="467"/>
      <c r="K81" s="467"/>
    </row>
    <row r="82" spans="1:11" ht="12.75" customHeight="1" thickBot="1" x14ac:dyDescent="0.25">
      <c r="A82" s="1681" t="s">
        <v>241</v>
      </c>
      <c r="B82" s="1682"/>
      <c r="C82" s="1680">
        <f>SUM(C77:C81)</f>
        <v>128719</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5">
        <v>125576</v>
      </c>
      <c r="D84" s="467"/>
      <c r="E84" s="467"/>
      <c r="F84" s="467"/>
      <c r="G84" s="467"/>
      <c r="H84" s="467"/>
      <c r="I84" s="467"/>
      <c r="J84" s="467"/>
      <c r="K84" s="467"/>
    </row>
    <row r="85" spans="1:11" ht="12.75" customHeight="1" x14ac:dyDescent="0.2">
      <c r="A85" s="463" t="s">
        <v>553</v>
      </c>
      <c r="B85" s="469">
        <v>1812</v>
      </c>
      <c r="C85" s="1940">
        <v>13518</v>
      </c>
      <c r="D85" s="467"/>
      <c r="E85" s="467"/>
      <c r="F85" s="467"/>
      <c r="G85" s="467"/>
      <c r="H85" s="467"/>
      <c r="I85" s="467"/>
      <c r="J85" s="467"/>
      <c r="K85" s="467"/>
    </row>
    <row r="86" spans="1:11" ht="12.75" customHeight="1" x14ac:dyDescent="0.2">
      <c r="A86" s="463" t="s">
        <v>999</v>
      </c>
      <c r="B86" s="469">
        <v>1813</v>
      </c>
      <c r="C86" s="1940">
        <v>3599</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1" t="s">
        <v>243</v>
      </c>
      <c r="B93" s="1682"/>
      <c r="C93" s="1661">
        <f>SUM(C84:C92)</f>
        <v>142693</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5">
        <v>0</v>
      </c>
      <c r="D95" s="1940">
        <v>85423</v>
      </c>
      <c r="E95" s="514"/>
      <c r="F95" s="514"/>
      <c r="G95" s="514"/>
      <c r="H95" s="514"/>
      <c r="I95" s="514"/>
      <c r="J95" s="514"/>
      <c r="K95" s="514"/>
    </row>
    <row r="96" spans="1:11" ht="12.75" customHeight="1" x14ac:dyDescent="0.2">
      <c r="A96" s="463" t="s">
        <v>391</v>
      </c>
      <c r="B96" s="469">
        <v>1920</v>
      </c>
      <c r="C96" s="1940">
        <v>0</v>
      </c>
      <c r="D96" s="1940">
        <v>0</v>
      </c>
      <c r="E96" s="1938">
        <v>0</v>
      </c>
      <c r="F96" s="474">
        <v>0</v>
      </c>
      <c r="G96" s="474">
        <v>0</v>
      </c>
      <c r="H96" s="474">
        <v>0</v>
      </c>
      <c r="I96" s="474">
        <v>0</v>
      </c>
      <c r="J96" s="474">
        <v>0</v>
      </c>
      <c r="K96" s="474">
        <v>0</v>
      </c>
    </row>
    <row r="97" spans="1:12" ht="12.75" customHeight="1" x14ac:dyDescent="0.2">
      <c r="A97" s="1468" t="s">
        <v>244</v>
      </c>
      <c r="B97" s="547">
        <v>1930</v>
      </c>
      <c r="C97" s="1939">
        <v>0</v>
      </c>
      <c r="D97" s="1936">
        <v>0</v>
      </c>
      <c r="E97" s="1937">
        <v>0</v>
      </c>
      <c r="F97" s="1936">
        <v>0</v>
      </c>
      <c r="G97" s="1942">
        <v>0</v>
      </c>
      <c r="H97" s="1942">
        <v>0</v>
      </c>
      <c r="I97" s="1942">
        <v>0</v>
      </c>
      <c r="J97" s="1942">
        <v>0</v>
      </c>
      <c r="K97" s="1942">
        <v>0</v>
      </c>
    </row>
    <row r="98" spans="1:12" ht="12.75" customHeight="1" x14ac:dyDescent="0.2">
      <c r="A98" s="463" t="s">
        <v>189</v>
      </c>
      <c r="B98" s="469">
        <v>1940</v>
      </c>
      <c r="C98" s="1939">
        <v>9859</v>
      </c>
      <c r="D98" s="1935">
        <v>0</v>
      </c>
      <c r="E98" s="505"/>
      <c r="F98" s="1935">
        <v>0</v>
      </c>
      <c r="G98" s="505"/>
      <c r="H98" s="505"/>
      <c r="I98" s="503"/>
      <c r="J98" s="505"/>
      <c r="K98" s="505"/>
    </row>
    <row r="99" spans="1:12" ht="12.75" customHeight="1" x14ac:dyDescent="0.2">
      <c r="A99" s="463" t="s">
        <v>821</v>
      </c>
      <c r="B99" s="469">
        <v>1950</v>
      </c>
      <c r="C99" s="1939">
        <v>0</v>
      </c>
      <c r="D99" s="1935">
        <v>0</v>
      </c>
      <c r="E99" s="1935">
        <v>0</v>
      </c>
      <c r="F99" s="1935">
        <v>0</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0</v>
      </c>
      <c r="D106" s="1939">
        <v>0</v>
      </c>
      <c r="E106" s="1936">
        <v>0</v>
      </c>
      <c r="F106" s="1942">
        <v>0</v>
      </c>
      <c r="G106" s="1942">
        <v>0</v>
      </c>
      <c r="H106" s="1942">
        <v>0</v>
      </c>
      <c r="I106" s="514"/>
      <c r="J106" s="1942">
        <v>0</v>
      </c>
      <c r="K106" s="1942">
        <v>0</v>
      </c>
    </row>
    <row r="107" spans="1:12" ht="12.75" customHeight="1" x14ac:dyDescent="0.2">
      <c r="A107" s="463" t="s">
        <v>78</v>
      </c>
      <c r="B107" s="469">
        <v>1999</v>
      </c>
      <c r="C107" s="1940">
        <v>21059</v>
      </c>
      <c r="D107" s="1935">
        <v>6487</v>
      </c>
      <c r="E107" s="1935">
        <v>0</v>
      </c>
      <c r="F107" s="1941">
        <v>0</v>
      </c>
      <c r="G107" s="1941">
        <v>0</v>
      </c>
      <c r="H107" s="1941">
        <v>0</v>
      </c>
      <c r="I107" s="1941">
        <v>0</v>
      </c>
      <c r="J107" s="1942">
        <v>0</v>
      </c>
      <c r="K107" s="1941">
        <v>0</v>
      </c>
    </row>
    <row r="108" spans="1:12" ht="12.75" customHeight="1" thickBot="1" x14ac:dyDescent="0.25">
      <c r="A108" s="1681" t="s">
        <v>487</v>
      </c>
      <c r="B108" s="1685"/>
      <c r="C108" s="1680">
        <f>SUM(C95:C107)</f>
        <v>30918</v>
      </c>
      <c r="D108" s="1680">
        <f t="shared" ref="D108:K108" si="3">SUM(D95:D107)</f>
        <v>91910</v>
      </c>
      <c r="E108" s="1680">
        <f t="shared" si="3"/>
        <v>0</v>
      </c>
      <c r="F108" s="1680">
        <f t="shared" si="3"/>
        <v>0</v>
      </c>
      <c r="G108" s="1680">
        <f t="shared" si="3"/>
        <v>0</v>
      </c>
      <c r="H108" s="1680">
        <f t="shared" si="3"/>
        <v>0</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13571119</v>
      </c>
      <c r="D109" s="1688">
        <f t="shared" si="4"/>
        <v>1931688</v>
      </c>
      <c r="E109" s="1688">
        <f t="shared" si="4"/>
        <v>1490600</v>
      </c>
      <c r="F109" s="1688">
        <f t="shared" si="4"/>
        <v>1171772</v>
      </c>
      <c r="G109" s="1688">
        <f t="shared" si="4"/>
        <v>648042</v>
      </c>
      <c r="H109" s="1688">
        <f t="shared" si="4"/>
        <v>10777</v>
      </c>
      <c r="I109" s="1688">
        <f t="shared" si="4"/>
        <v>431151</v>
      </c>
      <c r="J109" s="1688">
        <f t="shared" si="4"/>
        <v>263355</v>
      </c>
      <c r="K109" s="1675">
        <f t="shared" si="4"/>
        <v>321191</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1271880</v>
      </c>
      <c r="D117" s="477">
        <v>0</v>
      </c>
      <c r="E117" s="1941">
        <v>0</v>
      </c>
      <c r="F117" s="477">
        <v>0</v>
      </c>
      <c r="G117" s="477">
        <v>0</v>
      </c>
      <c r="H117" s="1941">
        <v>0</v>
      </c>
      <c r="I117" s="467"/>
      <c r="J117" s="1942">
        <v>0</v>
      </c>
      <c r="K117" s="1941">
        <v>0</v>
      </c>
    </row>
    <row r="118" spans="1:11" ht="12.75" customHeight="1" x14ac:dyDescent="0.2">
      <c r="A118" s="463" t="s">
        <v>1799</v>
      </c>
      <c r="B118" s="550">
        <v>3002</v>
      </c>
      <c r="C118" s="1944">
        <v>0</v>
      </c>
      <c r="D118" s="1941">
        <v>0</v>
      </c>
      <c r="E118" s="1941">
        <v>0</v>
      </c>
      <c r="F118" s="1941">
        <v>0</v>
      </c>
      <c r="G118" s="1941">
        <v>0</v>
      </c>
      <c r="H118" s="1941">
        <v>0</v>
      </c>
      <c r="I118" s="467"/>
      <c r="J118" s="1942">
        <v>0</v>
      </c>
      <c r="K118" s="1941">
        <v>0</v>
      </c>
    </row>
    <row r="119" spans="1:11" ht="12.75" customHeight="1" x14ac:dyDescent="0.2">
      <c r="A119" s="463" t="s">
        <v>1800</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1936</v>
      </c>
      <c r="B120" s="550">
        <v>3030</v>
      </c>
      <c r="C120" s="1944">
        <v>0</v>
      </c>
      <c r="D120" s="1941">
        <v>0</v>
      </c>
      <c r="E120" s="1941">
        <v>0</v>
      </c>
      <c r="F120" s="1941">
        <v>0</v>
      </c>
      <c r="G120" s="1941">
        <v>0</v>
      </c>
      <c r="H120" s="1941">
        <v>0</v>
      </c>
      <c r="I120" s="467"/>
      <c r="J120" s="466">
        <v>0</v>
      </c>
      <c r="K120" s="465">
        <v>0</v>
      </c>
    </row>
    <row r="121" spans="1:11" x14ac:dyDescent="0.2">
      <c r="A121" s="1469" t="s">
        <v>1801</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1" t="s">
        <v>488</v>
      </c>
      <c r="B122" s="1692"/>
      <c r="C122" s="1680">
        <f t="shared" ref="C122:H122" si="5">SUM(C117:C121)</f>
        <v>1271880</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46351</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46278</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1032</v>
      </c>
      <c r="B132" s="1693"/>
      <c r="C132" s="1680">
        <f>SUM(C125:C131)</f>
        <v>92629</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8">
        <v>2131</v>
      </c>
      <c r="D146" s="557"/>
      <c r="E146" s="502"/>
      <c r="F146" s="467"/>
      <c r="G146" s="558"/>
      <c r="H146" s="467"/>
      <c r="I146" s="467"/>
      <c r="J146" s="467"/>
      <c r="K146" s="467"/>
    </row>
    <row r="147" spans="1:11" ht="12.75" customHeight="1" thickBot="1" x14ac:dyDescent="0.25">
      <c r="A147" s="1472" t="s">
        <v>922</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0</v>
      </c>
      <c r="D148" s="1955">
        <v>0</v>
      </c>
      <c r="E148" s="502"/>
      <c r="F148" s="467"/>
      <c r="G148" s="467"/>
      <c r="H148" s="467"/>
      <c r="I148" s="467"/>
      <c r="J148" s="467"/>
      <c r="K148" s="467"/>
    </row>
    <row r="149" spans="1:11" ht="12.75" customHeight="1" thickTop="1" thickBot="1" x14ac:dyDescent="0.25">
      <c r="A149" s="1473"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0</v>
      </c>
      <c r="G152" s="1946">
        <v>0</v>
      </c>
      <c r="H152" s="467"/>
      <c r="I152" s="467"/>
      <c r="J152" s="467"/>
      <c r="K152" s="467"/>
    </row>
    <row r="153" spans="1:11" ht="12.75" customHeight="1" x14ac:dyDescent="0.2">
      <c r="A153" s="463" t="s">
        <v>1057</v>
      </c>
      <c r="B153" s="550">
        <v>3510</v>
      </c>
      <c r="C153" s="1954">
        <v>0</v>
      </c>
      <c r="D153" s="1945">
        <v>0</v>
      </c>
      <c r="E153" s="549"/>
      <c r="F153" s="1945">
        <v>317390</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317390</v>
      </c>
      <c r="G155" s="1680">
        <f>SUM(G152:G154)</f>
        <v>0</v>
      </c>
      <c r="H155" s="467"/>
      <c r="I155" s="467"/>
      <c r="J155" s="467"/>
      <c r="K155" s="467"/>
    </row>
    <row r="156" spans="1:11" ht="12.75" customHeight="1" thickTop="1" thickBot="1" x14ac:dyDescent="0.25">
      <c r="A156" s="1473" t="s">
        <v>380</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1000</v>
      </c>
      <c r="B158" s="560">
        <v>3695</v>
      </c>
      <c r="C158" s="1957">
        <v>0</v>
      </c>
      <c r="D158" s="467"/>
      <c r="E158" s="549"/>
      <c r="F158" s="1957">
        <v>0</v>
      </c>
      <c r="G158" s="1957">
        <v>0</v>
      </c>
      <c r="H158" s="467"/>
      <c r="I158" s="467"/>
      <c r="J158" s="467"/>
      <c r="K158" s="467"/>
    </row>
    <row r="159" spans="1:11" ht="12.75" customHeight="1" thickTop="1" thickBot="1" x14ac:dyDescent="0.25">
      <c r="A159" s="1473" t="s">
        <v>1051</v>
      </c>
      <c r="B159" s="560">
        <v>3705</v>
      </c>
      <c r="C159" s="1957">
        <v>2210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985</v>
      </c>
      <c r="B161" s="560">
        <v>3767</v>
      </c>
      <c r="C161" s="1957">
        <v>0</v>
      </c>
      <c r="D161" s="1951">
        <v>0</v>
      </c>
      <c r="E161" s="549"/>
      <c r="F161" s="1951">
        <v>0</v>
      </c>
      <c r="G161" s="1951">
        <v>0</v>
      </c>
      <c r="H161" s="467"/>
      <c r="I161" s="467"/>
      <c r="J161" s="467"/>
      <c r="K161" s="467"/>
    </row>
    <row r="162" spans="1:11" ht="12.75" customHeight="1" thickTop="1" thickBot="1" x14ac:dyDescent="0.25">
      <c r="A162" s="1473"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858</v>
      </c>
      <c r="B164" s="560">
        <v>3815</v>
      </c>
      <c r="C164" s="1957">
        <v>0</v>
      </c>
      <c r="D164" s="467"/>
      <c r="E164" s="549"/>
      <c r="F164" s="1957">
        <v>0</v>
      </c>
      <c r="G164" s="467"/>
      <c r="H164" s="467"/>
      <c r="I164" s="467"/>
      <c r="J164" s="467"/>
      <c r="K164" s="467"/>
    </row>
    <row r="165" spans="1:11" ht="12.75" customHeight="1" thickTop="1" thickBot="1" x14ac:dyDescent="0.25">
      <c r="A165" s="1473" t="s">
        <v>397</v>
      </c>
      <c r="B165" s="560">
        <v>3825</v>
      </c>
      <c r="C165" s="1957">
        <v>0</v>
      </c>
      <c r="D165" s="467"/>
      <c r="E165" s="549"/>
      <c r="F165" s="1957">
        <v>0</v>
      </c>
      <c r="G165" s="467"/>
      <c r="H165" s="467"/>
      <c r="I165" s="467"/>
      <c r="J165" s="467"/>
      <c r="K165" s="467"/>
    </row>
    <row r="166" spans="1:11" ht="12.75" customHeight="1" thickTop="1" thickBot="1" x14ac:dyDescent="0.25">
      <c r="A166" s="1473" t="s">
        <v>348</v>
      </c>
      <c r="B166" s="560">
        <v>3920</v>
      </c>
      <c r="C166" s="554"/>
      <c r="D166" s="1959">
        <v>0</v>
      </c>
      <c r="E166" s="467"/>
      <c r="F166" s="554"/>
      <c r="G166" s="467"/>
      <c r="H166" s="1950">
        <v>0</v>
      </c>
      <c r="I166" s="467"/>
      <c r="J166" s="467"/>
      <c r="K166" s="467"/>
    </row>
    <row r="167" spans="1:11" ht="12.75" customHeight="1" thickTop="1" thickBot="1" x14ac:dyDescent="0.25">
      <c r="A167" s="1473" t="s">
        <v>349</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0</v>
      </c>
      <c r="D168" s="1961">
        <v>0</v>
      </c>
      <c r="E168" s="1961">
        <v>0</v>
      </c>
      <c r="F168" s="1961">
        <v>0</v>
      </c>
      <c r="G168" s="1962">
        <v>0</v>
      </c>
      <c r="H168" s="1963">
        <v>0</v>
      </c>
      <c r="I168" s="1962">
        <v>0</v>
      </c>
      <c r="J168" s="1962">
        <v>0</v>
      </c>
      <c r="K168" s="1963">
        <v>0</v>
      </c>
    </row>
    <row r="169" spans="1:11" ht="12.75" customHeight="1" thickTop="1" thickBot="1" x14ac:dyDescent="0.25">
      <c r="A169" s="2212" t="s">
        <v>398</v>
      </c>
      <c r="B169" s="2213"/>
      <c r="C169" s="1695">
        <f t="shared" ref="C169:K169" si="6">SUM(C132,C141,C145,C146:C150,C155,C156:C167,C168)</f>
        <v>96970</v>
      </c>
      <c r="D169" s="1695">
        <f t="shared" si="6"/>
        <v>0</v>
      </c>
      <c r="E169" s="1695">
        <f t="shared" si="6"/>
        <v>0</v>
      </c>
      <c r="F169" s="1695">
        <f t="shared" si="6"/>
        <v>317390</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1368850</v>
      </c>
      <c r="D170" s="1688">
        <f t="shared" si="7"/>
        <v>0</v>
      </c>
      <c r="E170" s="1688">
        <f t="shared" si="7"/>
        <v>0</v>
      </c>
      <c r="F170" s="1688">
        <f t="shared" si="7"/>
        <v>317390</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4" t="s">
        <v>1492</v>
      </c>
      <c r="B172" s="2215"/>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18" t="s">
        <v>1665</v>
      </c>
      <c r="B175" s="2219"/>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2" t="s">
        <v>1664</v>
      </c>
      <c r="B176" s="2223"/>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0" t="s">
        <v>785</v>
      </c>
      <c r="B181" s="2221"/>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6" t="s">
        <v>1803</v>
      </c>
      <c r="B182" s="2217"/>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153160</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0</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548</v>
      </c>
      <c r="B198" s="1682"/>
      <c r="C198" s="1661">
        <f>SUM(C190:C197)</f>
        <v>153160</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5">
        <v>213840</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400</v>
      </c>
      <c r="B204" s="1682"/>
      <c r="C204" s="1680">
        <f>SUM(C200:C203)</f>
        <v>213840</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4">
        <v>10798</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889</v>
      </c>
      <c r="B209" s="1682"/>
      <c r="C209" s="1680">
        <f>SUM(C206:C208)</f>
        <v>10798</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4">
        <v>0</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192731</v>
      </c>
      <c r="D213" s="1945">
        <v>0</v>
      </c>
      <c r="E213" s="467"/>
      <c r="F213" s="1945">
        <v>0</v>
      </c>
      <c r="G213" s="1945">
        <v>0</v>
      </c>
      <c r="H213" s="467"/>
      <c r="I213" s="467"/>
      <c r="J213" s="467"/>
      <c r="K213" s="467"/>
    </row>
    <row r="214" spans="1:11" ht="12.75" customHeight="1" x14ac:dyDescent="0.2">
      <c r="A214" s="463" t="s">
        <v>1054</v>
      </c>
      <c r="B214" s="469">
        <v>4625</v>
      </c>
      <c r="C214" s="1954">
        <v>147683</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447</v>
      </c>
      <c r="B217" s="1682"/>
      <c r="C217" s="1680">
        <f>SUM(C211:C216)</f>
        <v>340414</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5">
        <v>0</v>
      </c>
      <c r="D253" s="468"/>
      <c r="E253" s="467"/>
      <c r="F253" s="467"/>
      <c r="G253" s="467"/>
      <c r="H253" s="467"/>
      <c r="I253" s="467"/>
      <c r="J253" s="467"/>
      <c r="K253" s="467"/>
    </row>
    <row r="254" spans="1:11" ht="12.75" customHeight="1" thickTop="1" thickBot="1" x14ac:dyDescent="0.25">
      <c r="A254" s="1476"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12508</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36294</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1937</v>
      </c>
      <c r="B261" s="469">
        <v>4981</v>
      </c>
      <c r="C261" s="1986">
        <v>0</v>
      </c>
      <c r="D261" s="1987">
        <v>0</v>
      </c>
      <c r="E261" s="467"/>
      <c r="F261" s="1987">
        <v>0</v>
      </c>
      <c r="G261" s="1987">
        <v>0</v>
      </c>
      <c r="H261" s="467"/>
      <c r="I261" s="467"/>
      <c r="J261" s="467"/>
      <c r="K261" s="467"/>
    </row>
    <row r="262" spans="1:11" ht="12.75" customHeight="1" thickTop="1" thickBot="1" x14ac:dyDescent="0.25">
      <c r="A262" s="1904" t="s">
        <v>1938</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0</v>
      </c>
      <c r="D263" s="1980">
        <v>0</v>
      </c>
      <c r="E263" s="467"/>
      <c r="F263" s="1980">
        <v>0</v>
      </c>
      <c r="G263" s="1980">
        <v>0</v>
      </c>
      <c r="H263" s="467"/>
      <c r="I263" s="467"/>
      <c r="J263" s="467"/>
      <c r="K263" s="467"/>
    </row>
    <row r="264" spans="1:11" ht="12.75" customHeight="1" thickTop="1" thickBot="1" x14ac:dyDescent="0.25">
      <c r="A264" s="463" t="s">
        <v>377</v>
      </c>
      <c r="B264" s="469">
        <v>4992</v>
      </c>
      <c r="C264" s="1979">
        <v>22805</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10850</v>
      </c>
      <c r="E265" s="467"/>
      <c r="F265" s="1980">
        <v>0</v>
      </c>
      <c r="G265" s="1980">
        <v>0</v>
      </c>
      <c r="H265" s="1974">
        <v>0</v>
      </c>
      <c r="I265" s="467"/>
      <c r="J265" s="467"/>
      <c r="K265" s="1974">
        <v>0</v>
      </c>
    </row>
    <row r="266" spans="1:11" ht="14.25" thickTop="1" thickBot="1" x14ac:dyDescent="0.25">
      <c r="A266" s="1681" t="s">
        <v>1666</v>
      </c>
      <c r="B266" s="1700"/>
      <c r="C266" s="1688">
        <f t="shared" ref="C266:H266" si="10">SUM(C188,C198,C204,C209,C217,C221,C222,C252:C265)</f>
        <v>789819</v>
      </c>
      <c r="D266" s="1688">
        <f t="shared" si="10"/>
        <v>10850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789819</v>
      </c>
      <c r="D267" s="1688">
        <f>SUM(D175,D181,D266)</f>
        <v>10850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15729788</v>
      </c>
      <c r="D268" s="1688">
        <f t="shared" si="12"/>
        <v>1942538</v>
      </c>
      <c r="E268" s="1688">
        <f t="shared" si="12"/>
        <v>1490600</v>
      </c>
      <c r="F268" s="1688">
        <f t="shared" si="12"/>
        <v>1489162</v>
      </c>
      <c r="G268" s="1688">
        <f t="shared" si="12"/>
        <v>648042</v>
      </c>
      <c r="H268" s="1688">
        <f t="shared" si="12"/>
        <v>10777</v>
      </c>
      <c r="I268" s="1688">
        <f t="shared" si="12"/>
        <v>431151</v>
      </c>
      <c r="J268" s="1688">
        <f t="shared" si="12"/>
        <v>263355</v>
      </c>
      <c r="K268" s="1675">
        <f t="shared" si="12"/>
        <v>321191</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39" activePane="bottomLeft" state="frozen"/>
      <selection activeCell="AF22" sqref="AF22"/>
      <selection pane="bottomLeft" activeCell="L366" sqref="L36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2"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6"/>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2" t="s">
        <v>297</v>
      </c>
      <c r="B3" s="2233"/>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7">
        <v>4527275</v>
      </c>
      <c r="D5" s="1967">
        <v>720114</v>
      </c>
      <c r="E5" s="1967">
        <v>112183</v>
      </c>
      <c r="F5" s="1967">
        <v>220277</v>
      </c>
      <c r="G5" s="1967">
        <v>0</v>
      </c>
      <c r="H5" s="1967">
        <v>4983</v>
      </c>
      <c r="I5" s="1968">
        <v>42157</v>
      </c>
      <c r="J5" s="1968">
        <v>0</v>
      </c>
      <c r="K5" s="1644">
        <f>SUM(C5:J5)</f>
        <v>5626989</v>
      </c>
      <c r="L5" s="1989">
        <v>5815468</v>
      </c>
    </row>
    <row r="6" spans="1:14" x14ac:dyDescent="0.2">
      <c r="A6" s="1477" t="s">
        <v>1433</v>
      </c>
      <c r="B6" s="591" t="s">
        <v>1431</v>
      </c>
      <c r="C6" s="473"/>
      <c r="D6" s="473"/>
      <c r="E6" s="1967">
        <v>0</v>
      </c>
      <c r="F6" s="473"/>
      <c r="G6" s="473"/>
      <c r="H6" s="473"/>
      <c r="I6" s="473"/>
      <c r="J6" s="473"/>
      <c r="K6" s="1644">
        <f>SUM(C6,E6)</f>
        <v>0</v>
      </c>
      <c r="L6" s="1989">
        <v>0</v>
      </c>
    </row>
    <row r="7" spans="1:14" x14ac:dyDescent="0.2">
      <c r="A7" s="1477" t="s">
        <v>163</v>
      </c>
      <c r="B7" s="591" t="s">
        <v>967</v>
      </c>
      <c r="C7" s="1968">
        <v>63015</v>
      </c>
      <c r="D7" s="1968">
        <v>7636</v>
      </c>
      <c r="E7" s="1968">
        <v>0</v>
      </c>
      <c r="F7" s="1968">
        <v>2028</v>
      </c>
      <c r="G7" s="1968">
        <v>0</v>
      </c>
      <c r="H7" s="1968">
        <v>0</v>
      </c>
      <c r="I7" s="1968">
        <v>0</v>
      </c>
      <c r="J7" s="1968">
        <v>0</v>
      </c>
      <c r="K7" s="1644">
        <f t="shared" ref="K7:K32" si="0">SUM(C7:J7)</f>
        <v>72679</v>
      </c>
      <c r="L7" s="1989">
        <v>68483</v>
      </c>
    </row>
    <row r="8" spans="1:14" x14ac:dyDescent="0.2">
      <c r="A8" s="1477" t="s">
        <v>164</v>
      </c>
      <c r="B8" s="591">
        <v>1200</v>
      </c>
      <c r="C8" s="1967">
        <v>1077756</v>
      </c>
      <c r="D8" s="1967">
        <v>161705</v>
      </c>
      <c r="E8" s="1967">
        <v>1009</v>
      </c>
      <c r="F8" s="1967">
        <v>7768</v>
      </c>
      <c r="G8" s="1967">
        <v>0</v>
      </c>
      <c r="H8" s="1967">
        <v>10163</v>
      </c>
      <c r="I8" s="1968">
        <v>36482</v>
      </c>
      <c r="J8" s="1968">
        <v>0</v>
      </c>
      <c r="K8" s="1644">
        <f t="shared" si="0"/>
        <v>1294883</v>
      </c>
      <c r="L8" s="1989">
        <v>1903162</v>
      </c>
    </row>
    <row r="9" spans="1:14" x14ac:dyDescent="0.2">
      <c r="A9" s="1477" t="s">
        <v>721</v>
      </c>
      <c r="B9" s="591" t="s">
        <v>968</v>
      </c>
      <c r="C9" s="1968">
        <v>78491</v>
      </c>
      <c r="D9" s="1968">
        <v>27868</v>
      </c>
      <c r="E9" s="1968">
        <v>0</v>
      </c>
      <c r="F9" s="1968">
        <v>0</v>
      </c>
      <c r="G9" s="1990">
        <v>0</v>
      </c>
      <c r="H9" s="1968">
        <v>0</v>
      </c>
      <c r="I9" s="1968">
        <v>0</v>
      </c>
      <c r="J9" s="1968">
        <v>0</v>
      </c>
      <c r="K9" s="1644">
        <f t="shared" si="0"/>
        <v>106359</v>
      </c>
      <c r="L9" s="1989">
        <v>101555</v>
      </c>
    </row>
    <row r="10" spans="1:14" x14ac:dyDescent="0.2">
      <c r="A10" s="1477" t="s">
        <v>722</v>
      </c>
      <c r="B10" s="591">
        <v>1250</v>
      </c>
      <c r="C10" s="1967">
        <v>189993</v>
      </c>
      <c r="D10" s="1967">
        <v>49323</v>
      </c>
      <c r="E10" s="1967">
        <v>0</v>
      </c>
      <c r="F10" s="1967">
        <v>3723</v>
      </c>
      <c r="G10" s="1967">
        <v>0</v>
      </c>
      <c r="H10" s="1967">
        <v>0</v>
      </c>
      <c r="I10" s="1968">
        <v>0</v>
      </c>
      <c r="J10" s="1968">
        <v>0</v>
      </c>
      <c r="K10" s="1644">
        <f t="shared" si="0"/>
        <v>243039</v>
      </c>
      <c r="L10" s="1989">
        <v>270711</v>
      </c>
    </row>
    <row r="11" spans="1:14" x14ac:dyDescent="0.2">
      <c r="A11" s="1477" t="s">
        <v>1130</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962</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723</v>
      </c>
      <c r="B13" s="591">
        <v>1400</v>
      </c>
      <c r="C13" s="1967">
        <v>0</v>
      </c>
      <c r="D13" s="1967">
        <v>0</v>
      </c>
      <c r="E13" s="1967">
        <v>0</v>
      </c>
      <c r="F13" s="1967">
        <v>0</v>
      </c>
      <c r="G13" s="1967">
        <v>0</v>
      </c>
      <c r="H13" s="1967">
        <v>0</v>
      </c>
      <c r="I13" s="1968">
        <v>0</v>
      </c>
      <c r="J13" s="1968">
        <v>0</v>
      </c>
      <c r="K13" s="1644">
        <f t="shared" si="0"/>
        <v>0</v>
      </c>
      <c r="L13" s="1989">
        <v>0</v>
      </c>
    </row>
    <row r="14" spans="1:14" x14ac:dyDescent="0.2">
      <c r="A14" s="1477" t="s">
        <v>963</v>
      </c>
      <c r="B14" s="591">
        <v>1500</v>
      </c>
      <c r="C14" s="1967">
        <v>40810</v>
      </c>
      <c r="D14" s="1967">
        <v>473</v>
      </c>
      <c r="E14" s="1967">
        <v>91846</v>
      </c>
      <c r="F14" s="1967">
        <v>0</v>
      </c>
      <c r="G14" s="1967">
        <v>0</v>
      </c>
      <c r="H14" s="1967">
        <v>1500</v>
      </c>
      <c r="I14" s="1968">
        <v>0</v>
      </c>
      <c r="J14" s="1968">
        <v>0</v>
      </c>
      <c r="K14" s="1644">
        <f t="shared" si="0"/>
        <v>134629</v>
      </c>
      <c r="L14" s="1989">
        <v>116505</v>
      </c>
    </row>
    <row r="15" spans="1:14" x14ac:dyDescent="0.2">
      <c r="A15" s="1477" t="s">
        <v>964</v>
      </c>
      <c r="B15" s="591">
        <v>1600</v>
      </c>
      <c r="C15" s="1967">
        <v>13427</v>
      </c>
      <c r="D15" s="1967">
        <v>194</v>
      </c>
      <c r="E15" s="1967">
        <v>1129</v>
      </c>
      <c r="F15" s="1967">
        <v>370</v>
      </c>
      <c r="G15" s="1967">
        <v>0</v>
      </c>
      <c r="H15" s="1967">
        <v>0</v>
      </c>
      <c r="I15" s="1968">
        <v>0</v>
      </c>
      <c r="J15" s="1968">
        <v>0</v>
      </c>
      <c r="K15" s="1644">
        <f t="shared" si="0"/>
        <v>15120</v>
      </c>
      <c r="L15" s="1989">
        <v>34784</v>
      </c>
    </row>
    <row r="16" spans="1:14" x14ac:dyDescent="0.2">
      <c r="A16" s="1477" t="s">
        <v>987</v>
      </c>
      <c r="B16" s="591" t="s">
        <v>424</v>
      </c>
      <c r="C16" s="1967">
        <v>127094</v>
      </c>
      <c r="D16" s="1967">
        <v>13807</v>
      </c>
      <c r="E16" s="1967">
        <v>0</v>
      </c>
      <c r="F16" s="1967">
        <v>109</v>
      </c>
      <c r="G16" s="1967">
        <v>0</v>
      </c>
      <c r="H16" s="1967">
        <v>0</v>
      </c>
      <c r="I16" s="1968">
        <v>0</v>
      </c>
      <c r="J16" s="1968">
        <v>0</v>
      </c>
      <c r="K16" s="1644">
        <f t="shared" si="0"/>
        <v>141010</v>
      </c>
      <c r="L16" s="1989">
        <v>145949</v>
      </c>
    </row>
    <row r="17" spans="1:12" x14ac:dyDescent="0.2">
      <c r="A17" s="1477" t="s">
        <v>724</v>
      </c>
      <c r="B17" s="591" t="s">
        <v>162</v>
      </c>
      <c r="C17" s="1968">
        <v>0</v>
      </c>
      <c r="D17" s="1968">
        <v>0</v>
      </c>
      <c r="E17" s="1968">
        <v>0</v>
      </c>
      <c r="F17" s="1968">
        <v>0</v>
      </c>
      <c r="G17" s="1968">
        <v>0</v>
      </c>
      <c r="H17" s="1968">
        <v>0</v>
      </c>
      <c r="I17" s="1968">
        <v>0</v>
      </c>
      <c r="J17" s="1968">
        <v>0</v>
      </c>
      <c r="K17" s="1644">
        <f t="shared" si="0"/>
        <v>0</v>
      </c>
      <c r="L17" s="1989">
        <v>0</v>
      </c>
    </row>
    <row r="18" spans="1:12" x14ac:dyDescent="0.2">
      <c r="A18" s="1477" t="s">
        <v>1087</v>
      </c>
      <c r="B18" s="591">
        <v>1800</v>
      </c>
      <c r="C18" s="1967">
        <v>411306</v>
      </c>
      <c r="D18" s="1967">
        <v>74302</v>
      </c>
      <c r="E18" s="1967">
        <v>433</v>
      </c>
      <c r="F18" s="1967">
        <v>1938</v>
      </c>
      <c r="G18" s="1967">
        <v>0</v>
      </c>
      <c r="H18" s="1967">
        <v>0</v>
      </c>
      <c r="I18" s="1968">
        <v>0</v>
      </c>
      <c r="J18" s="1968">
        <v>0</v>
      </c>
      <c r="K18" s="1644">
        <f t="shared" si="0"/>
        <v>487979</v>
      </c>
      <c r="L18" s="1989">
        <v>465292</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738</v>
      </c>
      <c r="B20" s="579" t="s">
        <v>725</v>
      </c>
      <c r="C20" s="473"/>
      <c r="D20" s="473"/>
      <c r="E20" s="473"/>
      <c r="F20" s="473"/>
      <c r="G20" s="473"/>
      <c r="H20" s="1970">
        <v>0</v>
      </c>
      <c r="I20" s="593"/>
      <c r="J20" s="472"/>
      <c r="K20" s="1644">
        <f t="shared" si="0"/>
        <v>0</v>
      </c>
      <c r="L20" s="1991">
        <v>0</v>
      </c>
    </row>
    <row r="21" spans="1:12" x14ac:dyDescent="0.2">
      <c r="A21" s="1478" t="s">
        <v>739</v>
      </c>
      <c r="B21" s="579" t="s">
        <v>726</v>
      </c>
      <c r="C21" s="473"/>
      <c r="D21" s="473"/>
      <c r="E21" s="473"/>
      <c r="F21" s="473"/>
      <c r="G21" s="473"/>
      <c r="H21" s="1970">
        <v>0</v>
      </c>
      <c r="I21" s="593"/>
      <c r="J21" s="473"/>
      <c r="K21" s="1644">
        <f t="shared" si="0"/>
        <v>0</v>
      </c>
      <c r="L21" s="1991">
        <v>0</v>
      </c>
    </row>
    <row r="22" spans="1:12" x14ac:dyDescent="0.2">
      <c r="A22" s="1478" t="s">
        <v>740</v>
      </c>
      <c r="B22" s="579" t="s">
        <v>727</v>
      </c>
      <c r="C22" s="473"/>
      <c r="D22" s="473"/>
      <c r="E22" s="473"/>
      <c r="F22" s="473"/>
      <c r="G22" s="473"/>
      <c r="H22" s="1970">
        <v>0</v>
      </c>
      <c r="I22" s="593"/>
      <c r="J22" s="473"/>
      <c r="K22" s="1644">
        <f t="shared" si="0"/>
        <v>0</v>
      </c>
      <c r="L22" s="1991">
        <v>0</v>
      </c>
    </row>
    <row r="23" spans="1:12" x14ac:dyDescent="0.2">
      <c r="A23" s="1478" t="s">
        <v>741</v>
      </c>
      <c r="B23" s="579" t="s">
        <v>728</v>
      </c>
      <c r="C23" s="473"/>
      <c r="D23" s="473"/>
      <c r="E23" s="473"/>
      <c r="F23" s="473"/>
      <c r="G23" s="473"/>
      <c r="H23" s="1970">
        <v>0</v>
      </c>
      <c r="I23" s="593"/>
      <c r="J23" s="473"/>
      <c r="K23" s="1644">
        <f t="shared" si="0"/>
        <v>0</v>
      </c>
      <c r="L23" s="1991">
        <v>0</v>
      </c>
    </row>
    <row r="24" spans="1:12" ht="12.75" customHeight="1" x14ac:dyDescent="0.2">
      <c r="A24" s="1478" t="s">
        <v>742</v>
      </c>
      <c r="B24" s="579" t="s">
        <v>729</v>
      </c>
      <c r="C24" s="473"/>
      <c r="D24" s="473"/>
      <c r="E24" s="473"/>
      <c r="F24" s="473"/>
      <c r="G24" s="473"/>
      <c r="H24" s="1970">
        <v>0</v>
      </c>
      <c r="I24" s="593"/>
      <c r="J24" s="473"/>
      <c r="K24" s="1644">
        <f t="shared" si="0"/>
        <v>0</v>
      </c>
      <c r="L24" s="1991">
        <v>0</v>
      </c>
    </row>
    <row r="25" spans="1:12" ht="12.75" customHeight="1" x14ac:dyDescent="0.2">
      <c r="A25" s="1478" t="s">
        <v>802</v>
      </c>
      <c r="B25" s="579" t="s">
        <v>730</v>
      </c>
      <c r="C25" s="473"/>
      <c r="D25" s="473"/>
      <c r="E25" s="473"/>
      <c r="F25" s="473"/>
      <c r="G25" s="473"/>
      <c r="H25" s="1970">
        <v>0</v>
      </c>
      <c r="I25" s="593"/>
      <c r="J25" s="473"/>
      <c r="K25" s="1644">
        <f t="shared" si="0"/>
        <v>0</v>
      </c>
      <c r="L25" s="1991">
        <v>0</v>
      </c>
    </row>
    <row r="26" spans="1:12" x14ac:dyDescent="0.2">
      <c r="A26" s="1478" t="s">
        <v>622</v>
      </c>
      <c r="B26" s="579" t="s">
        <v>731</v>
      </c>
      <c r="C26" s="473"/>
      <c r="D26" s="473"/>
      <c r="E26" s="473"/>
      <c r="F26" s="473"/>
      <c r="G26" s="473"/>
      <c r="H26" s="1970">
        <v>0</v>
      </c>
      <c r="I26" s="593"/>
      <c r="J26" s="473"/>
      <c r="K26" s="1644">
        <f t="shared" si="0"/>
        <v>0</v>
      </c>
      <c r="L26" s="1991">
        <v>0</v>
      </c>
    </row>
    <row r="27" spans="1:12" x14ac:dyDescent="0.2">
      <c r="A27" s="1478" t="s">
        <v>623</v>
      </c>
      <c r="B27" s="579" t="s">
        <v>732</v>
      </c>
      <c r="C27" s="473"/>
      <c r="D27" s="473"/>
      <c r="E27" s="473"/>
      <c r="F27" s="473"/>
      <c r="G27" s="473"/>
      <c r="H27" s="1970">
        <v>0</v>
      </c>
      <c r="I27" s="593"/>
      <c r="J27" s="473"/>
      <c r="K27" s="1644">
        <f t="shared" si="0"/>
        <v>0</v>
      </c>
      <c r="L27" s="1991">
        <v>0</v>
      </c>
    </row>
    <row r="28" spans="1:12" x14ac:dyDescent="0.2">
      <c r="A28" s="1478" t="s">
        <v>150</v>
      </c>
      <c r="B28" s="579" t="s">
        <v>733</v>
      </c>
      <c r="C28" s="473"/>
      <c r="D28" s="473"/>
      <c r="E28" s="473"/>
      <c r="F28" s="473"/>
      <c r="G28" s="473"/>
      <c r="H28" s="1970">
        <v>0</v>
      </c>
      <c r="I28" s="593"/>
      <c r="J28" s="473"/>
      <c r="K28" s="1644">
        <f t="shared" si="0"/>
        <v>0</v>
      </c>
      <c r="L28" s="1991">
        <v>0</v>
      </c>
    </row>
    <row r="29" spans="1:12" x14ac:dyDescent="0.2">
      <c r="A29" s="1478" t="s">
        <v>151</v>
      </c>
      <c r="B29" s="579" t="s">
        <v>734</v>
      </c>
      <c r="C29" s="473"/>
      <c r="D29" s="473"/>
      <c r="E29" s="473"/>
      <c r="F29" s="473"/>
      <c r="G29" s="473"/>
      <c r="H29" s="1970">
        <v>0</v>
      </c>
      <c r="I29" s="593"/>
      <c r="J29" s="473"/>
      <c r="K29" s="1644">
        <f t="shared" si="0"/>
        <v>0</v>
      </c>
      <c r="L29" s="1991">
        <v>0</v>
      </c>
    </row>
    <row r="30" spans="1:12" x14ac:dyDescent="0.2">
      <c r="A30" s="1478" t="s">
        <v>152</v>
      </c>
      <c r="B30" s="579" t="s">
        <v>735</v>
      </c>
      <c r="C30" s="473"/>
      <c r="D30" s="473"/>
      <c r="E30" s="473"/>
      <c r="F30" s="473"/>
      <c r="G30" s="473"/>
      <c r="H30" s="1970">
        <v>0</v>
      </c>
      <c r="I30" s="593"/>
      <c r="J30" s="473"/>
      <c r="K30" s="1644">
        <f t="shared" si="0"/>
        <v>0</v>
      </c>
      <c r="L30" s="1991">
        <v>0</v>
      </c>
    </row>
    <row r="31" spans="1:12" x14ac:dyDescent="0.2">
      <c r="A31" s="1478" t="s">
        <v>153</v>
      </c>
      <c r="B31" s="579" t="s">
        <v>736</v>
      </c>
      <c r="C31" s="473"/>
      <c r="D31" s="473"/>
      <c r="E31" s="473"/>
      <c r="F31" s="473"/>
      <c r="G31" s="473"/>
      <c r="H31" s="1970">
        <v>0</v>
      </c>
      <c r="I31" s="593"/>
      <c r="J31" s="473"/>
      <c r="K31" s="1644">
        <f t="shared" si="0"/>
        <v>0</v>
      </c>
      <c r="L31" s="1991">
        <v>0</v>
      </c>
    </row>
    <row r="32" spans="1:12" x14ac:dyDescent="0.2">
      <c r="A32" s="1479" t="s">
        <v>1129</v>
      </c>
      <c r="B32" s="591" t="s">
        <v>737</v>
      </c>
      <c r="C32" s="473"/>
      <c r="D32" s="473"/>
      <c r="E32" s="473"/>
      <c r="F32" s="473"/>
      <c r="G32" s="473"/>
      <c r="H32" s="1970">
        <v>0</v>
      </c>
      <c r="I32" s="593"/>
      <c r="J32" s="476"/>
      <c r="K32" s="1644">
        <f t="shared" si="0"/>
        <v>0</v>
      </c>
      <c r="L32" s="1991">
        <v>0</v>
      </c>
    </row>
    <row r="33" spans="1:14" ht="12.75" customHeight="1" thickBot="1" x14ac:dyDescent="0.25">
      <c r="A33" s="1641" t="s">
        <v>1668</v>
      </c>
      <c r="B33" s="1642" t="s">
        <v>570</v>
      </c>
      <c r="C33" s="1643">
        <f>SUM(C5:C32)</f>
        <v>6529167</v>
      </c>
      <c r="D33" s="1643">
        <f t="shared" ref="D33:L33" si="1">SUM(D5:D32)</f>
        <v>1055422</v>
      </c>
      <c r="E33" s="1643">
        <f t="shared" si="1"/>
        <v>206600</v>
      </c>
      <c r="F33" s="1643">
        <f t="shared" si="1"/>
        <v>236213</v>
      </c>
      <c r="G33" s="1643">
        <f t="shared" si="1"/>
        <v>0</v>
      </c>
      <c r="H33" s="1643">
        <f t="shared" si="1"/>
        <v>16646</v>
      </c>
      <c r="I33" s="1643">
        <f t="shared" si="1"/>
        <v>78639</v>
      </c>
      <c r="J33" s="1643">
        <f t="shared" si="1"/>
        <v>0</v>
      </c>
      <c r="K33" s="1643">
        <f t="shared" si="1"/>
        <v>8122687</v>
      </c>
      <c r="L33" s="1643">
        <f t="shared" si="1"/>
        <v>8921909</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238675</v>
      </c>
      <c r="D36" s="477">
        <v>36308</v>
      </c>
      <c r="E36" s="477">
        <v>0</v>
      </c>
      <c r="F36" s="477">
        <v>3312</v>
      </c>
      <c r="G36" s="477">
        <v>0</v>
      </c>
      <c r="H36" s="477">
        <v>0</v>
      </c>
      <c r="I36" s="1968">
        <v>0</v>
      </c>
      <c r="J36" s="1968">
        <v>0</v>
      </c>
      <c r="K36" s="1644">
        <f t="shared" ref="K36:K41" si="2">SUM(C36:J36)</f>
        <v>278295</v>
      </c>
      <c r="L36" s="1989">
        <v>265335</v>
      </c>
    </row>
    <row r="37" spans="1:14" x14ac:dyDescent="0.2">
      <c r="A37" s="1477" t="s">
        <v>1090</v>
      </c>
      <c r="B37" s="591">
        <v>2120</v>
      </c>
      <c r="C37" s="1967">
        <v>201682</v>
      </c>
      <c r="D37" s="1967">
        <v>61610</v>
      </c>
      <c r="E37" s="1967">
        <v>0</v>
      </c>
      <c r="F37" s="1967">
        <v>5</v>
      </c>
      <c r="G37" s="1967">
        <v>0</v>
      </c>
      <c r="H37" s="1967">
        <v>0</v>
      </c>
      <c r="I37" s="1968">
        <v>0</v>
      </c>
      <c r="J37" s="1968">
        <v>0</v>
      </c>
      <c r="K37" s="1644">
        <f t="shared" si="2"/>
        <v>263297</v>
      </c>
      <c r="L37" s="1989">
        <v>274766</v>
      </c>
    </row>
    <row r="38" spans="1:14" x14ac:dyDescent="0.2">
      <c r="A38" s="1477" t="s">
        <v>198</v>
      </c>
      <c r="B38" s="591">
        <v>2130</v>
      </c>
      <c r="C38" s="1967">
        <v>116263</v>
      </c>
      <c r="D38" s="1967">
        <v>25461</v>
      </c>
      <c r="E38" s="1967">
        <v>1305</v>
      </c>
      <c r="F38" s="1967">
        <v>1485</v>
      </c>
      <c r="G38" s="1967">
        <v>0</v>
      </c>
      <c r="H38" s="1967">
        <v>0</v>
      </c>
      <c r="I38" s="1968">
        <v>0</v>
      </c>
      <c r="J38" s="1968">
        <v>0</v>
      </c>
      <c r="K38" s="1644">
        <f t="shared" si="2"/>
        <v>144514</v>
      </c>
      <c r="L38" s="1989">
        <v>151512</v>
      </c>
    </row>
    <row r="39" spans="1:14" x14ac:dyDescent="0.2">
      <c r="A39" s="1477" t="s">
        <v>199</v>
      </c>
      <c r="B39" s="591">
        <v>2140</v>
      </c>
      <c r="C39" s="1967">
        <v>160311</v>
      </c>
      <c r="D39" s="1967">
        <v>22485</v>
      </c>
      <c r="E39" s="1967">
        <v>3495</v>
      </c>
      <c r="F39" s="1967">
        <v>653</v>
      </c>
      <c r="G39" s="1967">
        <v>0</v>
      </c>
      <c r="H39" s="1967">
        <v>545</v>
      </c>
      <c r="I39" s="1968">
        <v>0</v>
      </c>
      <c r="J39" s="1968">
        <v>0</v>
      </c>
      <c r="K39" s="1644">
        <f t="shared" si="2"/>
        <v>187489</v>
      </c>
      <c r="L39" s="1989">
        <v>189819</v>
      </c>
    </row>
    <row r="40" spans="1:14" x14ac:dyDescent="0.2">
      <c r="A40" s="1477" t="s">
        <v>200</v>
      </c>
      <c r="B40" s="591">
        <v>2150</v>
      </c>
      <c r="C40" s="1967">
        <v>171132</v>
      </c>
      <c r="D40" s="1967">
        <v>20737</v>
      </c>
      <c r="E40" s="1967">
        <v>945</v>
      </c>
      <c r="F40" s="1967">
        <v>1826</v>
      </c>
      <c r="G40" s="1967">
        <v>0</v>
      </c>
      <c r="H40" s="1967">
        <v>0</v>
      </c>
      <c r="I40" s="1968">
        <v>0</v>
      </c>
      <c r="J40" s="1968">
        <v>0</v>
      </c>
      <c r="K40" s="1644">
        <f t="shared" si="2"/>
        <v>194640</v>
      </c>
      <c r="L40" s="1989">
        <v>198600</v>
      </c>
    </row>
    <row r="41" spans="1:14" x14ac:dyDescent="0.2">
      <c r="A41" s="1477" t="s">
        <v>1669</v>
      </c>
      <c r="B41" s="591">
        <v>2190</v>
      </c>
      <c r="C41" s="1967">
        <v>40947</v>
      </c>
      <c r="D41" s="1967">
        <v>5</v>
      </c>
      <c r="E41" s="1967">
        <v>7701</v>
      </c>
      <c r="F41" s="1967">
        <v>2843</v>
      </c>
      <c r="G41" s="1967">
        <v>0</v>
      </c>
      <c r="H41" s="1967">
        <v>0</v>
      </c>
      <c r="I41" s="1968">
        <v>0</v>
      </c>
      <c r="J41" s="1968">
        <v>0</v>
      </c>
      <c r="K41" s="1644">
        <f t="shared" si="2"/>
        <v>51496</v>
      </c>
      <c r="L41" s="1989">
        <v>96330</v>
      </c>
    </row>
    <row r="42" spans="1:14" ht="12.75" customHeight="1" thickBot="1" x14ac:dyDescent="0.25">
      <c r="A42" s="1641" t="s">
        <v>560</v>
      </c>
      <c r="B42" s="1642" t="s">
        <v>716</v>
      </c>
      <c r="C42" s="1643">
        <f>SUM(C36:C41)</f>
        <v>929010</v>
      </c>
      <c r="D42" s="1643">
        <f t="shared" ref="D42:L42" si="3">SUM(D36:D41)</f>
        <v>166606</v>
      </c>
      <c r="E42" s="1643">
        <f t="shared" si="3"/>
        <v>13446</v>
      </c>
      <c r="F42" s="1643">
        <f t="shared" si="3"/>
        <v>10124</v>
      </c>
      <c r="G42" s="1643">
        <f t="shared" si="3"/>
        <v>0</v>
      </c>
      <c r="H42" s="1643">
        <f t="shared" si="3"/>
        <v>545</v>
      </c>
      <c r="I42" s="1643">
        <f t="shared" si="3"/>
        <v>0</v>
      </c>
      <c r="J42" s="1643">
        <f t="shared" si="3"/>
        <v>0</v>
      </c>
      <c r="K42" s="1643">
        <f t="shared" si="3"/>
        <v>1119731</v>
      </c>
      <c r="L42" s="1643">
        <f t="shared" si="3"/>
        <v>1176362</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172483</v>
      </c>
      <c r="D44" s="477">
        <v>42518</v>
      </c>
      <c r="E44" s="477">
        <v>48972</v>
      </c>
      <c r="F44" s="477">
        <v>2255</v>
      </c>
      <c r="G44" s="477">
        <v>0</v>
      </c>
      <c r="H44" s="477">
        <v>159</v>
      </c>
      <c r="I44" s="1968">
        <v>0</v>
      </c>
      <c r="J44" s="1968">
        <v>0</v>
      </c>
      <c r="K44" s="1645">
        <f>SUM(C44:J44)</f>
        <v>266387</v>
      </c>
      <c r="L44" s="477">
        <v>474903</v>
      </c>
    </row>
    <row r="45" spans="1:14" x14ac:dyDescent="0.2">
      <c r="A45" s="1477" t="s">
        <v>815</v>
      </c>
      <c r="B45" s="591">
        <v>2220</v>
      </c>
      <c r="C45" s="1967">
        <v>590724</v>
      </c>
      <c r="D45" s="1967">
        <v>95145</v>
      </c>
      <c r="E45" s="1967">
        <v>0</v>
      </c>
      <c r="F45" s="1967">
        <v>16642</v>
      </c>
      <c r="G45" s="1967">
        <v>10372</v>
      </c>
      <c r="H45" s="1967">
        <v>0</v>
      </c>
      <c r="I45" s="1968">
        <v>16540</v>
      </c>
      <c r="J45" s="1968">
        <v>0</v>
      </c>
      <c r="K45" s="1645">
        <f>SUM(C45:J45)</f>
        <v>729423</v>
      </c>
      <c r="L45" s="1989">
        <v>881933</v>
      </c>
    </row>
    <row r="46" spans="1:14" x14ac:dyDescent="0.2">
      <c r="A46" s="1477" t="s">
        <v>816</v>
      </c>
      <c r="B46" s="591">
        <v>2230</v>
      </c>
      <c r="C46" s="1967">
        <v>36737</v>
      </c>
      <c r="D46" s="1967">
        <v>551</v>
      </c>
      <c r="E46" s="1967">
        <v>0</v>
      </c>
      <c r="F46" s="1967">
        <v>16949</v>
      </c>
      <c r="G46" s="1967">
        <v>0</v>
      </c>
      <c r="H46" s="1967">
        <v>0</v>
      </c>
      <c r="I46" s="1968">
        <v>0</v>
      </c>
      <c r="J46" s="1968">
        <v>0</v>
      </c>
      <c r="K46" s="1645">
        <f>SUM(C46:J46)</f>
        <v>54237</v>
      </c>
      <c r="L46" s="1989">
        <v>92503</v>
      </c>
    </row>
    <row r="47" spans="1:14" ht="12.75" customHeight="1" thickBot="1" x14ac:dyDescent="0.25">
      <c r="A47" s="1641" t="s">
        <v>561</v>
      </c>
      <c r="B47" s="1642" t="s">
        <v>32</v>
      </c>
      <c r="C47" s="1643">
        <f>SUM(C44:C46)</f>
        <v>799944</v>
      </c>
      <c r="D47" s="1643">
        <f t="shared" ref="D47:K47" si="4">SUM(D44:D46)</f>
        <v>138214</v>
      </c>
      <c r="E47" s="1643">
        <f t="shared" si="4"/>
        <v>48972</v>
      </c>
      <c r="F47" s="1643">
        <f t="shared" si="4"/>
        <v>35846</v>
      </c>
      <c r="G47" s="1643">
        <f t="shared" si="4"/>
        <v>10372</v>
      </c>
      <c r="H47" s="1643">
        <f t="shared" si="4"/>
        <v>159</v>
      </c>
      <c r="I47" s="1643">
        <f t="shared" si="4"/>
        <v>16540</v>
      </c>
      <c r="J47" s="1643">
        <f t="shared" si="4"/>
        <v>0</v>
      </c>
      <c r="K47" s="1643">
        <f t="shared" si="4"/>
        <v>1050047</v>
      </c>
      <c r="L47" s="1643">
        <f>SUM(L44:L46)</f>
        <v>1449339</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121</v>
      </c>
      <c r="D49" s="477">
        <v>18432</v>
      </c>
      <c r="E49" s="477">
        <v>94842</v>
      </c>
      <c r="F49" s="477">
        <v>10031</v>
      </c>
      <c r="G49" s="477">
        <v>0</v>
      </c>
      <c r="H49" s="477">
        <v>11701</v>
      </c>
      <c r="I49" s="1968">
        <v>0</v>
      </c>
      <c r="J49" s="1968">
        <v>0</v>
      </c>
      <c r="K49" s="1645">
        <f>SUM(C49:J49)</f>
        <v>135127</v>
      </c>
      <c r="L49" s="477">
        <v>170000</v>
      </c>
    </row>
    <row r="50" spans="1:14" x14ac:dyDescent="0.2">
      <c r="A50" s="1477" t="s">
        <v>818</v>
      </c>
      <c r="B50" s="591">
        <v>2320</v>
      </c>
      <c r="C50" s="1967">
        <v>348228</v>
      </c>
      <c r="D50" s="1967">
        <v>85049</v>
      </c>
      <c r="E50" s="1967">
        <v>4578</v>
      </c>
      <c r="F50" s="1967">
        <v>2474</v>
      </c>
      <c r="G50" s="1967">
        <v>0</v>
      </c>
      <c r="H50" s="1967">
        <v>8713</v>
      </c>
      <c r="I50" s="1968">
        <v>0</v>
      </c>
      <c r="J50" s="1968">
        <v>0</v>
      </c>
      <c r="K50" s="1645">
        <f>SUM(C50:J50)</f>
        <v>449042</v>
      </c>
      <c r="L50" s="1989">
        <v>448700</v>
      </c>
    </row>
    <row r="51" spans="1:14" x14ac:dyDescent="0.2">
      <c r="A51" s="1477" t="s">
        <v>42</v>
      </c>
      <c r="B51" s="591">
        <v>2330</v>
      </c>
      <c r="C51" s="1967">
        <v>0</v>
      </c>
      <c r="D51" s="1967">
        <v>0</v>
      </c>
      <c r="E51" s="1967">
        <v>0</v>
      </c>
      <c r="F51" s="1967">
        <v>0</v>
      </c>
      <c r="G51" s="1967">
        <v>0</v>
      </c>
      <c r="H51" s="1967">
        <v>0</v>
      </c>
      <c r="I51" s="1968">
        <v>0</v>
      </c>
      <c r="J51" s="1968">
        <v>0</v>
      </c>
      <c r="K51" s="1645">
        <f>SUM(C51:J51)</f>
        <v>0</v>
      </c>
      <c r="L51" s="1989">
        <v>0</v>
      </c>
    </row>
    <row r="52" spans="1:14" ht="22.5" x14ac:dyDescent="0.2">
      <c r="A52" s="1478" t="s">
        <v>298</v>
      </c>
      <c r="B52" s="604" t="s">
        <v>366</v>
      </c>
      <c r="C52" s="1970">
        <v>0</v>
      </c>
      <c r="D52" s="1970">
        <v>0</v>
      </c>
      <c r="E52" s="1970">
        <v>0</v>
      </c>
      <c r="F52" s="1970">
        <v>0</v>
      </c>
      <c r="G52" s="1970">
        <v>0</v>
      </c>
      <c r="H52" s="1970">
        <v>0</v>
      </c>
      <c r="I52" s="1970">
        <v>0</v>
      </c>
      <c r="J52" s="1970">
        <v>0</v>
      </c>
      <c r="K52" s="1645">
        <f>SUM(C52:J52)</f>
        <v>0</v>
      </c>
      <c r="L52" s="1992">
        <v>0</v>
      </c>
    </row>
    <row r="53" spans="1:14" ht="12.75" customHeight="1" thickBot="1" x14ac:dyDescent="0.25">
      <c r="A53" s="1641" t="s">
        <v>717</v>
      </c>
      <c r="B53" s="1642" t="s">
        <v>33</v>
      </c>
      <c r="C53" s="1643">
        <f>SUM(C49:C52)</f>
        <v>348349</v>
      </c>
      <c r="D53" s="1643">
        <f t="shared" ref="D53:L53" si="5">SUM(D49:D52)</f>
        <v>103481</v>
      </c>
      <c r="E53" s="1643">
        <f t="shared" si="5"/>
        <v>99420</v>
      </c>
      <c r="F53" s="1643">
        <f t="shared" si="5"/>
        <v>12505</v>
      </c>
      <c r="G53" s="1643">
        <f t="shared" si="5"/>
        <v>0</v>
      </c>
      <c r="H53" s="1643">
        <f t="shared" si="5"/>
        <v>20414</v>
      </c>
      <c r="I53" s="1643">
        <f t="shared" si="5"/>
        <v>0</v>
      </c>
      <c r="J53" s="1643">
        <f t="shared" si="5"/>
        <v>0</v>
      </c>
      <c r="K53" s="1643">
        <f t="shared" si="5"/>
        <v>584169</v>
      </c>
      <c r="L53" s="1643">
        <f t="shared" si="5"/>
        <v>618700</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865085</v>
      </c>
      <c r="D55" s="477">
        <v>295509</v>
      </c>
      <c r="E55" s="477">
        <v>10633</v>
      </c>
      <c r="F55" s="477">
        <v>3657</v>
      </c>
      <c r="G55" s="477">
        <v>0</v>
      </c>
      <c r="H55" s="477">
        <v>2764</v>
      </c>
      <c r="I55" s="1968">
        <v>0</v>
      </c>
      <c r="J55" s="1968">
        <v>0</v>
      </c>
      <c r="K55" s="1645">
        <f>SUM(C55:J55)</f>
        <v>1177648</v>
      </c>
      <c r="L55" s="477">
        <v>1231862</v>
      </c>
    </row>
    <row r="56" spans="1:14" ht="12.75" customHeight="1" x14ac:dyDescent="0.2">
      <c r="A56" s="1481" t="s">
        <v>376</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865085</v>
      </c>
      <c r="D57" s="1647">
        <f t="shared" ref="D57:K57" si="6">SUM(D55:D56)</f>
        <v>295509</v>
      </c>
      <c r="E57" s="1647">
        <f t="shared" si="6"/>
        <v>10633</v>
      </c>
      <c r="F57" s="1647">
        <f t="shared" si="6"/>
        <v>3657</v>
      </c>
      <c r="G57" s="1647">
        <f t="shared" si="6"/>
        <v>0</v>
      </c>
      <c r="H57" s="1647">
        <f t="shared" si="6"/>
        <v>2764</v>
      </c>
      <c r="I57" s="1647">
        <f t="shared" si="6"/>
        <v>0</v>
      </c>
      <c r="J57" s="1647">
        <f t="shared" si="6"/>
        <v>0</v>
      </c>
      <c r="K57" s="1647">
        <f t="shared" si="6"/>
        <v>1177648</v>
      </c>
      <c r="L57" s="1643">
        <f>SUM(L55:L56)</f>
        <v>1231862</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134100</v>
      </c>
      <c r="D59" s="477">
        <v>26392</v>
      </c>
      <c r="E59" s="477">
        <v>0</v>
      </c>
      <c r="F59" s="477">
        <v>0</v>
      </c>
      <c r="G59" s="477">
        <v>0</v>
      </c>
      <c r="H59" s="477">
        <v>0</v>
      </c>
      <c r="I59" s="1968">
        <v>0</v>
      </c>
      <c r="J59" s="1968">
        <v>0</v>
      </c>
      <c r="K59" s="1645">
        <f t="shared" ref="K59:K64" si="7">SUM(C59:J59)</f>
        <v>160492</v>
      </c>
      <c r="L59" s="477">
        <v>165476</v>
      </c>
      <c r="M59" s="586"/>
      <c r="N59" s="586"/>
    </row>
    <row r="60" spans="1:14" s="343" customFormat="1" x14ac:dyDescent="0.2">
      <c r="A60" s="1477" t="s">
        <v>463</v>
      </c>
      <c r="B60" s="591">
        <v>2520</v>
      </c>
      <c r="C60" s="1967">
        <v>191920</v>
      </c>
      <c r="D60" s="1967">
        <v>39371</v>
      </c>
      <c r="E60" s="1967">
        <v>136398</v>
      </c>
      <c r="F60" s="1967">
        <v>4660</v>
      </c>
      <c r="G60" s="1967">
        <v>0</v>
      </c>
      <c r="H60" s="1967">
        <v>1215</v>
      </c>
      <c r="I60" s="1968">
        <v>300</v>
      </c>
      <c r="J60" s="1968">
        <v>0</v>
      </c>
      <c r="K60" s="1645">
        <f t="shared" si="7"/>
        <v>373864</v>
      </c>
      <c r="L60" s="1989">
        <v>411913</v>
      </c>
      <c r="M60" s="586"/>
      <c r="N60" s="586"/>
    </row>
    <row r="61" spans="1:14" s="343" customFormat="1" x14ac:dyDescent="0.2">
      <c r="A61" s="1477" t="s">
        <v>197</v>
      </c>
      <c r="B61" s="591">
        <v>2540</v>
      </c>
      <c r="C61" s="1967">
        <v>0</v>
      </c>
      <c r="D61" s="1967">
        <v>0</v>
      </c>
      <c r="E61" s="1967">
        <v>42108</v>
      </c>
      <c r="F61" s="1967">
        <v>0</v>
      </c>
      <c r="G61" s="1967">
        <v>0</v>
      </c>
      <c r="H61" s="1967">
        <v>0</v>
      </c>
      <c r="I61" s="1968">
        <v>0</v>
      </c>
      <c r="J61" s="1968">
        <v>0</v>
      </c>
      <c r="K61" s="1645">
        <f t="shared" si="7"/>
        <v>42108</v>
      </c>
      <c r="L61" s="1989">
        <v>55000</v>
      </c>
      <c r="M61" s="586"/>
      <c r="N61" s="586"/>
    </row>
    <row r="62" spans="1:14" s="343" customFormat="1" x14ac:dyDescent="0.2">
      <c r="A62" s="1477" t="s">
        <v>953</v>
      </c>
      <c r="B62" s="591">
        <v>2550</v>
      </c>
      <c r="C62" s="1967">
        <v>0</v>
      </c>
      <c r="D62" s="1967">
        <v>0</v>
      </c>
      <c r="E62" s="1967">
        <v>0</v>
      </c>
      <c r="F62" s="1967">
        <v>0</v>
      </c>
      <c r="G62" s="1967">
        <v>0</v>
      </c>
      <c r="H62" s="1967">
        <v>0</v>
      </c>
      <c r="I62" s="1968">
        <v>0</v>
      </c>
      <c r="J62" s="1968">
        <v>0</v>
      </c>
      <c r="K62" s="1645">
        <f t="shared" si="7"/>
        <v>0</v>
      </c>
      <c r="L62" s="1989">
        <v>0</v>
      </c>
      <c r="M62" s="586"/>
      <c r="N62" s="586"/>
    </row>
    <row r="63" spans="1:14" s="586" customFormat="1" x14ac:dyDescent="0.2">
      <c r="A63" s="1477" t="s">
        <v>100</v>
      </c>
      <c r="B63" s="591">
        <v>2560</v>
      </c>
      <c r="C63" s="1967">
        <v>0</v>
      </c>
      <c r="D63" s="1967">
        <v>0</v>
      </c>
      <c r="E63" s="1967">
        <v>346300</v>
      </c>
      <c r="F63" s="1967">
        <v>0</v>
      </c>
      <c r="G63" s="1967">
        <v>0</v>
      </c>
      <c r="H63" s="1967">
        <v>0</v>
      </c>
      <c r="I63" s="1968">
        <v>0</v>
      </c>
      <c r="J63" s="1968">
        <v>0</v>
      </c>
      <c r="K63" s="1645">
        <f t="shared" si="7"/>
        <v>346300</v>
      </c>
      <c r="L63" s="1989">
        <v>345000</v>
      </c>
    </row>
    <row r="64" spans="1:14" s="586" customFormat="1" x14ac:dyDescent="0.2">
      <c r="A64" s="1482" t="s">
        <v>101</v>
      </c>
      <c r="B64" s="607">
        <v>2570</v>
      </c>
      <c r="C64" s="477">
        <v>0</v>
      </c>
      <c r="D64" s="477">
        <v>0</v>
      </c>
      <c r="E64" s="477">
        <v>83748</v>
      </c>
      <c r="F64" s="477">
        <v>18793</v>
      </c>
      <c r="G64" s="477">
        <v>0</v>
      </c>
      <c r="H64" s="477">
        <v>0</v>
      </c>
      <c r="I64" s="1968">
        <v>0</v>
      </c>
      <c r="J64" s="1968">
        <v>0</v>
      </c>
      <c r="K64" s="1645">
        <f t="shared" si="7"/>
        <v>102541</v>
      </c>
      <c r="L64" s="477">
        <v>92000</v>
      </c>
    </row>
    <row r="65" spans="1:14" s="343" customFormat="1" ht="12.75" customHeight="1" thickBot="1" x14ac:dyDescent="0.25">
      <c r="A65" s="1641" t="s">
        <v>719</v>
      </c>
      <c r="B65" s="1642" t="s">
        <v>35</v>
      </c>
      <c r="C65" s="1643">
        <f>SUM(C59:C64)</f>
        <v>326020</v>
      </c>
      <c r="D65" s="1643">
        <f t="shared" ref="D65:L65" si="8">SUM(D59:D64)</f>
        <v>65763</v>
      </c>
      <c r="E65" s="1643">
        <f t="shared" si="8"/>
        <v>608554</v>
      </c>
      <c r="F65" s="1643">
        <f t="shared" si="8"/>
        <v>23453</v>
      </c>
      <c r="G65" s="1643">
        <f t="shared" si="8"/>
        <v>0</v>
      </c>
      <c r="H65" s="1643">
        <f t="shared" si="8"/>
        <v>1215</v>
      </c>
      <c r="I65" s="1643">
        <f t="shared" si="8"/>
        <v>300</v>
      </c>
      <c r="J65" s="1643">
        <f t="shared" si="8"/>
        <v>0</v>
      </c>
      <c r="K65" s="1643">
        <f t="shared" si="8"/>
        <v>1025305</v>
      </c>
      <c r="L65" s="1643">
        <f t="shared" si="8"/>
        <v>1069389</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607</v>
      </c>
      <c r="B68" s="591">
        <v>2620</v>
      </c>
      <c r="C68" s="1967">
        <v>0</v>
      </c>
      <c r="D68" s="1967">
        <v>0</v>
      </c>
      <c r="E68" s="1967">
        <v>0</v>
      </c>
      <c r="F68" s="1967">
        <v>0</v>
      </c>
      <c r="G68" s="1967">
        <v>0</v>
      </c>
      <c r="H68" s="1967">
        <v>0</v>
      </c>
      <c r="I68" s="1968">
        <v>0</v>
      </c>
      <c r="J68" s="1968">
        <v>0</v>
      </c>
      <c r="K68" s="1645">
        <f>SUM(C68:J68)</f>
        <v>0</v>
      </c>
      <c r="L68" s="1989">
        <v>0</v>
      </c>
      <c r="M68" s="586"/>
      <c r="N68" s="586"/>
    </row>
    <row r="69" spans="1:14" s="343" customFormat="1" x14ac:dyDescent="0.2">
      <c r="A69" s="1477" t="s">
        <v>1061</v>
      </c>
      <c r="B69" s="591">
        <v>2630</v>
      </c>
      <c r="C69" s="1967">
        <v>0</v>
      </c>
      <c r="D69" s="1967">
        <v>0</v>
      </c>
      <c r="E69" s="1967">
        <v>14492</v>
      </c>
      <c r="F69" s="1967">
        <v>51498</v>
      </c>
      <c r="G69" s="1967">
        <v>0</v>
      </c>
      <c r="H69" s="1967">
        <v>0</v>
      </c>
      <c r="I69" s="1968">
        <v>0</v>
      </c>
      <c r="J69" s="1968">
        <v>0</v>
      </c>
      <c r="K69" s="1645">
        <f>SUM(C69:J69)</f>
        <v>65990</v>
      </c>
      <c r="L69" s="1989">
        <v>90150</v>
      </c>
      <c r="M69" s="586"/>
      <c r="N69" s="586"/>
    </row>
    <row r="70" spans="1:14" s="343" customFormat="1" x14ac:dyDescent="0.2">
      <c r="A70" s="1477" t="s">
        <v>403</v>
      </c>
      <c r="B70" s="591">
        <v>2640</v>
      </c>
      <c r="C70" s="1967">
        <v>127</v>
      </c>
      <c r="D70" s="1967">
        <v>2</v>
      </c>
      <c r="E70" s="1967">
        <v>14469</v>
      </c>
      <c r="F70" s="1967">
        <v>6101</v>
      </c>
      <c r="G70" s="1967">
        <v>0</v>
      </c>
      <c r="H70" s="1967">
        <v>0</v>
      </c>
      <c r="I70" s="1968">
        <v>0</v>
      </c>
      <c r="J70" s="1968">
        <v>0</v>
      </c>
      <c r="K70" s="1645">
        <f>SUM(C70:J70)</f>
        <v>20699</v>
      </c>
      <c r="L70" s="1989">
        <v>11000</v>
      </c>
      <c r="M70" s="586"/>
      <c r="N70" s="586"/>
    </row>
    <row r="71" spans="1:14" s="343" customFormat="1" x14ac:dyDescent="0.2">
      <c r="A71" s="1477" t="s">
        <v>404</v>
      </c>
      <c r="B71" s="591">
        <v>2660</v>
      </c>
      <c r="C71" s="1967">
        <v>394600</v>
      </c>
      <c r="D71" s="1967">
        <v>71008</v>
      </c>
      <c r="E71" s="1967">
        <v>12656</v>
      </c>
      <c r="F71" s="1967">
        <v>13501</v>
      </c>
      <c r="G71" s="1967">
        <v>22594</v>
      </c>
      <c r="H71" s="1967">
        <v>0</v>
      </c>
      <c r="I71" s="1968">
        <v>66149</v>
      </c>
      <c r="J71" s="1968">
        <v>0</v>
      </c>
      <c r="K71" s="1645">
        <f>SUM(C71:J71)</f>
        <v>580508</v>
      </c>
      <c r="L71" s="1989">
        <v>654516</v>
      </c>
      <c r="M71" s="586"/>
      <c r="N71" s="586"/>
    </row>
    <row r="72" spans="1:14" s="343" customFormat="1" ht="12.75" customHeight="1" thickBot="1" x14ac:dyDescent="0.25">
      <c r="A72" s="1641" t="s">
        <v>37</v>
      </c>
      <c r="B72" s="1648" t="s">
        <v>36</v>
      </c>
      <c r="C72" s="1643">
        <f>SUM(C67:C71)</f>
        <v>394727</v>
      </c>
      <c r="D72" s="1643">
        <f t="shared" ref="D72:K72" si="9">SUM(D67:D71)</f>
        <v>71010</v>
      </c>
      <c r="E72" s="1643">
        <f t="shared" si="9"/>
        <v>41617</v>
      </c>
      <c r="F72" s="1643">
        <f t="shared" si="9"/>
        <v>71100</v>
      </c>
      <c r="G72" s="1643">
        <f t="shared" si="9"/>
        <v>22594</v>
      </c>
      <c r="H72" s="1643">
        <f t="shared" si="9"/>
        <v>0</v>
      </c>
      <c r="I72" s="1643">
        <f t="shared" si="9"/>
        <v>66149</v>
      </c>
      <c r="J72" s="1643">
        <f t="shared" si="9"/>
        <v>0</v>
      </c>
      <c r="K72" s="1643">
        <f t="shared" si="9"/>
        <v>667197</v>
      </c>
      <c r="L72" s="1643">
        <f>SUM(L67:L71)</f>
        <v>755666</v>
      </c>
      <c r="M72" s="586"/>
      <c r="N72" s="586"/>
    </row>
    <row r="73" spans="1:14" s="343" customFormat="1" ht="14.25" thickTop="1" thickBot="1" x14ac:dyDescent="0.25">
      <c r="A73" s="1483" t="s">
        <v>980</v>
      </c>
      <c r="B73" s="609" t="s">
        <v>574</v>
      </c>
      <c r="C73" s="1978">
        <v>0</v>
      </c>
      <c r="D73" s="1978">
        <v>0</v>
      </c>
      <c r="E73" s="1978">
        <v>0</v>
      </c>
      <c r="F73" s="1978">
        <v>0</v>
      </c>
      <c r="G73" s="1978">
        <v>0</v>
      </c>
      <c r="H73" s="1978">
        <v>0</v>
      </c>
      <c r="I73" s="1975">
        <v>0</v>
      </c>
      <c r="J73" s="1975">
        <v>0</v>
      </c>
      <c r="K73" s="1643">
        <f>SUM(C73:J73)</f>
        <v>0</v>
      </c>
      <c r="L73" s="2002">
        <v>0</v>
      </c>
      <c r="M73" s="586"/>
      <c r="N73" s="586"/>
    </row>
    <row r="74" spans="1:14" ht="12.75" customHeight="1" thickTop="1" thickBot="1" x14ac:dyDescent="0.25">
      <c r="A74" s="1641" t="s">
        <v>811</v>
      </c>
      <c r="B74" s="1649">
        <v>2000</v>
      </c>
      <c r="C74" s="1650">
        <f>SUM(C42,C47,C53,C57,C65,C72,C73)</f>
        <v>3663135</v>
      </c>
      <c r="D74" s="1650">
        <f t="shared" ref="D74:K74" si="10">SUM(D42,D47,D53,D57,D65,D72,D73)</f>
        <v>840583</v>
      </c>
      <c r="E74" s="1650">
        <f t="shared" si="10"/>
        <v>822642</v>
      </c>
      <c r="F74" s="1650">
        <f t="shared" si="10"/>
        <v>156685</v>
      </c>
      <c r="G74" s="1650">
        <f t="shared" si="10"/>
        <v>32966</v>
      </c>
      <c r="H74" s="1650">
        <f t="shared" si="10"/>
        <v>25097</v>
      </c>
      <c r="I74" s="1650">
        <f t="shared" si="10"/>
        <v>82989</v>
      </c>
      <c r="J74" s="1650">
        <f t="shared" si="10"/>
        <v>0</v>
      </c>
      <c r="K74" s="1650">
        <f t="shared" si="10"/>
        <v>5624097</v>
      </c>
      <c r="L74" s="1650">
        <f>SUM(L42,L47,L53,L57,L65,L72,L73)</f>
        <v>6301318</v>
      </c>
    </row>
    <row r="75" spans="1:14" s="259" customFormat="1" ht="15.75" customHeight="1" thickTop="1" thickBot="1" x14ac:dyDescent="0.25">
      <c r="A75" s="1583" t="s">
        <v>47</v>
      </c>
      <c r="B75" s="1584" t="s">
        <v>575</v>
      </c>
      <c r="C75" s="1978">
        <v>10296</v>
      </c>
      <c r="D75" s="1978">
        <v>645</v>
      </c>
      <c r="E75" s="1978">
        <v>39372</v>
      </c>
      <c r="F75" s="1978">
        <v>1161</v>
      </c>
      <c r="G75" s="1978">
        <v>0</v>
      </c>
      <c r="H75" s="1978">
        <v>0</v>
      </c>
      <c r="I75" s="1975">
        <v>13762</v>
      </c>
      <c r="J75" s="1975">
        <v>0</v>
      </c>
      <c r="K75" s="1643">
        <f>SUM(C75:J75)</f>
        <v>65236</v>
      </c>
      <c r="L75" s="2002">
        <v>78356</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7">
        <v>5284</v>
      </c>
      <c r="F79" s="593"/>
      <c r="G79" s="593"/>
      <c r="H79" s="1967">
        <v>814653</v>
      </c>
      <c r="I79" s="473"/>
      <c r="J79" s="473"/>
      <c r="K79" s="1644">
        <f t="shared" si="11"/>
        <v>819937</v>
      </c>
      <c r="L79" s="1989">
        <v>738292</v>
      </c>
    </row>
    <row r="80" spans="1:14" x14ac:dyDescent="0.2">
      <c r="A80" s="1477" t="s">
        <v>305</v>
      </c>
      <c r="B80" s="591">
        <v>4130</v>
      </c>
      <c r="C80" s="593"/>
      <c r="D80" s="593"/>
      <c r="E80" s="1967">
        <v>0</v>
      </c>
      <c r="F80" s="593"/>
      <c r="G80" s="593"/>
      <c r="H80" s="1967">
        <v>0</v>
      </c>
      <c r="I80" s="473"/>
      <c r="J80" s="473"/>
      <c r="K80" s="1644">
        <f t="shared" si="11"/>
        <v>0</v>
      </c>
      <c r="L80" s="1989">
        <v>0</v>
      </c>
    </row>
    <row r="81" spans="1:12" x14ac:dyDescent="0.2">
      <c r="A81" s="1477" t="s">
        <v>697</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698</v>
      </c>
      <c r="B83" s="605">
        <v>4190</v>
      </c>
      <c r="C83" s="593"/>
      <c r="D83" s="593"/>
      <c r="E83" s="1967">
        <v>0</v>
      </c>
      <c r="F83" s="593"/>
      <c r="G83" s="593"/>
      <c r="H83" s="1967">
        <v>0</v>
      </c>
      <c r="I83" s="473"/>
      <c r="J83" s="473"/>
      <c r="K83" s="1644">
        <f t="shared" si="11"/>
        <v>0</v>
      </c>
      <c r="L83" s="1989">
        <v>0</v>
      </c>
    </row>
    <row r="84" spans="1:12" ht="13.5" thickBot="1" x14ac:dyDescent="0.25">
      <c r="A84" s="1641" t="s">
        <v>1485</v>
      </c>
      <c r="B84" s="1651">
        <v>4100</v>
      </c>
      <c r="C84" s="593"/>
      <c r="D84" s="593"/>
      <c r="E84" s="1643">
        <f>SUM(E78:E83)</f>
        <v>5284</v>
      </c>
      <c r="F84" s="593"/>
      <c r="G84" s="593"/>
      <c r="H84" s="1643">
        <f>SUM(H78:H83)</f>
        <v>814653</v>
      </c>
      <c r="I84" s="473"/>
      <c r="J84" s="473"/>
      <c r="K84" s="1643">
        <f>SUM(K78:K83)</f>
        <v>819937</v>
      </c>
      <c r="L84" s="1643">
        <f>SUM(L78:L83)</f>
        <v>738292</v>
      </c>
    </row>
    <row r="85" spans="1:12" ht="12.75" customHeight="1" thickTop="1" thickBot="1" x14ac:dyDescent="0.25">
      <c r="A85" s="1484" t="s">
        <v>255</v>
      </c>
      <c r="B85" s="612">
        <v>4210</v>
      </c>
      <c r="C85" s="593"/>
      <c r="D85" s="593"/>
      <c r="E85" s="613"/>
      <c r="F85" s="593"/>
      <c r="G85" s="593"/>
      <c r="H85" s="1977">
        <v>0</v>
      </c>
      <c r="I85" s="473"/>
      <c r="J85" s="473"/>
      <c r="K85" s="1650">
        <f>H85</f>
        <v>0</v>
      </c>
      <c r="L85" s="1997">
        <v>0</v>
      </c>
    </row>
    <row r="86" spans="1:12" ht="12.75" customHeight="1" thickTop="1" thickBot="1" x14ac:dyDescent="0.25">
      <c r="A86" s="1485" t="s">
        <v>699</v>
      </c>
      <c r="B86" s="614">
        <v>4220</v>
      </c>
      <c r="C86" s="593"/>
      <c r="D86" s="593"/>
      <c r="E86" s="615"/>
      <c r="F86" s="593"/>
      <c r="G86" s="593"/>
      <c r="H86" s="1968">
        <v>1014695</v>
      </c>
      <c r="I86" s="473"/>
      <c r="J86" s="473"/>
      <c r="K86" s="1650">
        <f t="shared" ref="K86:K98" si="12">H86</f>
        <v>1014695</v>
      </c>
      <c r="L86" s="1997">
        <v>1100000</v>
      </c>
    </row>
    <row r="87" spans="1:12" ht="14.25" thickTop="1" thickBot="1" x14ac:dyDescent="0.25">
      <c r="A87" s="1486" t="s">
        <v>700</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765</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701</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686</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687</v>
      </c>
      <c r="B91" s="616">
        <v>4290</v>
      </c>
      <c r="C91" s="593"/>
      <c r="D91" s="593"/>
      <c r="E91" s="615"/>
      <c r="F91" s="593"/>
      <c r="G91" s="593"/>
      <c r="H91" s="1968">
        <v>0</v>
      </c>
      <c r="I91" s="473"/>
      <c r="J91" s="473"/>
      <c r="K91" s="1650">
        <f t="shared" si="12"/>
        <v>0</v>
      </c>
      <c r="L91" s="1997">
        <v>0</v>
      </c>
    </row>
    <row r="92" spans="1:12" ht="14.25" thickTop="1" thickBot="1" x14ac:dyDescent="0.25">
      <c r="A92" s="1653" t="s">
        <v>1560</v>
      </c>
      <c r="B92" s="1651">
        <v>4200</v>
      </c>
      <c r="C92" s="593"/>
      <c r="D92" s="593"/>
      <c r="E92" s="615"/>
      <c r="F92" s="593"/>
      <c r="G92" s="593"/>
      <c r="H92" s="1643">
        <f>SUM(H85:H91)</f>
        <v>1014695</v>
      </c>
      <c r="I92" s="473"/>
      <c r="J92" s="473"/>
      <c r="K92" s="1650">
        <f t="shared" si="12"/>
        <v>1014695</v>
      </c>
      <c r="L92" s="1643">
        <f>SUM(L85:L91)</f>
        <v>1100000</v>
      </c>
    </row>
    <row r="93" spans="1:12" ht="14.25" thickTop="1" thickBot="1" x14ac:dyDescent="0.25">
      <c r="A93" s="1485" t="s">
        <v>688</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689</v>
      </c>
      <c r="B94" s="616">
        <v>4320</v>
      </c>
      <c r="C94" s="593"/>
      <c r="D94" s="593"/>
      <c r="E94" s="615"/>
      <c r="F94" s="593"/>
      <c r="G94" s="593"/>
      <c r="H94" s="1968">
        <v>0</v>
      </c>
      <c r="I94" s="473"/>
      <c r="J94" s="473"/>
      <c r="K94" s="1650">
        <f t="shared" si="12"/>
        <v>0</v>
      </c>
      <c r="L94" s="1997">
        <v>0</v>
      </c>
    </row>
    <row r="95" spans="1:12" ht="15" customHeight="1" thickTop="1" thickBot="1" x14ac:dyDescent="0.25">
      <c r="A95" s="1486" t="s">
        <v>1488</v>
      </c>
      <c r="B95" s="616">
        <v>4330</v>
      </c>
      <c r="C95" s="593"/>
      <c r="D95" s="593"/>
      <c r="E95" s="615"/>
      <c r="F95" s="593"/>
      <c r="G95" s="593"/>
      <c r="H95" s="1968">
        <v>0</v>
      </c>
      <c r="I95" s="473"/>
      <c r="J95" s="473"/>
      <c r="K95" s="1650">
        <f t="shared" si="12"/>
        <v>0</v>
      </c>
      <c r="L95" s="1997">
        <v>0</v>
      </c>
    </row>
    <row r="96" spans="1:12" ht="14.25" thickTop="1" thickBot="1" x14ac:dyDescent="0.25">
      <c r="A96" s="1486" t="s">
        <v>690</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763</v>
      </c>
      <c r="B97" s="616">
        <v>4370</v>
      </c>
      <c r="C97" s="593"/>
      <c r="D97" s="593"/>
      <c r="E97" s="615"/>
      <c r="F97" s="593"/>
      <c r="G97" s="593"/>
      <c r="H97" s="1968">
        <v>0</v>
      </c>
      <c r="I97" s="473"/>
      <c r="J97" s="473"/>
      <c r="K97" s="1650">
        <f t="shared" si="12"/>
        <v>0</v>
      </c>
      <c r="L97" s="1997">
        <v>0</v>
      </c>
    </row>
    <row r="98" spans="1:14" ht="14.25" thickTop="1" thickBot="1" x14ac:dyDescent="0.25">
      <c r="A98" s="1486" t="s">
        <v>764</v>
      </c>
      <c r="B98" s="616">
        <v>4380</v>
      </c>
      <c r="C98" s="593"/>
      <c r="D98" s="593"/>
      <c r="E98" s="618"/>
      <c r="F98" s="593"/>
      <c r="G98" s="593"/>
      <c r="H98" s="1968">
        <v>0</v>
      </c>
      <c r="I98" s="473"/>
      <c r="J98" s="473"/>
      <c r="K98" s="1650">
        <f t="shared" si="12"/>
        <v>0</v>
      </c>
      <c r="L98" s="1997">
        <v>0</v>
      </c>
    </row>
    <row r="99" spans="1:14" ht="14.25" thickTop="1" thickBot="1" x14ac:dyDescent="0.25">
      <c r="A99" s="1486" t="s">
        <v>367</v>
      </c>
      <c r="B99" s="616">
        <v>4390</v>
      </c>
      <c r="C99" s="593"/>
      <c r="D99" s="593"/>
      <c r="E99" s="1976">
        <v>0</v>
      </c>
      <c r="F99" s="593"/>
      <c r="G99" s="593"/>
      <c r="H99" s="1968">
        <v>0</v>
      </c>
      <c r="I99" s="473"/>
      <c r="J99" s="473"/>
      <c r="K99" s="1650">
        <f>SUM(E99,H99)</f>
        <v>0</v>
      </c>
      <c r="L99" s="1997">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5">
        <v>0</v>
      </c>
      <c r="F101" s="593"/>
      <c r="G101" s="593"/>
      <c r="H101" s="1975">
        <v>0</v>
      </c>
      <c r="I101" s="473"/>
      <c r="J101" s="473"/>
      <c r="K101" s="1652">
        <f>SUM(C101:J101)</f>
        <v>0</v>
      </c>
      <c r="L101" s="1997">
        <v>0</v>
      </c>
    </row>
    <row r="102" spans="1:14" ht="12.75" customHeight="1" thickTop="1" thickBot="1" x14ac:dyDescent="0.25">
      <c r="A102" s="1641" t="s">
        <v>1487</v>
      </c>
      <c r="B102" s="1651">
        <v>4000</v>
      </c>
      <c r="C102" s="593"/>
      <c r="D102" s="593"/>
      <c r="E102" s="1650">
        <f>SUM(E84,E92,E100,E101)</f>
        <v>5284</v>
      </c>
      <c r="F102" s="593"/>
      <c r="G102" s="593"/>
      <c r="H102" s="1650">
        <f>SUM(H84,H92,H100,H101)</f>
        <v>1829348</v>
      </c>
      <c r="I102" s="473"/>
      <c r="J102" s="473"/>
      <c r="K102" s="1650">
        <f>SUM(K84,K92,K100,K101)</f>
        <v>1834632</v>
      </c>
      <c r="L102" s="1650">
        <f>SUM(L84,L92,L100,L101)</f>
        <v>1838292</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1170</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589</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10202598</v>
      </c>
      <c r="D114" s="1643">
        <f t="shared" ref="D114:K114" si="13">SUM(D33,D74,D75,D102,D112,D113)</f>
        <v>1896650</v>
      </c>
      <c r="E114" s="1643">
        <f t="shared" si="13"/>
        <v>1073898</v>
      </c>
      <c r="F114" s="1643">
        <f t="shared" si="13"/>
        <v>394059</v>
      </c>
      <c r="G114" s="1643">
        <f t="shared" si="13"/>
        <v>32966</v>
      </c>
      <c r="H114" s="1643">
        <f>SUM(H33,H74,H75,H102,H112,H113)</f>
        <v>1871091</v>
      </c>
      <c r="I114" s="1643">
        <f t="shared" si="13"/>
        <v>175390</v>
      </c>
      <c r="J114" s="1643">
        <f t="shared" si="13"/>
        <v>0</v>
      </c>
      <c r="K114" s="1643">
        <f t="shared" si="13"/>
        <v>15646652</v>
      </c>
      <c r="L114" s="1643">
        <f>SUM(L33,L74,L75,L102,L112,L113)</f>
        <v>17139875</v>
      </c>
    </row>
    <row r="115" spans="1:14" ht="13.5" thickTop="1" x14ac:dyDescent="0.2">
      <c r="A115" s="2224" t="s">
        <v>996</v>
      </c>
      <c r="B115" s="2225"/>
      <c r="C115" s="595"/>
      <c r="D115" s="595"/>
      <c r="E115" s="595"/>
      <c r="F115" s="595"/>
      <c r="G115" s="595"/>
      <c r="H115" s="595"/>
      <c r="I115" s="595"/>
      <c r="J115" s="595"/>
      <c r="K115" s="1657">
        <f>'Revenues 9-14'!C268-'Expenditures 15-22'!K114</f>
        <v>83136</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9" t="s">
        <v>296</v>
      </c>
      <c r="B117" s="2230"/>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0</v>
      </c>
      <c r="F123" s="1967">
        <v>0</v>
      </c>
      <c r="G123" s="1967">
        <v>0</v>
      </c>
      <c r="H123" s="1967">
        <v>0</v>
      </c>
      <c r="I123" s="1968">
        <v>0</v>
      </c>
      <c r="J123" s="1968">
        <v>0</v>
      </c>
      <c r="K123" s="1643">
        <f>SUM(C123:J123)</f>
        <v>0</v>
      </c>
      <c r="L123" s="1989">
        <v>0</v>
      </c>
    </row>
    <row r="124" spans="1:14" ht="14.25" thickTop="1" thickBot="1" x14ac:dyDescent="0.25">
      <c r="A124" s="1477" t="s">
        <v>197</v>
      </c>
      <c r="B124" s="591">
        <v>2540</v>
      </c>
      <c r="C124" s="1967">
        <v>289283</v>
      </c>
      <c r="D124" s="1967">
        <v>78725</v>
      </c>
      <c r="E124" s="1967">
        <v>406513</v>
      </c>
      <c r="F124" s="1967">
        <v>310442</v>
      </c>
      <c r="G124" s="1967">
        <v>10475</v>
      </c>
      <c r="H124" s="1967">
        <v>331</v>
      </c>
      <c r="I124" s="1968">
        <v>3615</v>
      </c>
      <c r="J124" s="1968">
        <v>0</v>
      </c>
      <c r="K124" s="1643">
        <f>SUM(C124:J124)</f>
        <v>1099384</v>
      </c>
      <c r="L124" s="1989">
        <v>1507498</v>
      </c>
    </row>
    <row r="125" spans="1:14" ht="14.25" thickTop="1" thickBot="1" x14ac:dyDescent="0.25">
      <c r="A125" s="1477" t="s">
        <v>953</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719</v>
      </c>
      <c r="B127" s="1642" t="s">
        <v>35</v>
      </c>
      <c r="C127" s="1643">
        <f>SUM(C122:C126)</f>
        <v>289283</v>
      </c>
      <c r="D127" s="1643">
        <f t="shared" ref="D127:L127" si="14">SUM(D122:D126)</f>
        <v>78725</v>
      </c>
      <c r="E127" s="1643">
        <f t="shared" si="14"/>
        <v>406513</v>
      </c>
      <c r="F127" s="1643">
        <f t="shared" si="14"/>
        <v>310442</v>
      </c>
      <c r="G127" s="1643">
        <f t="shared" si="14"/>
        <v>10475</v>
      </c>
      <c r="H127" s="1643">
        <f t="shared" si="14"/>
        <v>331</v>
      </c>
      <c r="I127" s="1643">
        <f t="shared" si="14"/>
        <v>3615</v>
      </c>
      <c r="J127" s="1643">
        <f t="shared" si="14"/>
        <v>0</v>
      </c>
      <c r="K127" s="1643">
        <f t="shared" si="14"/>
        <v>1099384</v>
      </c>
      <c r="L127" s="1643">
        <f t="shared" si="14"/>
        <v>1507498</v>
      </c>
    </row>
    <row r="128" spans="1:14" ht="12.75" customHeight="1" thickTop="1" x14ac:dyDescent="0.2">
      <c r="A128" s="1484" t="s">
        <v>980</v>
      </c>
      <c r="B128" s="631" t="s">
        <v>574</v>
      </c>
      <c r="C128" s="1983">
        <v>0</v>
      </c>
      <c r="D128" s="1983">
        <v>0</v>
      </c>
      <c r="E128" s="1983">
        <v>0</v>
      </c>
      <c r="F128" s="1983">
        <v>0</v>
      </c>
      <c r="G128" s="1983">
        <v>0</v>
      </c>
      <c r="H128" s="1983">
        <v>0</v>
      </c>
      <c r="I128" s="1977">
        <v>0</v>
      </c>
      <c r="J128" s="1977">
        <v>0</v>
      </c>
      <c r="K128" s="1658">
        <f>SUM(C128:J128)</f>
        <v>0</v>
      </c>
      <c r="L128" s="1983">
        <v>0</v>
      </c>
    </row>
    <row r="129" spans="1:14" ht="12.75" customHeight="1" thickBot="1" x14ac:dyDescent="0.25">
      <c r="A129" s="1659" t="s">
        <v>811</v>
      </c>
      <c r="B129" s="1660" t="s">
        <v>569</v>
      </c>
      <c r="C129" s="1650">
        <f>SUM(C120,C127,C128)</f>
        <v>289283</v>
      </c>
      <c r="D129" s="1650">
        <f t="shared" ref="D129:L129" si="15">SUM(D120,D127,D128)</f>
        <v>78725</v>
      </c>
      <c r="E129" s="1650">
        <f t="shared" si="15"/>
        <v>406513</v>
      </c>
      <c r="F129" s="1650">
        <f t="shared" si="15"/>
        <v>310442</v>
      </c>
      <c r="G129" s="1650">
        <f t="shared" si="15"/>
        <v>10475</v>
      </c>
      <c r="H129" s="1650">
        <f t="shared" si="15"/>
        <v>331</v>
      </c>
      <c r="I129" s="1650">
        <f t="shared" si="15"/>
        <v>3615</v>
      </c>
      <c r="J129" s="1650">
        <f t="shared" si="15"/>
        <v>0</v>
      </c>
      <c r="K129" s="1650">
        <f t="shared" si="15"/>
        <v>1099384</v>
      </c>
      <c r="L129" s="1650">
        <f t="shared" si="15"/>
        <v>1507498</v>
      </c>
    </row>
    <row r="130" spans="1:14" ht="15.75" customHeight="1" thickTop="1" thickBot="1" x14ac:dyDescent="0.25">
      <c r="A130" s="1583" t="s">
        <v>1036</v>
      </c>
      <c r="B130" s="1584" t="s">
        <v>575</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1">
        <v>0</v>
      </c>
      <c r="F133" s="467"/>
      <c r="G133" s="467"/>
      <c r="H133" s="1971">
        <v>0</v>
      </c>
      <c r="I133" s="467"/>
      <c r="J133" s="467"/>
      <c r="K133" s="1794">
        <f>SUM(E133,H133)</f>
        <v>0</v>
      </c>
      <c r="L133" s="1993">
        <v>0</v>
      </c>
      <c r="M133" s="206"/>
      <c r="N133" s="206"/>
    </row>
    <row r="134" spans="1:14" x14ac:dyDescent="0.2">
      <c r="A134" s="1477" t="s">
        <v>304</v>
      </c>
      <c r="B134" s="591">
        <v>4120</v>
      </c>
      <c r="C134" s="593"/>
      <c r="D134" s="593"/>
      <c r="E134" s="474">
        <v>28712</v>
      </c>
      <c r="F134" s="593"/>
      <c r="G134" s="593"/>
      <c r="H134" s="477">
        <v>0</v>
      </c>
      <c r="I134" s="473"/>
      <c r="J134" s="593"/>
      <c r="K134" s="1645">
        <f>SUM(E134,H134)</f>
        <v>28712</v>
      </c>
      <c r="L134" s="477">
        <v>28712</v>
      </c>
    </row>
    <row r="135" spans="1:14" x14ac:dyDescent="0.2">
      <c r="A135" s="1477" t="s">
        <v>697</v>
      </c>
      <c r="B135" s="591">
        <v>4140</v>
      </c>
      <c r="C135" s="593"/>
      <c r="D135" s="593"/>
      <c r="E135" s="1968">
        <v>0</v>
      </c>
      <c r="F135" s="593"/>
      <c r="G135" s="593"/>
      <c r="H135" s="1967">
        <v>0</v>
      </c>
      <c r="I135" s="473"/>
      <c r="J135" s="593"/>
      <c r="K135" s="1645">
        <f>SUM(E135,H135)</f>
        <v>0</v>
      </c>
      <c r="L135" s="1989">
        <v>0</v>
      </c>
    </row>
    <row r="136" spans="1:14" x14ac:dyDescent="0.2">
      <c r="A136" s="1481" t="s">
        <v>698</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480</v>
      </c>
      <c r="B137" s="1651">
        <v>4100</v>
      </c>
      <c r="C137" s="593"/>
      <c r="D137" s="593"/>
      <c r="E137" s="1643">
        <f>SUM(E133:E136)</f>
        <v>28712</v>
      </c>
      <c r="F137" s="593"/>
      <c r="G137" s="593"/>
      <c r="H137" s="1643">
        <f>SUM(H133:H136)</f>
        <v>0</v>
      </c>
      <c r="I137" s="473"/>
      <c r="J137" s="593"/>
      <c r="K137" s="1643">
        <f>SUM(K133:K136)</f>
        <v>28712</v>
      </c>
      <c r="L137" s="1643">
        <f>SUM(L133:L136)</f>
        <v>28712</v>
      </c>
    </row>
    <row r="138" spans="1:14" ht="12.75" customHeight="1" thickTop="1" thickBot="1" x14ac:dyDescent="0.25">
      <c r="A138" s="1483" t="s">
        <v>96</v>
      </c>
      <c r="B138" s="619" t="s">
        <v>931</v>
      </c>
      <c r="C138" s="593"/>
      <c r="D138" s="593"/>
      <c r="E138" s="475"/>
      <c r="F138" s="593"/>
      <c r="G138" s="593"/>
      <c r="H138" s="1980">
        <v>0</v>
      </c>
      <c r="I138" s="473"/>
      <c r="J138" s="593"/>
      <c r="K138" s="1645">
        <f>SUM(E138,H138)</f>
        <v>0</v>
      </c>
      <c r="L138" s="1980">
        <v>0</v>
      </c>
    </row>
    <row r="139" spans="1:14" ht="12.75" customHeight="1" thickTop="1" thickBot="1" x14ac:dyDescent="0.25">
      <c r="A139" s="1641" t="s">
        <v>1487</v>
      </c>
      <c r="B139" s="1651">
        <v>4000</v>
      </c>
      <c r="C139" s="593"/>
      <c r="D139" s="593"/>
      <c r="E139" s="1643">
        <f>SUM(E137,E138)</f>
        <v>28712</v>
      </c>
      <c r="F139" s="593"/>
      <c r="G139" s="593"/>
      <c r="H139" s="1652">
        <f>SUM(H137:H138)</f>
        <v>0</v>
      </c>
      <c r="I139" s="473"/>
      <c r="J139" s="593"/>
      <c r="K139" s="1645">
        <f>SUM(K137,K138)</f>
        <v>28712</v>
      </c>
      <c r="L139" s="1652">
        <f>SUM(L137,L138)</f>
        <v>28712</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1170</v>
      </c>
      <c r="B144" s="605" t="s">
        <v>617</v>
      </c>
      <c r="C144" s="593"/>
      <c r="D144" s="593"/>
      <c r="E144" s="593"/>
      <c r="F144" s="593"/>
      <c r="G144" s="593"/>
      <c r="H144" s="1967">
        <v>0</v>
      </c>
      <c r="I144" s="467"/>
      <c r="J144" s="593"/>
      <c r="K144" s="1645">
        <f>SUM(H144)</f>
        <v>0</v>
      </c>
      <c r="L144" s="1989">
        <v>0</v>
      </c>
    </row>
    <row r="145" spans="1:14" x14ac:dyDescent="0.2">
      <c r="A145" s="1477" t="s">
        <v>89</v>
      </c>
      <c r="B145" s="591" t="s">
        <v>589</v>
      </c>
      <c r="C145" s="593"/>
      <c r="D145" s="593"/>
      <c r="E145" s="593"/>
      <c r="F145" s="593"/>
      <c r="G145" s="593"/>
      <c r="H145" s="1967">
        <v>0</v>
      </c>
      <c r="I145" s="467"/>
      <c r="J145" s="593"/>
      <c r="K145" s="1645">
        <f>SUM(H145)</f>
        <v>0</v>
      </c>
      <c r="L145" s="1989">
        <v>0</v>
      </c>
    </row>
    <row r="146" spans="1:14" ht="12.75" customHeight="1" x14ac:dyDescent="0.2">
      <c r="A146" s="1477" t="s">
        <v>619</v>
      </c>
      <c r="B146" s="591" t="s">
        <v>618</v>
      </c>
      <c r="C146" s="593"/>
      <c r="D146" s="593"/>
      <c r="E146" s="593"/>
      <c r="F146" s="593"/>
      <c r="G146" s="593"/>
      <c r="H146" s="1967">
        <v>0</v>
      </c>
      <c r="I146" s="467"/>
      <c r="J146" s="593"/>
      <c r="K146" s="1645">
        <f>SUM(H146)</f>
        <v>0</v>
      </c>
      <c r="L146" s="1989">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2">
        <v>0</v>
      </c>
      <c r="I148" s="467"/>
      <c r="J148" s="593"/>
      <c r="K148" s="1645">
        <f>SUM(H148)</f>
        <v>0</v>
      </c>
      <c r="L148" s="1996">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1">
        <v>20000</v>
      </c>
    </row>
    <row r="151" spans="1:14" ht="12.75" customHeight="1" thickTop="1" thickBot="1" x14ac:dyDescent="0.25">
      <c r="A151" s="2241" t="s">
        <v>620</v>
      </c>
      <c r="B151" s="2221"/>
      <c r="C151" s="1643">
        <f>SUM(C129,C130,C139,C149,C150)</f>
        <v>289283</v>
      </c>
      <c r="D151" s="1643">
        <f t="shared" ref="D151:K151" si="16">SUM(D129,D130,D139,D149,D150)</f>
        <v>78725</v>
      </c>
      <c r="E151" s="1643">
        <f t="shared" si="16"/>
        <v>435225</v>
      </c>
      <c r="F151" s="1643">
        <f t="shared" si="16"/>
        <v>310442</v>
      </c>
      <c r="G151" s="1643">
        <f t="shared" si="16"/>
        <v>10475</v>
      </c>
      <c r="H151" s="1643">
        <f t="shared" si="16"/>
        <v>331</v>
      </c>
      <c r="I151" s="1643">
        <f t="shared" si="16"/>
        <v>3615</v>
      </c>
      <c r="J151" s="1643">
        <f t="shared" si="16"/>
        <v>0</v>
      </c>
      <c r="K151" s="1643">
        <f t="shared" si="16"/>
        <v>1128096</v>
      </c>
      <c r="L151" s="1643">
        <f>SUM(L129,L130,L139,L149,L150)</f>
        <v>1556210</v>
      </c>
    </row>
    <row r="152" spans="1:14" ht="12.75" customHeight="1" thickTop="1" x14ac:dyDescent="0.2">
      <c r="A152" s="2244" t="s">
        <v>1178</v>
      </c>
      <c r="B152" s="2245"/>
      <c r="C152" s="595"/>
      <c r="D152" s="595"/>
      <c r="E152" s="595"/>
      <c r="F152" s="595"/>
      <c r="G152" s="595"/>
      <c r="H152" s="595"/>
      <c r="I152" s="595"/>
      <c r="J152" s="593"/>
      <c r="K152" s="1657">
        <f>'Revenues 9-14'!D268-'Expenditures 15-22'!K151</f>
        <v>814442</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9" t="s">
        <v>621</v>
      </c>
      <c r="B154" s="2231"/>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1">
        <v>0</v>
      </c>
      <c r="I157" s="593"/>
      <c r="J157" s="593"/>
      <c r="K157" s="1644">
        <f>H157</f>
        <v>0</v>
      </c>
      <c r="L157" s="1990">
        <v>0</v>
      </c>
      <c r="M157" s="596"/>
      <c r="N157" s="596"/>
    </row>
    <row r="158" spans="1:14" s="597" customFormat="1" ht="12" x14ac:dyDescent="0.2">
      <c r="A158" s="1799" t="s">
        <v>304</v>
      </c>
      <c r="B158" s="1800" t="s">
        <v>1847</v>
      </c>
      <c r="C158" s="593"/>
      <c r="D158" s="593"/>
      <c r="E158" s="593"/>
      <c r="F158" s="593"/>
      <c r="G158" s="593"/>
      <c r="H158" s="1968">
        <v>0</v>
      </c>
      <c r="I158" s="593"/>
      <c r="J158" s="593"/>
      <c r="K158" s="1644">
        <f>H158</f>
        <v>0</v>
      </c>
      <c r="L158" s="1990">
        <v>0</v>
      </c>
      <c r="M158" s="596"/>
      <c r="N158" s="596"/>
    </row>
    <row r="159" spans="1:14" s="597" customFormat="1" ht="12" x14ac:dyDescent="0.2">
      <c r="A159" s="1799" t="s">
        <v>1848</v>
      </c>
      <c r="B159" s="1800" t="s">
        <v>558</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1170</v>
      </c>
      <c r="B165" s="591" t="s">
        <v>617</v>
      </c>
      <c r="C165" s="593"/>
      <c r="D165" s="593"/>
      <c r="E165" s="593"/>
      <c r="F165" s="593"/>
      <c r="G165" s="593"/>
      <c r="H165" s="1967">
        <v>0</v>
      </c>
      <c r="I165" s="593"/>
      <c r="J165" s="593"/>
      <c r="K165" s="1644">
        <f>SUM(C165:J165)</f>
        <v>0</v>
      </c>
      <c r="L165" s="1989">
        <v>0</v>
      </c>
    </row>
    <row r="166" spans="1:14" x14ac:dyDescent="0.2">
      <c r="A166" s="1477" t="s">
        <v>89</v>
      </c>
      <c r="B166" s="605" t="s">
        <v>589</v>
      </c>
      <c r="C166" s="593"/>
      <c r="D166" s="593"/>
      <c r="E166" s="593"/>
      <c r="F166" s="593"/>
      <c r="G166" s="593"/>
      <c r="H166" s="1967">
        <v>0</v>
      </c>
      <c r="I166" s="593"/>
      <c r="J166" s="593"/>
      <c r="K166" s="1644">
        <f>SUM(C166:J166)</f>
        <v>0</v>
      </c>
      <c r="L166" s="1989">
        <v>0</v>
      </c>
    </row>
    <row r="167" spans="1:14" ht="12.75" customHeight="1" x14ac:dyDescent="0.2">
      <c r="A167" s="1477" t="s">
        <v>619</v>
      </c>
      <c r="B167" s="591" t="s">
        <v>618</v>
      </c>
      <c r="C167" s="593"/>
      <c r="D167" s="593"/>
      <c r="E167" s="593"/>
      <c r="F167" s="593"/>
      <c r="G167" s="593"/>
      <c r="H167" s="1967">
        <v>0</v>
      </c>
      <c r="I167" s="593"/>
      <c r="J167" s="593"/>
      <c r="K167" s="1644">
        <f>SUM(C167:J167)</f>
        <v>0</v>
      </c>
      <c r="L167" s="1989">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397812</v>
      </c>
      <c r="I169" s="593"/>
      <c r="J169" s="593"/>
      <c r="K169" s="1644">
        <f>SUM(C169:H169)</f>
        <v>397812</v>
      </c>
      <c r="L169" s="2004">
        <v>402813</v>
      </c>
    </row>
    <row r="170" spans="1:14" ht="33.75" customHeight="1" x14ac:dyDescent="0.2">
      <c r="A170" s="644" t="s">
        <v>1670</v>
      </c>
      <c r="B170" s="646" t="s">
        <v>31</v>
      </c>
      <c r="C170" s="593"/>
      <c r="D170" s="593"/>
      <c r="E170" s="593"/>
      <c r="F170" s="593"/>
      <c r="G170" s="593"/>
      <c r="H170" s="1973">
        <v>1180000</v>
      </c>
      <c r="I170" s="593"/>
      <c r="J170" s="593"/>
      <c r="K170" s="1644">
        <f>SUM(C170:J170)</f>
        <v>1180000</v>
      </c>
      <c r="L170" s="1995">
        <v>1185000</v>
      </c>
    </row>
    <row r="171" spans="1:14" ht="15.75" customHeight="1" x14ac:dyDescent="0.2">
      <c r="A171" s="598" t="s">
        <v>766</v>
      </c>
      <c r="B171" s="647" t="s">
        <v>84</v>
      </c>
      <c r="C171" s="593"/>
      <c r="D171" s="593"/>
      <c r="E171" s="1967">
        <v>0</v>
      </c>
      <c r="F171" s="593"/>
      <c r="G171" s="593"/>
      <c r="H171" s="1973">
        <v>3742</v>
      </c>
      <c r="I171" s="473"/>
      <c r="J171" s="593"/>
      <c r="K171" s="1644">
        <f>SUM(C171:J171)</f>
        <v>3742</v>
      </c>
      <c r="L171" s="1995">
        <v>0</v>
      </c>
    </row>
    <row r="172" spans="1:14" ht="12.75" customHeight="1" thickBot="1" x14ac:dyDescent="0.25">
      <c r="A172" s="1641" t="s">
        <v>638</v>
      </c>
      <c r="B172" s="1642" t="s">
        <v>492</v>
      </c>
      <c r="C172" s="593"/>
      <c r="D172" s="593"/>
      <c r="E172" s="1650">
        <f>SUM(E168,E169,E170,E171)</f>
        <v>0</v>
      </c>
      <c r="F172" s="593"/>
      <c r="G172" s="593"/>
      <c r="H172" s="1650">
        <f>SUM(H168,H169,H170,H171)</f>
        <v>1581554</v>
      </c>
      <c r="I172" s="615"/>
      <c r="J172" s="593"/>
      <c r="K172" s="1650">
        <f>SUM(K168,K169,K170,K171)</f>
        <v>1581554</v>
      </c>
      <c r="L172" s="1650">
        <f>SUM(L168,L169,L170,L171)</f>
        <v>1587813</v>
      </c>
    </row>
    <row r="173" spans="1:14" ht="15.75" customHeight="1" thickTop="1" thickBot="1" x14ac:dyDescent="0.25">
      <c r="A173" s="1592" t="s">
        <v>85</v>
      </c>
      <c r="B173" s="1584" t="s">
        <v>861</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0</v>
      </c>
      <c r="F174" s="593"/>
      <c r="G174" s="593"/>
      <c r="H174" s="1650">
        <f>SUM(H160,H172,H173)</f>
        <v>1581554</v>
      </c>
      <c r="I174" s="615"/>
      <c r="J174" s="593"/>
      <c r="K174" s="1650">
        <f>SUM(K160,K172,K173)</f>
        <v>1581554</v>
      </c>
      <c r="L174" s="1650">
        <f>SUM(L160,L172,L173)</f>
        <v>1587813</v>
      </c>
    </row>
    <row r="175" spans="1:14" ht="13.5" thickTop="1" x14ac:dyDescent="0.2">
      <c r="A175" s="2224" t="s">
        <v>996</v>
      </c>
      <c r="B175" s="2225"/>
      <c r="C175" s="593"/>
      <c r="D175" s="593"/>
      <c r="E175" s="593"/>
      <c r="F175" s="593"/>
      <c r="G175" s="593"/>
      <c r="H175" s="595"/>
      <c r="I175" s="593"/>
      <c r="J175" s="593"/>
      <c r="K175" s="1657">
        <f>'Revenues 9-14'!E268-'Expenditures 15-22'!K174</f>
        <v>-90954</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7">
        <v>136811</v>
      </c>
      <c r="D182" s="1967">
        <v>16324</v>
      </c>
      <c r="E182" s="1967">
        <v>678941</v>
      </c>
      <c r="F182" s="1967">
        <v>3783</v>
      </c>
      <c r="G182" s="1967">
        <v>0</v>
      </c>
      <c r="H182" s="1967">
        <v>0</v>
      </c>
      <c r="I182" s="1968">
        <v>0</v>
      </c>
      <c r="J182" s="1968">
        <v>0</v>
      </c>
      <c r="K182" s="1644">
        <f>SUM(C182:J182)</f>
        <v>835859</v>
      </c>
      <c r="L182" s="1989">
        <v>874283</v>
      </c>
    </row>
    <row r="183" spans="1:14" ht="12.75" customHeight="1" thickBot="1" x14ac:dyDescent="0.25">
      <c r="A183" s="1482" t="s">
        <v>980</v>
      </c>
      <c r="B183" s="652">
        <v>2900</v>
      </c>
      <c r="C183" s="1978">
        <v>0</v>
      </c>
      <c r="D183" s="1978">
        <v>0</v>
      </c>
      <c r="E183" s="1978">
        <v>0</v>
      </c>
      <c r="F183" s="1978">
        <v>0</v>
      </c>
      <c r="G183" s="1978">
        <v>0</v>
      </c>
      <c r="H183" s="1978">
        <v>0</v>
      </c>
      <c r="I183" s="1976">
        <v>0</v>
      </c>
      <c r="J183" s="1976">
        <v>0</v>
      </c>
      <c r="K183" s="1650">
        <f>SUM(C183:J183)</f>
        <v>0</v>
      </c>
      <c r="L183" s="2001">
        <v>0</v>
      </c>
    </row>
    <row r="184" spans="1:14" ht="12.75" customHeight="1" thickTop="1" thickBot="1" x14ac:dyDescent="0.25">
      <c r="A184" s="1664" t="s">
        <v>811</v>
      </c>
      <c r="B184" s="1642" t="s">
        <v>569</v>
      </c>
      <c r="C184" s="1650">
        <f>SUM(C180,C182,C183)</f>
        <v>136811</v>
      </c>
      <c r="D184" s="1650">
        <f t="shared" ref="D184:J184" si="17">SUM(D180,D182,D183)</f>
        <v>16324</v>
      </c>
      <c r="E184" s="1650">
        <f t="shared" si="17"/>
        <v>678941</v>
      </c>
      <c r="F184" s="1650">
        <f t="shared" si="17"/>
        <v>3783</v>
      </c>
      <c r="G184" s="1650">
        <f t="shared" si="17"/>
        <v>0</v>
      </c>
      <c r="H184" s="1650">
        <f t="shared" si="17"/>
        <v>0</v>
      </c>
      <c r="I184" s="1650">
        <f t="shared" si="17"/>
        <v>0</v>
      </c>
      <c r="J184" s="1650">
        <f t="shared" si="17"/>
        <v>0</v>
      </c>
      <c r="K184" s="1650">
        <f>SUM(K180,K182,K183)</f>
        <v>835859</v>
      </c>
      <c r="L184" s="1650">
        <f>SUM(L180, L182:L183)</f>
        <v>874283</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304</v>
      </c>
      <c r="B189" s="591">
        <v>4120</v>
      </c>
      <c r="C189" s="593"/>
      <c r="D189" s="593"/>
      <c r="E189" s="1967">
        <v>0</v>
      </c>
      <c r="F189" s="593"/>
      <c r="G189" s="593"/>
      <c r="H189" s="1967">
        <v>0</v>
      </c>
      <c r="I189" s="473"/>
      <c r="J189" s="593"/>
      <c r="K189" s="1644">
        <f t="shared" si="18"/>
        <v>0</v>
      </c>
      <c r="L189" s="1989">
        <v>0</v>
      </c>
    </row>
    <row r="190" spans="1:14" x14ac:dyDescent="0.2">
      <c r="A190" s="1477" t="s">
        <v>305</v>
      </c>
      <c r="B190" s="605">
        <v>4130</v>
      </c>
      <c r="C190" s="593"/>
      <c r="D190" s="593"/>
      <c r="E190" s="1967">
        <v>0</v>
      </c>
      <c r="F190" s="593"/>
      <c r="G190" s="593"/>
      <c r="H190" s="1967">
        <v>0</v>
      </c>
      <c r="I190" s="473"/>
      <c r="J190" s="593"/>
      <c r="K190" s="1644">
        <f t="shared" si="18"/>
        <v>0</v>
      </c>
      <c r="L190" s="1989">
        <v>0</v>
      </c>
    </row>
    <row r="191" spans="1:14" x14ac:dyDescent="0.2">
      <c r="A191" s="1477" t="s">
        <v>697</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698</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3">
        <v>0</v>
      </c>
      <c r="F195" s="593"/>
      <c r="G195" s="593"/>
      <c r="H195" s="1983">
        <v>0</v>
      </c>
      <c r="I195" s="473"/>
      <c r="J195" s="593"/>
      <c r="K195" s="1658">
        <f>SUM(E195,H195)</f>
        <v>0</v>
      </c>
      <c r="L195" s="2004">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1170</v>
      </c>
      <c r="B201" s="605" t="s">
        <v>617</v>
      </c>
      <c r="C201" s="593"/>
      <c r="D201" s="593"/>
      <c r="E201" s="593"/>
      <c r="F201" s="593"/>
      <c r="G201" s="593"/>
      <c r="H201" s="1967">
        <v>0</v>
      </c>
      <c r="I201" s="593"/>
      <c r="J201" s="593"/>
      <c r="K201" s="1644">
        <f>SUM(H201)</f>
        <v>0</v>
      </c>
      <c r="L201" s="1989">
        <v>0</v>
      </c>
    </row>
    <row r="202" spans="1:14" x14ac:dyDescent="0.2">
      <c r="A202" s="1477" t="s">
        <v>89</v>
      </c>
      <c r="B202" s="591" t="s">
        <v>589</v>
      </c>
      <c r="C202" s="593"/>
      <c r="D202" s="593"/>
      <c r="E202" s="593"/>
      <c r="F202" s="593"/>
      <c r="G202" s="593"/>
      <c r="H202" s="1967">
        <v>0</v>
      </c>
      <c r="I202" s="593"/>
      <c r="J202" s="593"/>
      <c r="K202" s="1644">
        <f>SUM(H202)</f>
        <v>0</v>
      </c>
      <c r="L202" s="1989">
        <v>0</v>
      </c>
    </row>
    <row r="203" spans="1:14" x14ac:dyDescent="0.2">
      <c r="A203" s="1489" t="s">
        <v>619</v>
      </c>
      <c r="B203" s="591" t="s">
        <v>618</v>
      </c>
      <c r="C203" s="593"/>
      <c r="D203" s="593"/>
      <c r="E203" s="593"/>
      <c r="F203" s="593"/>
      <c r="G203" s="593"/>
      <c r="H203" s="1969">
        <v>0</v>
      </c>
      <c r="I203" s="593"/>
      <c r="J203" s="593"/>
      <c r="K203" s="1644">
        <f>SUM(H203)</f>
        <v>0</v>
      </c>
      <c r="L203" s="1991">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1671</v>
      </c>
      <c r="B206" s="647" t="s">
        <v>31</v>
      </c>
      <c r="C206" s="593"/>
      <c r="D206" s="593"/>
      <c r="E206" s="593"/>
      <c r="F206" s="593"/>
      <c r="G206" s="593"/>
      <c r="H206" s="1967">
        <v>0</v>
      </c>
      <c r="I206" s="593"/>
      <c r="J206" s="593"/>
      <c r="K206" s="1644">
        <f>SUM(H206)</f>
        <v>0</v>
      </c>
      <c r="L206" s="1989">
        <v>0</v>
      </c>
    </row>
    <row r="207" spans="1:14" ht="15.75" customHeight="1" x14ac:dyDescent="0.2">
      <c r="A207" s="598" t="s">
        <v>766</v>
      </c>
      <c r="B207" s="647" t="s">
        <v>84</v>
      </c>
      <c r="C207" s="593"/>
      <c r="D207" s="593"/>
      <c r="E207" s="593"/>
      <c r="F207" s="593"/>
      <c r="G207" s="593"/>
      <c r="H207" s="1968">
        <v>0</v>
      </c>
      <c r="I207" s="593"/>
      <c r="J207" s="593"/>
      <c r="K207" s="1644">
        <f>H207</f>
        <v>0</v>
      </c>
      <c r="L207" s="1989">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2">
        <v>0</v>
      </c>
    </row>
    <row r="210" spans="1:14" ht="12.75" customHeight="1" thickTop="1" thickBot="1" x14ac:dyDescent="0.25">
      <c r="A210" s="1665" t="s">
        <v>277</v>
      </c>
      <c r="B210" s="1666"/>
      <c r="C210" s="1643">
        <f>SUM(C184,C185)</f>
        <v>136811</v>
      </c>
      <c r="D210" s="1643">
        <f>SUM(D184,D185)</f>
        <v>16324</v>
      </c>
      <c r="E210" s="1643">
        <f>SUM(E184,E185,E196)</f>
        <v>678941</v>
      </c>
      <c r="F210" s="1643">
        <f>SUM(F184,F185)</f>
        <v>3783</v>
      </c>
      <c r="G210" s="1643">
        <f>SUM(G184,G185)</f>
        <v>0</v>
      </c>
      <c r="H210" s="1643">
        <f>SUM(H184,H185,H196,H208,H209)</f>
        <v>0</v>
      </c>
      <c r="I210" s="1643">
        <f>SUM(I184,I185)</f>
        <v>0</v>
      </c>
      <c r="J210" s="1643">
        <f>SUM(J184,J185)</f>
        <v>0</v>
      </c>
      <c r="K210" s="1644">
        <f>SUM(K184,K185,K196,K208,K209)</f>
        <v>835859</v>
      </c>
      <c r="L210" s="1643">
        <f>SUM(L184,L185,L196,L208,L209)</f>
        <v>874283</v>
      </c>
    </row>
    <row r="211" spans="1:14" ht="13.5" thickTop="1" x14ac:dyDescent="0.2">
      <c r="A211" s="2224" t="s">
        <v>996</v>
      </c>
      <c r="B211" s="2225"/>
      <c r="C211" s="595"/>
      <c r="D211" s="595"/>
      <c r="E211" s="595"/>
      <c r="F211" s="595"/>
      <c r="G211" s="595"/>
      <c r="H211" s="595"/>
      <c r="I211" s="593"/>
      <c r="J211" s="593"/>
      <c r="K211" s="1657">
        <f>'Revenues 9-14'!F268-'Expenditures 15-22'!K210</f>
        <v>653303</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6" t="s">
        <v>965</v>
      </c>
      <c r="B213" s="2247"/>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7">
        <v>84670</v>
      </c>
      <c r="E215" s="593"/>
      <c r="F215" s="593"/>
      <c r="G215" s="593"/>
      <c r="H215" s="593"/>
      <c r="I215" s="593"/>
      <c r="J215" s="593"/>
      <c r="K215" s="1644">
        <f>D215</f>
        <v>84670</v>
      </c>
      <c r="L215" s="1989">
        <v>87044</v>
      </c>
    </row>
    <row r="216" spans="1:14" x14ac:dyDescent="0.2">
      <c r="A216" s="1477" t="s">
        <v>163</v>
      </c>
      <c r="B216" s="591" t="s">
        <v>967</v>
      </c>
      <c r="C216" s="593"/>
      <c r="D216" s="1968">
        <v>2631</v>
      </c>
      <c r="E216" s="593"/>
      <c r="F216" s="593"/>
      <c r="G216" s="593"/>
      <c r="H216" s="593"/>
      <c r="I216" s="593"/>
      <c r="J216" s="593"/>
      <c r="K216" s="1644">
        <f t="shared" ref="K216:K228" si="19">D216</f>
        <v>2631</v>
      </c>
      <c r="L216" s="1989">
        <v>9373</v>
      </c>
    </row>
    <row r="217" spans="1:14" x14ac:dyDescent="0.2">
      <c r="A217" s="1477" t="s">
        <v>164</v>
      </c>
      <c r="B217" s="591">
        <v>1200</v>
      </c>
      <c r="C217" s="593"/>
      <c r="D217" s="1967">
        <v>36619</v>
      </c>
      <c r="E217" s="593"/>
      <c r="F217" s="593"/>
      <c r="G217" s="593"/>
      <c r="H217" s="593"/>
      <c r="I217" s="593"/>
      <c r="J217" s="593"/>
      <c r="K217" s="1644">
        <f t="shared" si="19"/>
        <v>36619</v>
      </c>
      <c r="L217" s="1989">
        <v>61800</v>
      </c>
    </row>
    <row r="218" spans="1:14" x14ac:dyDescent="0.2">
      <c r="A218" s="1477" t="s">
        <v>278</v>
      </c>
      <c r="B218" s="591" t="s">
        <v>968</v>
      </c>
      <c r="C218" s="593"/>
      <c r="D218" s="1968">
        <v>3698</v>
      </c>
      <c r="E218" s="593"/>
      <c r="F218" s="593"/>
      <c r="G218" s="593"/>
      <c r="H218" s="593"/>
      <c r="I218" s="593"/>
      <c r="J218" s="593"/>
      <c r="K218" s="1644">
        <f t="shared" si="19"/>
        <v>3698</v>
      </c>
      <c r="L218" s="1989">
        <v>6489</v>
      </c>
    </row>
    <row r="219" spans="1:14" x14ac:dyDescent="0.2">
      <c r="A219" s="1477" t="s">
        <v>279</v>
      </c>
      <c r="B219" s="591">
        <v>1250</v>
      </c>
      <c r="C219" s="593"/>
      <c r="D219" s="1967">
        <v>4648</v>
      </c>
      <c r="E219" s="593"/>
      <c r="F219" s="593"/>
      <c r="G219" s="593"/>
      <c r="H219" s="593"/>
      <c r="I219" s="593"/>
      <c r="J219" s="593"/>
      <c r="K219" s="1644">
        <f t="shared" si="19"/>
        <v>4648</v>
      </c>
      <c r="L219" s="1989">
        <v>19158</v>
      </c>
    </row>
    <row r="220" spans="1:14" x14ac:dyDescent="0.2">
      <c r="A220" s="1477" t="s">
        <v>280</v>
      </c>
      <c r="B220" s="591" t="s">
        <v>161</v>
      </c>
      <c r="C220" s="593"/>
      <c r="D220" s="1968">
        <v>0</v>
      </c>
      <c r="E220" s="593"/>
      <c r="F220" s="593"/>
      <c r="G220" s="593"/>
      <c r="H220" s="593"/>
      <c r="I220" s="593"/>
      <c r="J220" s="593"/>
      <c r="K220" s="1644">
        <f t="shared" si="19"/>
        <v>0</v>
      </c>
      <c r="L220" s="1989">
        <v>0</v>
      </c>
    </row>
    <row r="221" spans="1:14" x14ac:dyDescent="0.2">
      <c r="A221" s="1477" t="s">
        <v>962</v>
      </c>
      <c r="B221" s="591">
        <v>1300</v>
      </c>
      <c r="C221" s="593"/>
      <c r="D221" s="1967">
        <v>0</v>
      </c>
      <c r="E221" s="593"/>
      <c r="F221" s="593"/>
      <c r="G221" s="593"/>
      <c r="H221" s="593"/>
      <c r="I221" s="593"/>
      <c r="J221" s="593"/>
      <c r="K221" s="1644">
        <f t="shared" si="19"/>
        <v>0</v>
      </c>
      <c r="L221" s="1989">
        <v>0</v>
      </c>
    </row>
    <row r="222" spans="1:14" x14ac:dyDescent="0.2">
      <c r="A222" s="1477" t="s">
        <v>723</v>
      </c>
      <c r="B222" s="591">
        <v>1400</v>
      </c>
      <c r="C222" s="593"/>
      <c r="D222" s="1967">
        <v>0</v>
      </c>
      <c r="E222" s="593"/>
      <c r="F222" s="593"/>
      <c r="G222" s="593"/>
      <c r="H222" s="593"/>
      <c r="I222" s="593"/>
      <c r="J222" s="593"/>
      <c r="K222" s="1644">
        <f t="shared" si="19"/>
        <v>0</v>
      </c>
      <c r="L222" s="1989">
        <v>0</v>
      </c>
    </row>
    <row r="223" spans="1:14" x14ac:dyDescent="0.2">
      <c r="A223" s="1477" t="s">
        <v>963</v>
      </c>
      <c r="B223" s="591">
        <v>1500</v>
      </c>
      <c r="C223" s="593"/>
      <c r="D223" s="1967">
        <v>860</v>
      </c>
      <c r="E223" s="593"/>
      <c r="F223" s="593"/>
      <c r="G223" s="593"/>
      <c r="H223" s="593"/>
      <c r="I223" s="593"/>
      <c r="J223" s="593"/>
      <c r="K223" s="1644">
        <f t="shared" si="19"/>
        <v>860</v>
      </c>
      <c r="L223" s="1989">
        <v>3296</v>
      </c>
    </row>
    <row r="224" spans="1:14" x14ac:dyDescent="0.2">
      <c r="A224" s="1477" t="s">
        <v>964</v>
      </c>
      <c r="B224" s="591">
        <v>1600</v>
      </c>
      <c r="C224" s="593"/>
      <c r="D224" s="1967">
        <v>536</v>
      </c>
      <c r="E224" s="593"/>
      <c r="F224" s="593"/>
      <c r="G224" s="593"/>
      <c r="H224" s="593"/>
      <c r="I224" s="593"/>
      <c r="J224" s="593"/>
      <c r="K224" s="1644">
        <f t="shared" si="19"/>
        <v>536</v>
      </c>
      <c r="L224" s="1989">
        <v>1607</v>
      </c>
    </row>
    <row r="225" spans="1:12" x14ac:dyDescent="0.2">
      <c r="A225" s="1477" t="s">
        <v>987</v>
      </c>
      <c r="B225" s="591">
        <v>1650</v>
      </c>
      <c r="C225" s="593"/>
      <c r="D225" s="1967">
        <v>1746</v>
      </c>
      <c r="E225" s="593"/>
      <c r="F225" s="593"/>
      <c r="G225" s="593"/>
      <c r="H225" s="593"/>
      <c r="I225" s="593"/>
      <c r="J225" s="593"/>
      <c r="K225" s="1644">
        <f t="shared" si="19"/>
        <v>1746</v>
      </c>
      <c r="L225" s="1989">
        <v>2575</v>
      </c>
    </row>
    <row r="226" spans="1:12" x14ac:dyDescent="0.2">
      <c r="A226" s="1477" t="s">
        <v>724</v>
      </c>
      <c r="B226" s="591" t="s">
        <v>162</v>
      </c>
      <c r="C226" s="593"/>
      <c r="D226" s="1968">
        <v>0</v>
      </c>
      <c r="E226" s="593"/>
      <c r="F226" s="593"/>
      <c r="G226" s="593"/>
      <c r="H226" s="593"/>
      <c r="I226" s="593"/>
      <c r="J226" s="593"/>
      <c r="K226" s="1644">
        <f t="shared" si="19"/>
        <v>0</v>
      </c>
      <c r="L226" s="1989">
        <v>0</v>
      </c>
    </row>
    <row r="227" spans="1:12" x14ac:dyDescent="0.2">
      <c r="A227" s="1477" t="s">
        <v>1087</v>
      </c>
      <c r="B227" s="591">
        <v>1800</v>
      </c>
      <c r="C227" s="593"/>
      <c r="D227" s="1967">
        <v>8153</v>
      </c>
      <c r="E227" s="593"/>
      <c r="F227" s="593"/>
      <c r="G227" s="593"/>
      <c r="H227" s="593"/>
      <c r="I227" s="593"/>
      <c r="J227" s="593"/>
      <c r="K227" s="1644">
        <f t="shared" si="19"/>
        <v>8153</v>
      </c>
      <c r="L227" s="1989">
        <v>19673</v>
      </c>
    </row>
    <row r="228" spans="1:12" x14ac:dyDescent="0.2">
      <c r="A228" s="1477" t="s">
        <v>1088</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715</v>
      </c>
      <c r="B229" s="1648" t="s">
        <v>570</v>
      </c>
      <c r="C229" s="593"/>
      <c r="D229" s="1643">
        <f>SUM(D215:D228)</f>
        <v>143561</v>
      </c>
      <c r="E229" s="593"/>
      <c r="F229" s="593"/>
      <c r="G229" s="593"/>
      <c r="H229" s="593"/>
      <c r="I229" s="593"/>
      <c r="J229" s="593"/>
      <c r="K229" s="1643">
        <f>SUM(K215:K228)</f>
        <v>143561</v>
      </c>
      <c r="L229" s="1643">
        <f>SUM(L215:L228)</f>
        <v>211015</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7">
        <v>3431</v>
      </c>
      <c r="E232" s="593"/>
      <c r="F232" s="593"/>
      <c r="G232" s="593"/>
      <c r="H232" s="593"/>
      <c r="I232" s="593"/>
      <c r="J232" s="593"/>
      <c r="K232" s="1644">
        <f t="shared" ref="K232:K237" si="20">D232</f>
        <v>3431</v>
      </c>
      <c r="L232" s="1989">
        <v>4326</v>
      </c>
    </row>
    <row r="233" spans="1:12" x14ac:dyDescent="0.2">
      <c r="A233" s="1477" t="s">
        <v>1090</v>
      </c>
      <c r="B233" s="591">
        <v>2120</v>
      </c>
      <c r="C233" s="593"/>
      <c r="D233" s="1967">
        <v>3304</v>
      </c>
      <c r="E233" s="593"/>
      <c r="F233" s="593"/>
      <c r="G233" s="593"/>
      <c r="H233" s="593"/>
      <c r="I233" s="593"/>
      <c r="J233" s="593"/>
      <c r="K233" s="1644">
        <f t="shared" si="20"/>
        <v>3304</v>
      </c>
      <c r="L233" s="1989">
        <v>3296</v>
      </c>
    </row>
    <row r="234" spans="1:12" x14ac:dyDescent="0.2">
      <c r="A234" s="1477" t="s">
        <v>198</v>
      </c>
      <c r="B234" s="591">
        <v>2130</v>
      </c>
      <c r="C234" s="593"/>
      <c r="D234" s="1967">
        <v>16413</v>
      </c>
      <c r="E234" s="593"/>
      <c r="F234" s="593"/>
      <c r="G234" s="593"/>
      <c r="H234" s="593"/>
      <c r="I234" s="593"/>
      <c r="J234" s="593"/>
      <c r="K234" s="1644">
        <f t="shared" si="20"/>
        <v>16413</v>
      </c>
      <c r="L234" s="1989">
        <v>22145</v>
      </c>
    </row>
    <row r="235" spans="1:12" x14ac:dyDescent="0.2">
      <c r="A235" s="1477" t="s">
        <v>199</v>
      </c>
      <c r="B235" s="591">
        <v>2140</v>
      </c>
      <c r="C235" s="593"/>
      <c r="D235" s="1967">
        <v>2262</v>
      </c>
      <c r="E235" s="593"/>
      <c r="F235" s="593"/>
      <c r="G235" s="593"/>
      <c r="H235" s="593"/>
      <c r="I235" s="593"/>
      <c r="J235" s="593"/>
      <c r="K235" s="1644">
        <f t="shared" si="20"/>
        <v>2262</v>
      </c>
      <c r="L235" s="1989">
        <v>2575</v>
      </c>
    </row>
    <row r="236" spans="1:12" x14ac:dyDescent="0.2">
      <c r="A236" s="1477" t="s">
        <v>200</v>
      </c>
      <c r="B236" s="591">
        <v>2150</v>
      </c>
      <c r="C236" s="593"/>
      <c r="D236" s="1967">
        <v>2444</v>
      </c>
      <c r="E236" s="593"/>
      <c r="F236" s="593"/>
      <c r="G236" s="593"/>
      <c r="H236" s="593"/>
      <c r="I236" s="593"/>
      <c r="J236" s="593"/>
      <c r="K236" s="1644">
        <f t="shared" si="20"/>
        <v>2444</v>
      </c>
      <c r="L236" s="1989">
        <v>3090</v>
      </c>
    </row>
    <row r="237" spans="1:12" x14ac:dyDescent="0.2">
      <c r="A237" s="1477" t="s">
        <v>165</v>
      </c>
      <c r="B237" s="591">
        <v>2190</v>
      </c>
      <c r="C237" s="593"/>
      <c r="D237" s="1967">
        <v>3716</v>
      </c>
      <c r="E237" s="593"/>
      <c r="F237" s="593"/>
      <c r="G237" s="593"/>
      <c r="H237" s="593"/>
      <c r="I237" s="593"/>
      <c r="J237" s="593"/>
      <c r="K237" s="1644">
        <f t="shared" si="20"/>
        <v>3716</v>
      </c>
      <c r="L237" s="1989">
        <v>7725</v>
      </c>
    </row>
    <row r="238" spans="1:12" ht="12.75" customHeight="1" thickBot="1" x14ac:dyDescent="0.25">
      <c r="A238" s="1641" t="s">
        <v>560</v>
      </c>
      <c r="B238" s="1648" t="s">
        <v>716</v>
      </c>
      <c r="C238" s="593"/>
      <c r="D238" s="1643">
        <f>SUM(D232:D237)</f>
        <v>31570</v>
      </c>
      <c r="E238" s="593"/>
      <c r="F238" s="593"/>
      <c r="G238" s="593"/>
      <c r="H238" s="593"/>
      <c r="I238" s="593"/>
      <c r="J238" s="593"/>
      <c r="K238" s="1643">
        <f>SUM(K232:K237)</f>
        <v>31570</v>
      </c>
      <c r="L238" s="1643">
        <f>SUM(L232:L237)</f>
        <v>43157</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2542</v>
      </c>
      <c r="E240" s="593"/>
      <c r="F240" s="593"/>
      <c r="G240" s="593"/>
      <c r="H240" s="593"/>
      <c r="I240" s="593"/>
      <c r="J240" s="593"/>
      <c r="K240" s="1645">
        <f>D240</f>
        <v>2542</v>
      </c>
      <c r="L240" s="477">
        <v>3708</v>
      </c>
    </row>
    <row r="241" spans="1:12" x14ac:dyDescent="0.2">
      <c r="A241" s="1477" t="s">
        <v>815</v>
      </c>
      <c r="B241" s="591">
        <v>2220</v>
      </c>
      <c r="C241" s="593"/>
      <c r="D241" s="1967">
        <v>16359</v>
      </c>
      <c r="E241" s="593"/>
      <c r="F241" s="593"/>
      <c r="G241" s="593"/>
      <c r="H241" s="593"/>
      <c r="I241" s="593"/>
      <c r="J241" s="593"/>
      <c r="K241" s="1645">
        <f>D241</f>
        <v>16359</v>
      </c>
      <c r="L241" s="1989">
        <v>22660</v>
      </c>
    </row>
    <row r="242" spans="1:12" x14ac:dyDescent="0.2">
      <c r="A242" s="1477" t="s">
        <v>816</v>
      </c>
      <c r="B242" s="591">
        <v>2230</v>
      </c>
      <c r="C242" s="593"/>
      <c r="D242" s="1967">
        <v>533</v>
      </c>
      <c r="E242" s="593"/>
      <c r="F242" s="593"/>
      <c r="G242" s="593"/>
      <c r="H242" s="593"/>
      <c r="I242" s="593"/>
      <c r="J242" s="593"/>
      <c r="K242" s="1645">
        <f>D242</f>
        <v>533</v>
      </c>
      <c r="L242" s="1989">
        <v>515</v>
      </c>
    </row>
    <row r="243" spans="1:12" ht="12.75" customHeight="1" thickBot="1" x14ac:dyDescent="0.25">
      <c r="A243" s="1667" t="s">
        <v>561</v>
      </c>
      <c r="B243" s="1668">
        <v>2200</v>
      </c>
      <c r="C243" s="593"/>
      <c r="D243" s="1643">
        <f>SUM(D240:D242)</f>
        <v>19434</v>
      </c>
      <c r="E243" s="593"/>
      <c r="F243" s="593"/>
      <c r="G243" s="593"/>
      <c r="H243" s="593"/>
      <c r="I243" s="593"/>
      <c r="J243" s="593"/>
      <c r="K243" s="1643">
        <f>SUM(K240:K242)</f>
        <v>19434</v>
      </c>
      <c r="L243" s="1643">
        <f>SUM(L240:L242)</f>
        <v>26883</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9</v>
      </c>
      <c r="E245" s="593"/>
      <c r="F245" s="593"/>
      <c r="G245" s="593"/>
      <c r="H245" s="593"/>
      <c r="I245" s="593"/>
      <c r="J245" s="593"/>
      <c r="K245" s="1645">
        <f>D245</f>
        <v>9</v>
      </c>
      <c r="L245" s="477">
        <v>0</v>
      </c>
    </row>
    <row r="246" spans="1:12" x14ac:dyDescent="0.2">
      <c r="A246" s="1477" t="s">
        <v>818</v>
      </c>
      <c r="B246" s="591">
        <v>2320</v>
      </c>
      <c r="C246" s="593"/>
      <c r="D246" s="1967">
        <v>17689</v>
      </c>
      <c r="E246" s="593"/>
      <c r="F246" s="593"/>
      <c r="G246" s="593"/>
      <c r="H246" s="593"/>
      <c r="I246" s="593"/>
      <c r="J246" s="593"/>
      <c r="K246" s="1645">
        <f t="shared" ref="K246:K256" si="21">D246</f>
        <v>17689</v>
      </c>
      <c r="L246" s="1989">
        <v>24823</v>
      </c>
    </row>
    <row r="247" spans="1:12" x14ac:dyDescent="0.2">
      <c r="A247" s="1477" t="s">
        <v>819</v>
      </c>
      <c r="B247" s="591">
        <v>2330</v>
      </c>
      <c r="C247" s="593"/>
      <c r="D247" s="1967">
        <v>0</v>
      </c>
      <c r="E247" s="593"/>
      <c r="F247" s="593"/>
      <c r="G247" s="593"/>
      <c r="H247" s="593"/>
      <c r="I247" s="593"/>
      <c r="J247" s="593"/>
      <c r="K247" s="1645">
        <f t="shared" si="21"/>
        <v>0</v>
      </c>
      <c r="L247" s="1989">
        <v>0</v>
      </c>
    </row>
    <row r="248" spans="1:12" x14ac:dyDescent="0.2">
      <c r="A248" s="1478" t="s">
        <v>299</v>
      </c>
      <c r="B248" s="579" t="s">
        <v>281</v>
      </c>
      <c r="C248" s="593"/>
      <c r="D248" s="1970">
        <v>0</v>
      </c>
      <c r="E248" s="593"/>
      <c r="F248" s="593"/>
      <c r="G248" s="593"/>
      <c r="H248" s="593"/>
      <c r="I248" s="593"/>
      <c r="J248" s="593"/>
      <c r="K248" s="1645">
        <f t="shared" si="21"/>
        <v>0</v>
      </c>
      <c r="L248" s="1989">
        <v>0</v>
      </c>
    </row>
    <row r="249" spans="1:12" x14ac:dyDescent="0.2">
      <c r="A249" s="1479" t="s">
        <v>1805</v>
      </c>
      <c r="B249" s="658" t="s">
        <v>282</v>
      </c>
      <c r="C249" s="593"/>
      <c r="D249" s="1970">
        <v>0</v>
      </c>
      <c r="E249" s="593"/>
      <c r="F249" s="593"/>
      <c r="G249" s="593"/>
      <c r="H249" s="593"/>
      <c r="I249" s="593"/>
      <c r="J249" s="593"/>
      <c r="K249" s="1645">
        <f t="shared" si="21"/>
        <v>0</v>
      </c>
      <c r="L249" s="1989">
        <v>0</v>
      </c>
    </row>
    <row r="250" spans="1:12" x14ac:dyDescent="0.2">
      <c r="A250" s="1478" t="s">
        <v>1806</v>
      </c>
      <c r="B250" s="579" t="s">
        <v>283</v>
      </c>
      <c r="C250" s="593"/>
      <c r="D250" s="1970">
        <v>0</v>
      </c>
      <c r="E250" s="593"/>
      <c r="F250" s="593"/>
      <c r="G250" s="593"/>
      <c r="H250" s="593"/>
      <c r="I250" s="593"/>
      <c r="J250" s="593"/>
      <c r="K250" s="1645">
        <f t="shared" si="21"/>
        <v>0</v>
      </c>
      <c r="L250" s="1989">
        <v>0</v>
      </c>
    </row>
    <row r="251" spans="1:12" x14ac:dyDescent="0.2">
      <c r="A251" s="1478" t="s">
        <v>238</v>
      </c>
      <c r="B251" s="579" t="s">
        <v>284</v>
      </c>
      <c r="C251" s="593"/>
      <c r="D251" s="1970">
        <v>0</v>
      </c>
      <c r="E251" s="593"/>
      <c r="F251" s="593"/>
      <c r="G251" s="593"/>
      <c r="H251" s="593"/>
      <c r="I251" s="593"/>
      <c r="J251" s="593"/>
      <c r="K251" s="1645">
        <f t="shared" si="21"/>
        <v>0</v>
      </c>
      <c r="L251" s="1989">
        <v>0</v>
      </c>
    </row>
    <row r="252" spans="1:12" x14ac:dyDescent="0.2">
      <c r="A252" s="1478" t="s">
        <v>702</v>
      </c>
      <c r="B252" s="579" t="s">
        <v>285</v>
      </c>
      <c r="C252" s="593"/>
      <c r="D252" s="1970">
        <v>0</v>
      </c>
      <c r="E252" s="593"/>
      <c r="F252" s="593"/>
      <c r="G252" s="593"/>
      <c r="H252" s="593"/>
      <c r="I252" s="593"/>
      <c r="J252" s="593"/>
      <c r="K252" s="1645">
        <f t="shared" si="21"/>
        <v>0</v>
      </c>
      <c r="L252" s="1989">
        <v>0</v>
      </c>
    </row>
    <row r="253" spans="1:12" x14ac:dyDescent="0.2">
      <c r="A253" s="1478" t="s">
        <v>239</v>
      </c>
      <c r="B253" s="579" t="s">
        <v>286</v>
      </c>
      <c r="C253" s="593"/>
      <c r="D253" s="1970">
        <v>0</v>
      </c>
      <c r="E253" s="593"/>
      <c r="F253" s="593"/>
      <c r="G253" s="593"/>
      <c r="H253" s="593"/>
      <c r="I253" s="593"/>
      <c r="J253" s="593"/>
      <c r="K253" s="1645">
        <f t="shared" si="21"/>
        <v>0</v>
      </c>
      <c r="L253" s="1989">
        <v>0</v>
      </c>
    </row>
    <row r="254" spans="1:12" ht="22.5" x14ac:dyDescent="0.2">
      <c r="A254" s="1478" t="s">
        <v>1029</v>
      </c>
      <c r="B254" s="658" t="s">
        <v>287</v>
      </c>
      <c r="C254" s="593"/>
      <c r="D254" s="1970">
        <v>0</v>
      </c>
      <c r="E254" s="593"/>
      <c r="F254" s="593"/>
      <c r="G254" s="593"/>
      <c r="H254" s="593"/>
      <c r="I254" s="593"/>
      <c r="J254" s="593"/>
      <c r="K254" s="1645">
        <f t="shared" si="21"/>
        <v>0</v>
      </c>
      <c r="L254" s="1989">
        <v>0</v>
      </c>
    </row>
    <row r="255" spans="1:12" x14ac:dyDescent="0.2">
      <c r="A255" s="1478" t="s">
        <v>1030</v>
      </c>
      <c r="B255" s="579" t="s">
        <v>288</v>
      </c>
      <c r="C255" s="593"/>
      <c r="D255" s="1970">
        <v>0</v>
      </c>
      <c r="E255" s="593"/>
      <c r="F255" s="593"/>
      <c r="G255" s="593"/>
      <c r="H255" s="593"/>
      <c r="I255" s="593"/>
      <c r="J255" s="593"/>
      <c r="K255" s="1645">
        <f t="shared" si="21"/>
        <v>0</v>
      </c>
      <c r="L255" s="1989">
        <v>0</v>
      </c>
    </row>
    <row r="256" spans="1:12" x14ac:dyDescent="0.2">
      <c r="A256" s="1478" t="s">
        <v>971</v>
      </c>
      <c r="B256" s="591" t="s">
        <v>289</v>
      </c>
      <c r="C256" s="593"/>
      <c r="D256" s="1970">
        <v>0</v>
      </c>
      <c r="E256" s="593"/>
      <c r="F256" s="593"/>
      <c r="G256" s="593"/>
      <c r="H256" s="593"/>
      <c r="I256" s="593"/>
      <c r="J256" s="593"/>
      <c r="K256" s="1645">
        <f t="shared" si="21"/>
        <v>0</v>
      </c>
      <c r="L256" s="1989">
        <v>0</v>
      </c>
    </row>
    <row r="257" spans="1:14" ht="12.75" customHeight="1" thickBot="1" x14ac:dyDescent="0.25">
      <c r="A257" s="1641" t="s">
        <v>717</v>
      </c>
      <c r="B257" s="1669">
        <v>2300</v>
      </c>
      <c r="C257" s="593"/>
      <c r="D257" s="1643">
        <f>SUM(D245:D256)</f>
        <v>17698</v>
      </c>
      <c r="E257" s="593"/>
      <c r="F257" s="593"/>
      <c r="G257" s="593"/>
      <c r="H257" s="593"/>
      <c r="I257" s="593"/>
      <c r="J257" s="593"/>
      <c r="K257" s="1643">
        <f>SUM(K245:K256)</f>
        <v>17698</v>
      </c>
      <c r="L257" s="1643">
        <f>SUM(L245:L256)</f>
        <v>24823</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55360</v>
      </c>
      <c r="E259" s="593"/>
      <c r="F259" s="593"/>
      <c r="G259" s="593"/>
      <c r="H259" s="593"/>
      <c r="I259" s="593"/>
      <c r="J259" s="593"/>
      <c r="K259" s="1645">
        <f>D259</f>
        <v>55360</v>
      </c>
      <c r="L259" s="477">
        <v>78280</v>
      </c>
    </row>
    <row r="260" spans="1:14" s="574" customFormat="1" x14ac:dyDescent="0.2">
      <c r="A260" s="1495" t="s">
        <v>1804</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55360</v>
      </c>
      <c r="E261" s="593"/>
      <c r="F261" s="593"/>
      <c r="G261" s="593"/>
      <c r="H261" s="593"/>
      <c r="I261" s="593"/>
      <c r="J261" s="593"/>
      <c r="K261" s="1643">
        <f>SUM(K259:K260)</f>
        <v>55360</v>
      </c>
      <c r="L261" s="1643">
        <f>SUM(L259:L260)</f>
        <v>78280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7">
        <v>2139</v>
      </c>
      <c r="E263" s="593"/>
      <c r="F263" s="593"/>
      <c r="G263" s="593"/>
      <c r="H263" s="593"/>
      <c r="I263" s="593"/>
      <c r="J263" s="593"/>
      <c r="K263" s="1645">
        <f>D263</f>
        <v>2139</v>
      </c>
      <c r="L263" s="477">
        <v>2575</v>
      </c>
    </row>
    <row r="264" spans="1:14" x14ac:dyDescent="0.2">
      <c r="A264" s="1477" t="s">
        <v>463</v>
      </c>
      <c r="B264" s="660">
        <v>2520</v>
      </c>
      <c r="C264" s="593"/>
      <c r="D264" s="1967">
        <v>24134</v>
      </c>
      <c r="E264" s="593"/>
      <c r="F264" s="593"/>
      <c r="G264" s="593"/>
      <c r="H264" s="593"/>
      <c r="I264" s="593"/>
      <c r="J264" s="593"/>
      <c r="K264" s="1645">
        <f t="shared" ref="K264:K269" si="22">D264</f>
        <v>24134</v>
      </c>
      <c r="L264" s="1989">
        <v>50985</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49738</v>
      </c>
      <c r="E266" s="593"/>
      <c r="F266" s="593"/>
      <c r="G266" s="593"/>
      <c r="H266" s="593"/>
      <c r="I266" s="593"/>
      <c r="J266" s="593"/>
      <c r="K266" s="1645">
        <f t="shared" si="22"/>
        <v>49738</v>
      </c>
      <c r="L266" s="1989">
        <v>72306</v>
      </c>
    </row>
    <row r="267" spans="1:14" x14ac:dyDescent="0.2">
      <c r="A267" s="1477" t="s">
        <v>953</v>
      </c>
      <c r="B267" s="591">
        <v>2550</v>
      </c>
      <c r="C267" s="593"/>
      <c r="D267" s="1967">
        <v>17885</v>
      </c>
      <c r="E267" s="593"/>
      <c r="F267" s="593"/>
      <c r="G267" s="593"/>
      <c r="H267" s="593"/>
      <c r="I267" s="593"/>
      <c r="J267" s="593"/>
      <c r="K267" s="1645">
        <f t="shared" si="22"/>
        <v>17885</v>
      </c>
      <c r="L267" s="1989">
        <v>14935</v>
      </c>
    </row>
    <row r="268" spans="1:14" x14ac:dyDescent="0.2">
      <c r="A268" s="1477" t="s">
        <v>100</v>
      </c>
      <c r="B268" s="591">
        <v>2560</v>
      </c>
      <c r="C268" s="593"/>
      <c r="D268" s="1967">
        <v>0</v>
      </c>
      <c r="E268" s="593"/>
      <c r="F268" s="593"/>
      <c r="G268" s="593"/>
      <c r="H268" s="593"/>
      <c r="I268" s="593"/>
      <c r="J268" s="593"/>
      <c r="K268" s="1645">
        <f t="shared" si="22"/>
        <v>0</v>
      </c>
      <c r="L268" s="1989">
        <v>0</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719</v>
      </c>
      <c r="B270" s="1648" t="s">
        <v>35</v>
      </c>
      <c r="C270" s="593"/>
      <c r="D270" s="1643">
        <f>SUM(D263:D269)</f>
        <v>93896</v>
      </c>
      <c r="E270" s="593"/>
      <c r="F270" s="593"/>
      <c r="G270" s="593"/>
      <c r="H270" s="593"/>
      <c r="I270" s="593"/>
      <c r="J270" s="593"/>
      <c r="K270" s="1643">
        <f>SUM(K263:K269)</f>
        <v>93896</v>
      </c>
      <c r="L270" s="1643">
        <f>SUM(L263:L269)</f>
        <v>140801</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7">
        <v>0</v>
      </c>
      <c r="E273" s="593"/>
      <c r="F273" s="593"/>
      <c r="G273" s="593"/>
      <c r="H273" s="593"/>
      <c r="I273" s="593"/>
      <c r="J273" s="593"/>
      <c r="K273" s="1645">
        <f>D273</f>
        <v>0</v>
      </c>
      <c r="L273" s="1989">
        <v>0</v>
      </c>
    </row>
    <row r="274" spans="1:12" ht="12" customHeight="1" x14ac:dyDescent="0.2">
      <c r="A274" s="1477" t="s">
        <v>1061</v>
      </c>
      <c r="B274" s="591">
        <v>2630</v>
      </c>
      <c r="C274" s="593"/>
      <c r="D274" s="1967">
        <v>0</v>
      </c>
      <c r="E274" s="593"/>
      <c r="F274" s="593"/>
      <c r="G274" s="593"/>
      <c r="H274" s="593"/>
      <c r="I274" s="593"/>
      <c r="J274" s="593"/>
      <c r="K274" s="1645">
        <f>D274</f>
        <v>0</v>
      </c>
      <c r="L274" s="1989">
        <v>0</v>
      </c>
    </row>
    <row r="275" spans="1:12" x14ac:dyDescent="0.2">
      <c r="A275" s="1477" t="s">
        <v>403</v>
      </c>
      <c r="B275" s="591">
        <v>2640</v>
      </c>
      <c r="C275" s="593"/>
      <c r="D275" s="1967">
        <v>0</v>
      </c>
      <c r="E275" s="593"/>
      <c r="F275" s="593"/>
      <c r="G275" s="593"/>
      <c r="H275" s="593"/>
      <c r="I275" s="593"/>
      <c r="J275" s="593"/>
      <c r="K275" s="1645">
        <f>D275</f>
        <v>0</v>
      </c>
      <c r="L275" s="1989">
        <v>0</v>
      </c>
    </row>
    <row r="276" spans="1:12" x14ac:dyDescent="0.2">
      <c r="A276" s="1477" t="s">
        <v>404</v>
      </c>
      <c r="B276" s="591">
        <v>2660</v>
      </c>
      <c r="C276" s="593"/>
      <c r="D276" s="1967">
        <v>45086</v>
      </c>
      <c r="E276" s="593"/>
      <c r="F276" s="593"/>
      <c r="G276" s="593"/>
      <c r="H276" s="593"/>
      <c r="I276" s="593"/>
      <c r="J276" s="593"/>
      <c r="K276" s="1645">
        <f>D276</f>
        <v>45086</v>
      </c>
      <c r="L276" s="1989">
        <v>62830</v>
      </c>
    </row>
    <row r="277" spans="1:12" ht="12.75" customHeight="1" thickBot="1" x14ac:dyDescent="0.25">
      <c r="A277" s="1664" t="s">
        <v>37</v>
      </c>
      <c r="B277" s="1642" t="s">
        <v>36</v>
      </c>
      <c r="C277" s="593"/>
      <c r="D277" s="1643">
        <f>SUM(D272:D276)</f>
        <v>45086</v>
      </c>
      <c r="E277" s="593"/>
      <c r="F277" s="593"/>
      <c r="G277" s="593"/>
      <c r="H277" s="593"/>
      <c r="I277" s="593"/>
      <c r="J277" s="593"/>
      <c r="K277" s="1643">
        <f>SUM(K272:K276)</f>
        <v>45086</v>
      </c>
      <c r="L277" s="1643">
        <f>SUM(L272:L276)</f>
        <v>62830</v>
      </c>
    </row>
    <row r="278" spans="1:12" ht="13.5" customHeight="1" thickTop="1" x14ac:dyDescent="0.2">
      <c r="A278" s="1483" t="s">
        <v>980</v>
      </c>
      <c r="B278" s="631" t="s">
        <v>574</v>
      </c>
      <c r="C278" s="593"/>
      <c r="D278" s="1983">
        <v>0</v>
      </c>
      <c r="E278" s="593"/>
      <c r="F278" s="593"/>
      <c r="G278" s="593"/>
      <c r="H278" s="593"/>
      <c r="I278" s="593"/>
      <c r="J278" s="593"/>
      <c r="K278" s="1658">
        <f>D278</f>
        <v>0</v>
      </c>
      <c r="L278" s="2004">
        <v>0</v>
      </c>
    </row>
    <row r="279" spans="1:12" ht="12.75" customHeight="1" thickBot="1" x14ac:dyDescent="0.25">
      <c r="A279" s="1671" t="s">
        <v>811</v>
      </c>
      <c r="B279" s="1654">
        <v>2000</v>
      </c>
      <c r="C279" s="593"/>
      <c r="D279" s="1650">
        <f>SUM(D238,D243,D257,D261,D270,D277,D278)</f>
        <v>263044</v>
      </c>
      <c r="E279" s="593"/>
      <c r="F279" s="593"/>
      <c r="G279" s="593"/>
      <c r="H279" s="593"/>
      <c r="I279" s="593"/>
      <c r="J279" s="593"/>
      <c r="K279" s="1650">
        <f>SUM(K238,K243,K257,K261,K270,K277,K278)</f>
        <v>263044</v>
      </c>
      <c r="L279" s="1650">
        <f>SUM(L238,L243,L257,L261,L270,L277,L278)</f>
        <v>376774</v>
      </c>
    </row>
    <row r="280" spans="1:12" ht="15.75" customHeight="1" thickTop="1" thickBot="1" x14ac:dyDescent="0.25">
      <c r="A280" s="1597" t="s">
        <v>875</v>
      </c>
      <c r="B280" s="1586">
        <v>3000</v>
      </c>
      <c r="C280" s="593"/>
      <c r="D280" s="1980">
        <v>711</v>
      </c>
      <c r="E280" s="593"/>
      <c r="F280" s="593"/>
      <c r="G280" s="593"/>
      <c r="H280" s="593"/>
      <c r="I280" s="593"/>
      <c r="J280" s="593"/>
      <c r="K280" s="1652">
        <f>D280</f>
        <v>711</v>
      </c>
      <c r="L280" s="2002">
        <v>515</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8">
        <v>0</v>
      </c>
      <c r="E282" s="593"/>
      <c r="F282" s="593"/>
      <c r="G282" s="593"/>
      <c r="H282" s="593"/>
      <c r="I282" s="593"/>
      <c r="J282" s="593"/>
      <c r="K282" s="1644">
        <f>D282</f>
        <v>0</v>
      </c>
      <c r="L282" s="1990">
        <v>0</v>
      </c>
    </row>
    <row r="283" spans="1:12" x14ac:dyDescent="0.2">
      <c r="A283" s="1477" t="s">
        <v>304</v>
      </c>
      <c r="B283" s="591">
        <v>4120</v>
      </c>
      <c r="C283" s="593"/>
      <c r="D283" s="1967">
        <v>0</v>
      </c>
      <c r="E283" s="593"/>
      <c r="F283" s="593"/>
      <c r="G283" s="593"/>
      <c r="H283" s="593"/>
      <c r="I283" s="593"/>
      <c r="J283" s="593"/>
      <c r="K283" s="1644">
        <f>D283</f>
        <v>0</v>
      </c>
      <c r="L283" s="1989">
        <v>0</v>
      </c>
    </row>
    <row r="284" spans="1:12" x14ac:dyDescent="0.2">
      <c r="A284" s="1477" t="s">
        <v>697</v>
      </c>
      <c r="B284" s="591">
        <v>4140</v>
      </c>
      <c r="C284" s="593"/>
      <c r="D284" s="1968">
        <v>0</v>
      </c>
      <c r="E284" s="593"/>
      <c r="F284" s="593"/>
      <c r="G284" s="593"/>
      <c r="H284" s="593"/>
      <c r="I284" s="593"/>
      <c r="J284" s="593"/>
      <c r="K284" s="1644">
        <f>D284</f>
        <v>0</v>
      </c>
      <c r="L284" s="1989">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1170</v>
      </c>
      <c r="B290" s="605" t="s">
        <v>617</v>
      </c>
      <c r="C290" s="593"/>
      <c r="D290" s="593"/>
      <c r="E290" s="593"/>
      <c r="F290" s="593"/>
      <c r="G290" s="593"/>
      <c r="H290" s="1967">
        <v>0</v>
      </c>
      <c r="I290" s="593"/>
      <c r="J290" s="593"/>
      <c r="K290" s="1644">
        <f>H290</f>
        <v>0</v>
      </c>
      <c r="L290" s="1989">
        <v>0</v>
      </c>
    </row>
    <row r="291" spans="1:14" x14ac:dyDescent="0.2">
      <c r="A291" s="1477" t="s">
        <v>89</v>
      </c>
      <c r="B291" s="591" t="s">
        <v>589</v>
      </c>
      <c r="C291" s="593"/>
      <c r="D291" s="593"/>
      <c r="E291" s="593"/>
      <c r="F291" s="593"/>
      <c r="G291" s="593"/>
      <c r="H291" s="1967">
        <v>0</v>
      </c>
      <c r="I291" s="593"/>
      <c r="J291" s="593"/>
      <c r="K291" s="1644">
        <f>H291</f>
        <v>0</v>
      </c>
      <c r="L291" s="1989">
        <v>0</v>
      </c>
    </row>
    <row r="292" spans="1:14" x14ac:dyDescent="0.2">
      <c r="A292" s="1477" t="s">
        <v>762</v>
      </c>
      <c r="B292" s="591" t="s">
        <v>618</v>
      </c>
      <c r="C292" s="593"/>
      <c r="D292" s="593"/>
      <c r="E292" s="593"/>
      <c r="F292" s="593"/>
      <c r="G292" s="593"/>
      <c r="H292" s="1967">
        <v>0</v>
      </c>
      <c r="I292" s="593"/>
      <c r="J292" s="593"/>
      <c r="K292" s="1644">
        <f>H292</f>
        <v>0</v>
      </c>
      <c r="L292" s="1989">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3">
        <v>0</v>
      </c>
    </row>
    <row r="295" spans="1:14" ht="12.75" customHeight="1" thickTop="1" thickBot="1" x14ac:dyDescent="0.25">
      <c r="A295" s="2242" t="s">
        <v>505</v>
      </c>
      <c r="B295" s="2243"/>
      <c r="C295" s="593"/>
      <c r="D295" s="1643">
        <f>SUM(D229,D279,D280,D285)</f>
        <v>407316</v>
      </c>
      <c r="E295" s="593"/>
      <c r="F295" s="593"/>
      <c r="G295" s="593"/>
      <c r="H295" s="1643">
        <f>H293</f>
        <v>0</v>
      </c>
      <c r="I295" s="593"/>
      <c r="J295" s="593"/>
      <c r="K295" s="1643">
        <f>SUM(K229,K279,K280,K285,K293,K294)</f>
        <v>407316</v>
      </c>
      <c r="L295" s="1643">
        <f>SUM(L229,L279,L280,L285,L293,L294)</f>
        <v>588304</v>
      </c>
    </row>
    <row r="296" spans="1:14" ht="13.5" thickTop="1" x14ac:dyDescent="0.2">
      <c r="A296" s="2224" t="s">
        <v>996</v>
      </c>
      <c r="B296" s="2225"/>
      <c r="C296" s="593"/>
      <c r="D296" s="595"/>
      <c r="E296" s="593"/>
      <c r="F296" s="593"/>
      <c r="G296" s="593"/>
      <c r="H296" s="662"/>
      <c r="I296" s="593"/>
      <c r="J296" s="593"/>
      <c r="K296" s="1657">
        <f>'Revenues 9-14'!G268-'Expenditures 15-22'!K295</f>
        <v>240726</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4" t="s">
        <v>143</v>
      </c>
      <c r="B298" s="2228"/>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7">
        <v>0</v>
      </c>
      <c r="D301" s="1967">
        <v>0</v>
      </c>
      <c r="E301" s="1967">
        <v>0</v>
      </c>
      <c r="F301" s="1967">
        <v>0</v>
      </c>
      <c r="G301" s="1967">
        <v>39739</v>
      </c>
      <c r="H301" s="1967">
        <v>0</v>
      </c>
      <c r="I301" s="1968">
        <v>0</v>
      </c>
      <c r="J301" s="1968">
        <v>0</v>
      </c>
      <c r="K301" s="1644">
        <f>SUM(C301:J301)</f>
        <v>39739</v>
      </c>
      <c r="L301" s="1990">
        <v>145000</v>
      </c>
    </row>
    <row r="302" spans="1:14" ht="13.5" customHeight="1" x14ac:dyDescent="0.2">
      <c r="A302" s="1490" t="s">
        <v>980</v>
      </c>
      <c r="B302" s="591" t="s">
        <v>574</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39739</v>
      </c>
      <c r="H303" s="1650">
        <f t="shared" si="23"/>
        <v>0</v>
      </c>
      <c r="I303" s="1650">
        <f t="shared" si="23"/>
        <v>0</v>
      </c>
      <c r="J303" s="1650">
        <f t="shared" si="23"/>
        <v>0</v>
      </c>
      <c r="K303" s="1650">
        <f t="shared" si="23"/>
        <v>39739</v>
      </c>
      <c r="L303" s="1650">
        <f t="shared" si="23"/>
        <v>145000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8">
        <v>0</v>
      </c>
      <c r="F306" s="593"/>
      <c r="G306" s="593"/>
      <c r="H306" s="1968">
        <v>0</v>
      </c>
      <c r="I306" s="593"/>
      <c r="J306" s="593"/>
      <c r="K306" s="1644">
        <f>SUM(E306,H306)</f>
        <v>0</v>
      </c>
      <c r="L306" s="1990">
        <v>0</v>
      </c>
    </row>
    <row r="307" spans="1:14" x14ac:dyDescent="0.2">
      <c r="A307" s="1477" t="s">
        <v>304</v>
      </c>
      <c r="B307" s="591">
        <v>4120</v>
      </c>
      <c r="C307" s="593"/>
      <c r="D307" s="593"/>
      <c r="E307" s="1968">
        <v>0</v>
      </c>
      <c r="F307" s="593"/>
      <c r="G307" s="593"/>
      <c r="H307" s="1968">
        <v>0</v>
      </c>
      <c r="I307" s="473"/>
      <c r="J307" s="593"/>
      <c r="K307" s="1644">
        <f>SUM(E307,H307)</f>
        <v>0</v>
      </c>
      <c r="L307" s="1989">
        <v>0</v>
      </c>
    </row>
    <row r="308" spans="1:14" x14ac:dyDescent="0.2">
      <c r="A308" s="1477" t="s">
        <v>697</v>
      </c>
      <c r="B308" s="591">
        <v>4140</v>
      </c>
      <c r="C308" s="593"/>
      <c r="D308" s="593"/>
      <c r="E308" s="1968">
        <v>0</v>
      </c>
      <c r="F308" s="593"/>
      <c r="G308" s="593"/>
      <c r="H308" s="1968">
        <v>0</v>
      </c>
      <c r="I308" s="473"/>
      <c r="J308" s="593"/>
      <c r="K308" s="1644">
        <f>SUM(E308,H308)</f>
        <v>0</v>
      </c>
      <c r="L308" s="1989">
        <v>0</v>
      </c>
    </row>
    <row r="309" spans="1:14" ht="12.75" customHeight="1" x14ac:dyDescent="0.2">
      <c r="A309" s="1481" t="s">
        <v>698</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2">
        <v>0</v>
      </c>
    </row>
    <row r="312" spans="1:14" s="649" customFormat="1" ht="12.75" customHeight="1" thickTop="1" thickBot="1" x14ac:dyDescent="0.25">
      <c r="A312" s="2239" t="s">
        <v>277</v>
      </c>
      <c r="B312" s="2240"/>
      <c r="C312" s="1643">
        <f>SUM(C303)</f>
        <v>0</v>
      </c>
      <c r="D312" s="1643">
        <f>SUM(D303)</f>
        <v>0</v>
      </c>
      <c r="E312" s="1643">
        <f>SUM(E303,E310)</f>
        <v>0</v>
      </c>
      <c r="F312" s="1643">
        <f>SUM(F303)</f>
        <v>0</v>
      </c>
      <c r="G312" s="1643">
        <f>SUM(G303)</f>
        <v>39739</v>
      </c>
      <c r="H312" s="1643">
        <f>SUM(H303,H310)</f>
        <v>0</v>
      </c>
      <c r="I312" s="1643">
        <f>SUM(I303)</f>
        <v>0</v>
      </c>
      <c r="J312" s="1643">
        <f>SUM(J303)</f>
        <v>0</v>
      </c>
      <c r="K312" s="1643">
        <f>SUM(K303,K310,K311)</f>
        <v>39739</v>
      </c>
      <c r="L312" s="1643">
        <f>SUM(L303,L310,L311)</f>
        <v>145000</v>
      </c>
      <c r="M312" s="640"/>
      <c r="N312" s="640"/>
    </row>
    <row r="313" spans="1:14" ht="13.5" thickTop="1" x14ac:dyDescent="0.2">
      <c r="A313" s="2235" t="s">
        <v>996</v>
      </c>
      <c r="B313" s="2236"/>
      <c r="C313" s="603"/>
      <c r="D313" s="603"/>
      <c r="E313" s="603"/>
      <c r="F313" s="603"/>
      <c r="G313" s="603"/>
      <c r="H313" s="603"/>
      <c r="I313" s="603"/>
      <c r="J313" s="603"/>
      <c r="K313" s="1658">
        <f>'Revenues 9-14'!H268-'Expenditures 15-22'!K312</f>
        <v>-28962</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8" t="s">
        <v>149</v>
      </c>
      <c r="B315" s="2249"/>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0" t="s">
        <v>898</v>
      </c>
      <c r="B317" s="2249"/>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1805</v>
      </c>
      <c r="B320" s="673" t="s">
        <v>282</v>
      </c>
      <c r="C320" s="1968">
        <v>0</v>
      </c>
      <c r="D320" s="1968">
        <v>0</v>
      </c>
      <c r="E320" s="1968">
        <v>0</v>
      </c>
      <c r="F320" s="1968">
        <v>0</v>
      </c>
      <c r="G320" s="1968">
        <v>0</v>
      </c>
      <c r="H320" s="1968">
        <v>0</v>
      </c>
      <c r="I320" s="1968">
        <v>0</v>
      </c>
      <c r="J320" s="1968">
        <v>0</v>
      </c>
      <c r="K320" s="1644">
        <f t="shared" ref="K320:K327" si="24">SUM(C320:J320)</f>
        <v>0</v>
      </c>
      <c r="L320" s="1990">
        <v>0</v>
      </c>
      <c r="M320" s="640"/>
      <c r="N320" s="640"/>
    </row>
    <row r="321" spans="1:14" s="649" customFormat="1" x14ac:dyDescent="0.2">
      <c r="A321" s="1492" t="s">
        <v>300</v>
      </c>
      <c r="B321" s="672" t="s">
        <v>283</v>
      </c>
      <c r="C321" s="1968">
        <v>0</v>
      </c>
      <c r="D321" s="1968">
        <v>0</v>
      </c>
      <c r="E321" s="1968">
        <v>16379</v>
      </c>
      <c r="F321" s="1968">
        <v>0</v>
      </c>
      <c r="G321" s="1968">
        <v>0</v>
      </c>
      <c r="H321" s="1968">
        <v>0</v>
      </c>
      <c r="I321" s="1968">
        <v>0</v>
      </c>
      <c r="J321" s="1968">
        <v>0</v>
      </c>
      <c r="K321" s="1644">
        <f t="shared" si="24"/>
        <v>16379</v>
      </c>
      <c r="L321" s="1990">
        <v>16000</v>
      </c>
      <c r="M321" s="640"/>
      <c r="N321" s="640"/>
    </row>
    <row r="322" spans="1:14" s="649" customFormat="1" x14ac:dyDescent="0.2">
      <c r="A322" s="1492" t="s">
        <v>238</v>
      </c>
      <c r="B322" s="672" t="s">
        <v>284</v>
      </c>
      <c r="C322" s="1968">
        <v>0</v>
      </c>
      <c r="D322" s="1968">
        <v>0</v>
      </c>
      <c r="E322" s="1968">
        <v>69019</v>
      </c>
      <c r="F322" s="1968">
        <v>0</v>
      </c>
      <c r="G322" s="1968">
        <v>0</v>
      </c>
      <c r="H322" s="1968">
        <v>0</v>
      </c>
      <c r="I322" s="1968">
        <v>0</v>
      </c>
      <c r="J322" s="1968">
        <v>0</v>
      </c>
      <c r="K322" s="1644">
        <f t="shared" si="24"/>
        <v>69019</v>
      </c>
      <c r="L322" s="1990">
        <v>46000</v>
      </c>
      <c r="M322" s="640"/>
      <c r="N322" s="640"/>
    </row>
    <row r="323" spans="1:14" s="649" customFormat="1" x14ac:dyDescent="0.2">
      <c r="A323" s="1492" t="s">
        <v>702</v>
      </c>
      <c r="B323" s="672" t="s">
        <v>285</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286</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1029</v>
      </c>
      <c r="B325" s="673" t="s">
        <v>287</v>
      </c>
      <c r="C325" s="1968">
        <v>0</v>
      </c>
      <c r="D325" s="1968">
        <v>0</v>
      </c>
      <c r="E325" s="1968">
        <v>0</v>
      </c>
      <c r="F325" s="1968">
        <v>0</v>
      </c>
      <c r="G325" s="1968">
        <v>0</v>
      </c>
      <c r="H325" s="1968">
        <v>0</v>
      </c>
      <c r="I325" s="1968">
        <v>0</v>
      </c>
      <c r="J325" s="1968">
        <v>0</v>
      </c>
      <c r="K325" s="1644">
        <f t="shared" si="24"/>
        <v>0</v>
      </c>
      <c r="L325" s="1990">
        <v>44500</v>
      </c>
      <c r="M325" s="640"/>
      <c r="N325" s="640"/>
    </row>
    <row r="326" spans="1:14" s="649" customFormat="1" x14ac:dyDescent="0.2">
      <c r="A326" s="1492" t="s">
        <v>1030</v>
      </c>
      <c r="B326" s="672" t="s">
        <v>288</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971</v>
      </c>
      <c r="B327" s="672" t="s">
        <v>289</v>
      </c>
      <c r="C327" s="1968">
        <v>0</v>
      </c>
      <c r="D327" s="1968">
        <v>0</v>
      </c>
      <c r="E327" s="1968">
        <v>46319</v>
      </c>
      <c r="F327" s="1968">
        <v>0</v>
      </c>
      <c r="G327" s="1968">
        <v>0</v>
      </c>
      <c r="H327" s="1968">
        <v>0</v>
      </c>
      <c r="I327" s="1968">
        <v>0</v>
      </c>
      <c r="J327" s="1968">
        <v>0</v>
      </c>
      <c r="K327" s="1644">
        <f t="shared" si="24"/>
        <v>46319</v>
      </c>
      <c r="L327" s="1990">
        <v>35000</v>
      </c>
      <c r="M327" s="640"/>
      <c r="N327" s="640"/>
    </row>
    <row r="328" spans="1:14" s="649" customFormat="1" x14ac:dyDescent="0.2">
      <c r="A328" s="1493" t="s">
        <v>472</v>
      </c>
      <c r="B328" s="665" t="s">
        <v>1132</v>
      </c>
      <c r="C328" s="1970">
        <v>0</v>
      </c>
      <c r="D328" s="1970">
        <v>0</v>
      </c>
      <c r="E328" s="1970">
        <v>48589</v>
      </c>
      <c r="F328" s="1970">
        <v>0</v>
      </c>
      <c r="G328" s="1970">
        <v>0</v>
      </c>
      <c r="H328" s="1970">
        <v>0</v>
      </c>
      <c r="I328" s="1970">
        <v>0</v>
      </c>
      <c r="J328" s="1970">
        <v>0</v>
      </c>
      <c r="K328" s="1672">
        <f>SUM(C328:J328)</f>
        <v>48589</v>
      </c>
      <c r="L328" s="1992">
        <v>47000</v>
      </c>
      <c r="M328" s="640"/>
      <c r="N328" s="640"/>
    </row>
    <row r="329" spans="1:14" s="649" customFormat="1" x14ac:dyDescent="0.2">
      <c r="A329" s="1493" t="s">
        <v>1133</v>
      </c>
      <c r="B329" s="665" t="s">
        <v>1134</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180306</v>
      </c>
      <c r="F330" s="1643">
        <f t="shared" si="25"/>
        <v>0</v>
      </c>
      <c r="G330" s="1643">
        <f t="shared" si="25"/>
        <v>0</v>
      </c>
      <c r="H330" s="1643">
        <f t="shared" si="25"/>
        <v>0</v>
      </c>
      <c r="I330" s="1643">
        <f t="shared" si="25"/>
        <v>0</v>
      </c>
      <c r="J330" s="1643">
        <f t="shared" si="25"/>
        <v>0</v>
      </c>
      <c r="K330" s="1643">
        <f>SUM(K319:K329)</f>
        <v>180306</v>
      </c>
      <c r="L330" s="1643">
        <f>SUM(L319:L329)</f>
        <v>188500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304</v>
      </c>
      <c r="B333" s="1800" t="s">
        <v>1847</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8">
        <v>0</v>
      </c>
      <c r="I339" s="615"/>
      <c r="J339" s="615"/>
      <c r="K339" s="1644">
        <f>H339</f>
        <v>0</v>
      </c>
      <c r="L339" s="1990">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2">
        <v>0</v>
      </c>
    </row>
    <row r="342" spans="1:14" ht="12.75" customHeight="1" thickTop="1" thickBot="1" x14ac:dyDescent="0.25">
      <c r="A342" s="1659" t="s">
        <v>505</v>
      </c>
      <c r="B342" s="1674"/>
      <c r="C342" s="1643">
        <f>SUM(C330)</f>
        <v>0</v>
      </c>
      <c r="D342" s="1643">
        <f>SUM(D330)</f>
        <v>0</v>
      </c>
      <c r="E342" s="1643">
        <f>SUM(E330)</f>
        <v>180306</v>
      </c>
      <c r="F342" s="1643">
        <f>SUM(F330)</f>
        <v>0</v>
      </c>
      <c r="G342" s="1643">
        <f>SUM(G330)</f>
        <v>0</v>
      </c>
      <c r="H342" s="1643">
        <f>SUM(H330,H334,H340)</f>
        <v>0</v>
      </c>
      <c r="I342" s="1643">
        <f>SUM(I330)</f>
        <v>0</v>
      </c>
      <c r="J342" s="1643">
        <f>SUM(J330)</f>
        <v>0</v>
      </c>
      <c r="K342" s="1643">
        <f>SUM(K330,K334,K340)</f>
        <v>180306</v>
      </c>
      <c r="L342" s="1650">
        <f>SUM(L330,L340,L341)</f>
        <v>188500</v>
      </c>
    </row>
    <row r="343" spans="1:14" ht="12.75" customHeight="1" thickTop="1" x14ac:dyDescent="0.2">
      <c r="A343" s="2237" t="s">
        <v>996</v>
      </c>
      <c r="B343" s="2238"/>
      <c r="C343" s="593"/>
      <c r="D343" s="593"/>
      <c r="E343" s="593"/>
      <c r="F343" s="593"/>
      <c r="G343" s="593"/>
      <c r="H343" s="593"/>
      <c r="I343" s="593"/>
      <c r="J343" s="593"/>
      <c r="K343" s="1657">
        <f>'Revenues 9-14'!J268-'Expenditures 15-22'!K342</f>
        <v>83049</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7" t="s">
        <v>966</v>
      </c>
      <c r="B345" s="2228"/>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70">
        <v>0</v>
      </c>
      <c r="I354" s="676"/>
      <c r="J354" s="593"/>
      <c r="K354" s="1672">
        <f>H354</f>
        <v>0</v>
      </c>
      <c r="L354" s="1991">
        <v>0</v>
      </c>
    </row>
    <row r="355" spans="1:14" ht="12.75" customHeight="1" x14ac:dyDescent="0.2">
      <c r="A355" s="1486" t="s">
        <v>1854</v>
      </c>
      <c r="B355" s="665" t="s">
        <v>1847</v>
      </c>
      <c r="C355" s="593"/>
      <c r="D355" s="593"/>
      <c r="E355" s="593"/>
      <c r="F355" s="593"/>
      <c r="G355" s="593"/>
      <c r="H355" s="1968">
        <v>0</v>
      </c>
      <c r="I355" s="676"/>
      <c r="J355" s="593"/>
      <c r="K355" s="1716">
        <f>H355</f>
        <v>0</v>
      </c>
      <c r="L355" s="1990">
        <v>0</v>
      </c>
    </row>
    <row r="356" spans="1:14" ht="12.75" customHeight="1" x14ac:dyDescent="0.2">
      <c r="A356" s="1807" t="s">
        <v>698</v>
      </c>
      <c r="B356" s="658" t="s">
        <v>558</v>
      </c>
      <c r="C356" s="593"/>
      <c r="D356" s="593"/>
      <c r="E356" s="593"/>
      <c r="F356" s="593"/>
      <c r="G356" s="593"/>
      <c r="H356" s="1972">
        <v>0</v>
      </c>
      <c r="I356" s="676"/>
      <c r="J356" s="593"/>
      <c r="K356" s="1713">
        <f>H356</f>
        <v>0</v>
      </c>
      <c r="L356" s="1994">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619</v>
      </c>
      <c r="B361" s="579" t="s">
        <v>618</v>
      </c>
      <c r="C361" s="593"/>
      <c r="D361" s="593"/>
      <c r="E361" s="593"/>
      <c r="F361" s="593"/>
      <c r="G361" s="593"/>
      <c r="H361" s="1984">
        <v>0</v>
      </c>
      <c r="I361" s="593"/>
      <c r="J361" s="593"/>
      <c r="K361" s="1644">
        <f>SUM(C361:J361)</f>
        <v>0</v>
      </c>
      <c r="L361" s="1989">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1">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24" t="s">
        <v>996</v>
      </c>
      <c r="B368" s="2225"/>
      <c r="C368" s="630"/>
      <c r="D368" s="630"/>
      <c r="E368" s="603"/>
      <c r="F368" s="603"/>
      <c r="G368" s="603"/>
      <c r="H368" s="603"/>
      <c r="I368" s="603"/>
      <c r="J368" s="600"/>
      <c r="K368" s="1644">
        <f>'Revenues 9-14'!K268-'Expenditures 15-22'!K367</f>
        <v>321191</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F36"/>
  <sheetViews>
    <sheetView showGridLines="0" defaultGridColor="0" topLeftCell="A2" colorId="8" zoomScale="110" zoomScaleNormal="110" workbookViewId="0">
      <selection activeCell="E5" sqref="E5"/>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1" t="s">
        <v>1802</v>
      </c>
      <c r="B2" s="1501" t="s">
        <v>1951</v>
      </c>
      <c r="C2" s="687" t="s">
        <v>1952</v>
      </c>
      <c r="D2" s="687" t="s">
        <v>1953</v>
      </c>
      <c r="E2" s="687" t="s">
        <v>1954</v>
      </c>
      <c r="F2" s="687" t="s">
        <v>1955</v>
      </c>
    </row>
    <row r="3" spans="1:6" ht="12" customHeight="1" x14ac:dyDescent="0.2">
      <c r="A3" s="2252"/>
      <c r="B3" s="1498"/>
      <c r="C3" s="1499"/>
      <c r="D3" s="1500" t="s">
        <v>256</v>
      </c>
      <c r="E3" s="1499"/>
      <c r="F3" s="1500" t="s">
        <v>257</v>
      </c>
    </row>
    <row r="4" spans="1:6" ht="13.7" customHeight="1" x14ac:dyDescent="0.2">
      <c r="A4" s="688" t="s">
        <v>1155</v>
      </c>
      <c r="B4" s="1722">
        <v>10039097</v>
      </c>
      <c r="C4" s="1497">
        <v>5336385</v>
      </c>
      <c r="D4" s="1725">
        <f>B4-C4</f>
        <v>4702712</v>
      </c>
      <c r="E4" s="1497">
        <v>10490175</v>
      </c>
      <c r="F4" s="1725">
        <f>E4-C4</f>
        <v>5153790</v>
      </c>
    </row>
    <row r="5" spans="1:6" ht="13.7" customHeight="1" x14ac:dyDescent="0.2">
      <c r="A5" s="688" t="s">
        <v>870</v>
      </c>
      <c r="B5" s="1723">
        <v>1570081</v>
      </c>
      <c r="C5" s="565">
        <v>834592</v>
      </c>
      <c r="D5" s="1726">
        <f t="shared" ref="D5:D18" si="0">B5-C5</f>
        <v>735489</v>
      </c>
      <c r="E5" s="565">
        <v>1640628</v>
      </c>
      <c r="F5" s="1726">
        <f>E5-C5</f>
        <v>806036</v>
      </c>
    </row>
    <row r="6" spans="1:6" ht="13.7" customHeight="1" x14ac:dyDescent="0.2">
      <c r="A6" s="688" t="s">
        <v>411</v>
      </c>
      <c r="B6" s="1723">
        <v>1370823</v>
      </c>
      <c r="C6" s="565">
        <v>728675</v>
      </c>
      <c r="D6" s="1726">
        <f t="shared" si="0"/>
        <v>642148</v>
      </c>
      <c r="E6" s="565">
        <v>1432417</v>
      </c>
      <c r="F6" s="1726">
        <f t="shared" ref="F6:F18" si="1">E6-C6</f>
        <v>703742</v>
      </c>
    </row>
    <row r="7" spans="1:6" ht="13.7" customHeight="1" x14ac:dyDescent="0.2">
      <c r="A7" s="688" t="s">
        <v>155</v>
      </c>
      <c r="B7" s="1723">
        <v>1478445</v>
      </c>
      <c r="C7" s="565">
        <v>785883</v>
      </c>
      <c r="D7" s="1726">
        <f t="shared" si="0"/>
        <v>692562</v>
      </c>
      <c r="E7" s="565">
        <v>1544875</v>
      </c>
      <c r="F7" s="1726">
        <f t="shared" si="1"/>
        <v>758992</v>
      </c>
    </row>
    <row r="8" spans="1:6" ht="13.7" customHeight="1" x14ac:dyDescent="0.2">
      <c r="A8" s="688" t="s">
        <v>1179</v>
      </c>
      <c r="B8" s="1723">
        <v>197259</v>
      </c>
      <c r="C8" s="565">
        <v>104855</v>
      </c>
      <c r="D8" s="1726">
        <f t="shared" si="0"/>
        <v>92404</v>
      </c>
      <c r="E8" s="565">
        <v>206123</v>
      </c>
      <c r="F8" s="1726">
        <f t="shared" si="1"/>
        <v>101268</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v>197259</v>
      </c>
      <c r="C10" s="565">
        <v>104855</v>
      </c>
      <c r="D10" s="1726">
        <f t="shared" si="0"/>
        <v>92404</v>
      </c>
      <c r="E10" s="565">
        <v>206123</v>
      </c>
      <c r="F10" s="1726">
        <f t="shared" si="1"/>
        <v>101268</v>
      </c>
    </row>
    <row r="11" spans="1:6" x14ac:dyDescent="0.2">
      <c r="A11" s="688" t="s">
        <v>409</v>
      </c>
      <c r="B11" s="1723">
        <v>142735</v>
      </c>
      <c r="C11" s="565">
        <v>75872</v>
      </c>
      <c r="D11" s="1726">
        <f t="shared" si="0"/>
        <v>66863</v>
      </c>
      <c r="E11" s="565">
        <v>149148</v>
      </c>
      <c r="F11" s="1726">
        <f t="shared" si="1"/>
        <v>73276</v>
      </c>
    </row>
    <row r="12" spans="1:6" ht="13.7" customHeight="1" x14ac:dyDescent="0.2">
      <c r="A12" s="688" t="s">
        <v>157</v>
      </c>
      <c r="B12" s="1723">
        <v>285469</v>
      </c>
      <c r="C12" s="565">
        <v>151744</v>
      </c>
      <c r="D12" s="1726">
        <f t="shared" si="0"/>
        <v>133725</v>
      </c>
      <c r="E12" s="565">
        <v>298296</v>
      </c>
      <c r="F12" s="1726">
        <f t="shared" si="1"/>
        <v>146552</v>
      </c>
    </row>
    <row r="13" spans="1:6" ht="13.7" customHeight="1" x14ac:dyDescent="0.2">
      <c r="A13" s="688" t="s">
        <v>936</v>
      </c>
      <c r="B13" s="1723">
        <v>49386</v>
      </c>
      <c r="C13" s="565">
        <v>26252</v>
      </c>
      <c r="D13" s="1726">
        <f t="shared" si="0"/>
        <v>23134</v>
      </c>
      <c r="E13" s="565">
        <v>51605</v>
      </c>
      <c r="F13" s="1726">
        <f t="shared" si="1"/>
        <v>25353</v>
      </c>
    </row>
    <row r="14" spans="1:6" ht="13.7" customHeight="1" x14ac:dyDescent="0.2">
      <c r="A14" s="688" t="s">
        <v>410</v>
      </c>
      <c r="B14" s="1723">
        <v>1141877</v>
      </c>
      <c r="C14" s="565">
        <v>606976</v>
      </c>
      <c r="D14" s="1726">
        <f t="shared" si="0"/>
        <v>534901</v>
      </c>
      <c r="E14" s="565">
        <v>1193184</v>
      </c>
      <c r="F14" s="1726">
        <f t="shared" si="1"/>
        <v>586208</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v>271196</v>
      </c>
      <c r="C16" s="565">
        <v>144157</v>
      </c>
      <c r="D16" s="1726">
        <f t="shared" si="0"/>
        <v>127039</v>
      </c>
      <c r="E16" s="565">
        <v>283381</v>
      </c>
      <c r="F16" s="1726">
        <f t="shared" si="1"/>
        <v>139224</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16743627</v>
      </c>
      <c r="C19" s="1724">
        <f>SUM(C4:C18)</f>
        <v>8900246</v>
      </c>
      <c r="D19" s="1724">
        <f>SUM(D4:D18)</f>
        <v>7843381</v>
      </c>
      <c r="E19" s="1724">
        <f>SUM(E4:E18)</f>
        <v>17495955</v>
      </c>
      <c r="F19" s="1724">
        <f>SUM(F4:F18)</f>
        <v>8595709</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J34" sqref="J34"/>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3" t="s">
        <v>629</v>
      </c>
      <c r="B1" s="2271"/>
      <c r="C1" s="694"/>
    </row>
    <row r="2" spans="1:7" ht="33.75" x14ac:dyDescent="0.2">
      <c r="A2" s="2278" t="s">
        <v>1802</v>
      </c>
      <c r="B2" s="2279"/>
      <c r="C2" s="1857" t="s">
        <v>1956</v>
      </c>
      <c r="D2" s="696" t="s">
        <v>1957</v>
      </c>
      <c r="E2" s="696" t="s">
        <v>1958</v>
      </c>
      <c r="F2" s="1857" t="s">
        <v>1959</v>
      </c>
    </row>
    <row r="3" spans="1:7" ht="15.75" customHeight="1" x14ac:dyDescent="0.2">
      <c r="A3" s="2280" t="s">
        <v>1114</v>
      </c>
      <c r="B3" s="2281"/>
      <c r="C3" s="2274"/>
      <c r="D3" s="2275"/>
      <c r="E3" s="2275"/>
      <c r="F3" s="2276"/>
    </row>
    <row r="4" spans="1:7" ht="12.75" customHeight="1" thickBot="1" x14ac:dyDescent="0.25">
      <c r="A4" s="2268" t="s">
        <v>630</v>
      </c>
      <c r="B4" s="2269"/>
      <c r="C4" s="562"/>
      <c r="D4" s="562"/>
      <c r="E4" s="562"/>
      <c r="F4" s="1728">
        <f>SUM(C4+D4)-E4</f>
        <v>0</v>
      </c>
    </row>
    <row r="5" spans="1:7" ht="15.75" customHeight="1" thickTop="1" x14ac:dyDescent="0.2">
      <c r="A5" s="2272" t="s">
        <v>1110</v>
      </c>
      <c r="B5" s="2267"/>
      <c r="C5" s="2261"/>
      <c r="D5" s="2262"/>
      <c r="E5" s="2262"/>
      <c r="F5" s="2263"/>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4" t="s">
        <v>631</v>
      </c>
      <c r="B15" s="2265"/>
      <c r="C15" s="1728">
        <f>SUM(C6:C14)</f>
        <v>0</v>
      </c>
      <c r="D15" s="1728">
        <f>SUM(D6:D14)</f>
        <v>0</v>
      </c>
      <c r="E15" s="1728">
        <f>SUM(E6:E14)</f>
        <v>0</v>
      </c>
      <c r="F15" s="1728">
        <f>SUM(F6:F14)</f>
        <v>0</v>
      </c>
      <c r="G15" s="540"/>
    </row>
    <row r="16" spans="1:7" s="202" customFormat="1" ht="15.75" customHeight="1" thickTop="1" x14ac:dyDescent="0.2">
      <c r="A16" s="2277" t="s">
        <v>1111</v>
      </c>
      <c r="B16" s="2267"/>
      <c r="C16" s="2261"/>
      <c r="D16" s="2262"/>
      <c r="E16" s="2262"/>
      <c r="F16" s="2263"/>
    </row>
    <row r="17" spans="1:11" ht="12.75" customHeight="1" thickBot="1" x14ac:dyDescent="0.25">
      <c r="A17" s="2259" t="s">
        <v>64</v>
      </c>
      <c r="B17" s="2260"/>
      <c r="C17" s="699"/>
      <c r="D17" s="565"/>
      <c r="E17" s="699"/>
      <c r="F17" s="1728">
        <f>SUM(C17+D17)-E17</f>
        <v>0</v>
      </c>
    </row>
    <row r="18" spans="1:11" ht="12.75" customHeight="1" thickTop="1" thickBot="1" x14ac:dyDescent="0.25">
      <c r="A18" s="2259" t="s">
        <v>6</v>
      </c>
      <c r="B18" s="2260"/>
      <c r="C18" s="699"/>
      <c r="D18" s="565"/>
      <c r="E18" s="699"/>
      <c r="F18" s="1728">
        <f>SUM(C18+D18)-E18</f>
        <v>0</v>
      </c>
    </row>
    <row r="19" spans="1:11" ht="12.75" customHeight="1" thickTop="1" thickBot="1" x14ac:dyDescent="0.25">
      <c r="A19" s="2259" t="s">
        <v>388</v>
      </c>
      <c r="B19" s="2260"/>
      <c r="C19" s="699"/>
      <c r="D19" s="565"/>
      <c r="E19" s="699"/>
      <c r="F19" s="1728">
        <f>SUM(C19+D19)-E19</f>
        <v>0</v>
      </c>
    </row>
    <row r="20" spans="1:11" ht="12.75" customHeight="1" thickTop="1" thickBot="1" x14ac:dyDescent="0.25">
      <c r="A20" s="2259" t="s">
        <v>448</v>
      </c>
      <c r="B20" s="2260"/>
      <c r="C20" s="699"/>
      <c r="D20" s="565"/>
      <c r="E20" s="699"/>
      <c r="F20" s="1728">
        <f>SUM(C20+D20)-E20</f>
        <v>0</v>
      </c>
    </row>
    <row r="21" spans="1:11" ht="14.25" thickTop="1" thickBot="1" x14ac:dyDescent="0.25">
      <c r="A21" s="2264" t="s">
        <v>632</v>
      </c>
      <c r="B21" s="2265"/>
      <c r="C21" s="1728">
        <f>SUM(C17:C20)</f>
        <v>0</v>
      </c>
      <c r="D21" s="1728">
        <f>SUM(D17:D20)</f>
        <v>0</v>
      </c>
      <c r="E21" s="1728">
        <f>SUM(E17:E20)</f>
        <v>0</v>
      </c>
      <c r="F21" s="1728">
        <f>SUM(F17:F20)</f>
        <v>0</v>
      </c>
      <c r="G21" s="540"/>
    </row>
    <row r="22" spans="1:11" ht="15.75" customHeight="1" thickTop="1" x14ac:dyDescent="0.2">
      <c r="A22" s="2266" t="s">
        <v>1112</v>
      </c>
      <c r="B22" s="2267"/>
      <c r="C22" s="2261"/>
      <c r="D22" s="2262"/>
      <c r="E22" s="2262"/>
      <c r="F22" s="2263"/>
    </row>
    <row r="23" spans="1:11" ht="13.5" thickBot="1" x14ac:dyDescent="0.25">
      <c r="A23" s="2268" t="s">
        <v>633</v>
      </c>
      <c r="B23" s="2269"/>
      <c r="C23" s="562"/>
      <c r="D23" s="562"/>
      <c r="E23" s="562"/>
      <c r="F23" s="1728">
        <f>SUM(C23+D23)-E23</f>
        <v>0</v>
      </c>
      <c r="G23" s="540"/>
    </row>
    <row r="24" spans="1:11" ht="15.75" customHeight="1" thickTop="1" x14ac:dyDescent="0.2">
      <c r="A24" s="2266" t="s">
        <v>1113</v>
      </c>
      <c r="B24" s="2267"/>
      <c r="C24" s="2261"/>
      <c r="D24" s="2262"/>
      <c r="E24" s="2262"/>
      <c r="F24" s="2263"/>
    </row>
    <row r="25" spans="1:11" ht="13.5" thickBot="1" x14ac:dyDescent="0.25">
      <c r="A25" s="2268" t="s">
        <v>634</v>
      </c>
      <c r="B25" s="2269"/>
      <c r="C25" s="562"/>
      <c r="D25" s="562"/>
      <c r="E25" s="562"/>
      <c r="F25" s="1728">
        <f>SUM(C25+D25)-E25</f>
        <v>0</v>
      </c>
      <c r="G25" s="540"/>
    </row>
    <row r="26" spans="1:11" ht="15.75" customHeight="1" thickTop="1" x14ac:dyDescent="0.2">
      <c r="A26" s="2272" t="s">
        <v>657</v>
      </c>
      <c r="B26" s="2267"/>
      <c r="C26" s="700"/>
      <c r="D26" s="700"/>
      <c r="E26" s="700"/>
      <c r="F26" s="701"/>
    </row>
    <row r="27" spans="1:11" ht="13.5" thickBot="1" x14ac:dyDescent="0.25">
      <c r="A27" s="2264" t="s">
        <v>1070</v>
      </c>
      <c r="B27" s="2265"/>
      <c r="C27" s="565"/>
      <c r="D27" s="565"/>
      <c r="E27" s="565"/>
      <c r="F27" s="1728">
        <f>SUM(C27+D27)-E27</f>
        <v>0</v>
      </c>
      <c r="G27" s="540"/>
    </row>
    <row r="28" spans="1:11" ht="7.5" customHeight="1" thickTop="1" x14ac:dyDescent="0.2">
      <c r="A28" s="570"/>
    </row>
    <row r="29" spans="1:11" ht="23.25" customHeight="1" x14ac:dyDescent="0.2">
      <c r="A29" s="2270" t="s">
        <v>582</v>
      </c>
      <c r="B29" s="2271"/>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t="s">
        <v>2086</v>
      </c>
      <c r="B31" s="706">
        <v>39083</v>
      </c>
      <c r="C31" s="707">
        <v>5870000</v>
      </c>
      <c r="D31" s="708">
        <v>3</v>
      </c>
      <c r="E31" s="707">
        <v>1180000</v>
      </c>
      <c r="F31" s="707"/>
      <c r="G31" s="707"/>
      <c r="H31" s="707">
        <v>1180000</v>
      </c>
      <c r="I31" s="1729">
        <f>((E31+F31)-H31)+G31</f>
        <v>0</v>
      </c>
      <c r="J31" s="707"/>
      <c r="K31" s="709"/>
    </row>
    <row r="32" spans="1:11" ht="12" customHeight="1" x14ac:dyDescent="0.2">
      <c r="A32" s="705" t="s">
        <v>2087</v>
      </c>
      <c r="B32" s="706">
        <v>42550</v>
      </c>
      <c r="C32" s="707">
        <v>8840000</v>
      </c>
      <c r="D32" s="708">
        <v>3</v>
      </c>
      <c r="E32" s="707">
        <v>8840000</v>
      </c>
      <c r="F32" s="707"/>
      <c r="G32" s="707"/>
      <c r="H32" s="707"/>
      <c r="I32" s="1729">
        <f>((E32+F32)-H32)+G32</f>
        <v>8840000</v>
      </c>
      <c r="J32" s="707">
        <v>7378569</v>
      </c>
      <c r="K32" s="709"/>
    </row>
    <row r="33" spans="1:11" ht="12" customHeight="1" x14ac:dyDescent="0.2">
      <c r="A33" s="705" t="s">
        <v>2088</v>
      </c>
      <c r="B33" s="706">
        <v>42550</v>
      </c>
      <c r="C33" s="707">
        <v>1265000</v>
      </c>
      <c r="D33" s="708">
        <v>3</v>
      </c>
      <c r="E33" s="707">
        <v>1265000</v>
      </c>
      <c r="F33" s="707"/>
      <c r="G33" s="707"/>
      <c r="H33" s="707"/>
      <c r="I33" s="1729">
        <f t="shared" ref="I33:I48" si="1">((E33+F33)-H33)+G33</f>
        <v>1265000</v>
      </c>
      <c r="J33" s="707">
        <v>1265000</v>
      </c>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15975000</v>
      </c>
      <c r="D49" s="718"/>
      <c r="E49" s="1729">
        <f t="shared" ref="E49:J49" si="2">SUM(E31:E48)</f>
        <v>11285000</v>
      </c>
      <c r="F49" s="1729">
        <f t="shared" si="2"/>
        <v>0</v>
      </c>
      <c r="G49" s="1729">
        <f t="shared" si="2"/>
        <v>0</v>
      </c>
      <c r="H49" s="1729">
        <f t="shared" si="2"/>
        <v>1180000</v>
      </c>
      <c r="I49" s="1729">
        <f t="shared" si="2"/>
        <v>10105000</v>
      </c>
      <c r="J49" s="1729">
        <f t="shared" si="2"/>
        <v>8643569</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53" t="s">
        <v>584</v>
      </c>
      <c r="C52" s="2254"/>
      <c r="D52" s="2254"/>
      <c r="E52" s="722" t="s">
        <v>845</v>
      </c>
      <c r="F52" s="2255"/>
      <c r="G52" s="2256"/>
      <c r="H52" s="709"/>
      <c r="I52" s="709"/>
      <c r="J52" s="719"/>
    </row>
    <row r="53" spans="1:11" ht="11.25" customHeight="1" x14ac:dyDescent="0.2">
      <c r="A53" s="723" t="s">
        <v>913</v>
      </c>
      <c r="B53" s="724" t="s">
        <v>951</v>
      </c>
      <c r="C53" s="719"/>
      <c r="D53" s="710"/>
      <c r="E53" s="722" t="s">
        <v>497</v>
      </c>
      <c r="F53" s="2257"/>
      <c r="G53" s="2258"/>
      <c r="H53" s="709"/>
      <c r="I53" s="709"/>
      <c r="J53" s="719"/>
    </row>
    <row r="54" spans="1:11" ht="11.25" customHeight="1" x14ac:dyDescent="0.2">
      <c r="A54" s="725" t="s">
        <v>914</v>
      </c>
      <c r="B54" s="720" t="s">
        <v>952</v>
      </c>
      <c r="C54" s="719"/>
      <c r="D54" s="710"/>
      <c r="E54" s="722" t="s">
        <v>498</v>
      </c>
      <c r="F54" s="2257"/>
      <c r="G54" s="2258"/>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2" t="s">
        <v>856</v>
      </c>
      <c r="B1" s="2283"/>
      <c r="C1" s="2283"/>
      <c r="D1" s="2283"/>
      <c r="E1" s="2283"/>
      <c r="F1" s="2283"/>
      <c r="G1" s="2284"/>
      <c r="H1" s="1503"/>
      <c r="I1" s="733"/>
      <c r="J1" s="433"/>
    </row>
    <row r="2" spans="1:11" ht="26.25" x14ac:dyDescent="0.2">
      <c r="A2" s="2301" t="s">
        <v>1677</v>
      </c>
      <c r="B2" s="2302"/>
      <c r="C2" s="2302"/>
      <c r="D2" s="2302"/>
      <c r="E2" s="2303"/>
      <c r="F2" s="734" t="s">
        <v>904</v>
      </c>
      <c r="G2" s="735" t="s">
        <v>1674</v>
      </c>
      <c r="H2" s="735" t="s">
        <v>410</v>
      </c>
      <c r="I2" s="735" t="s">
        <v>1158</v>
      </c>
      <c r="J2" s="735" t="s">
        <v>1812</v>
      </c>
      <c r="K2" s="735" t="s">
        <v>138</v>
      </c>
    </row>
    <row r="3" spans="1:11" x14ac:dyDescent="0.2">
      <c r="A3" s="2304" t="s">
        <v>1964</v>
      </c>
      <c r="B3" s="2305"/>
      <c r="C3" s="2305"/>
      <c r="D3" s="2305"/>
      <c r="E3" s="2306"/>
      <c r="F3" s="736"/>
      <c r="G3" s="737"/>
      <c r="H3" s="737"/>
      <c r="I3" s="737"/>
      <c r="J3" s="738"/>
      <c r="K3" s="738"/>
    </row>
    <row r="4" spans="1:11" x14ac:dyDescent="0.2">
      <c r="A4" s="2307" t="s">
        <v>369</v>
      </c>
      <c r="B4" s="2308"/>
      <c r="C4" s="2308"/>
      <c r="D4" s="2308"/>
      <c r="E4" s="2254"/>
      <c r="F4" s="739"/>
      <c r="G4" s="740"/>
      <c r="H4" s="741"/>
      <c r="I4" s="740"/>
      <c r="J4" s="742"/>
      <c r="K4" s="742"/>
    </row>
    <row r="5" spans="1:11" x14ac:dyDescent="0.2">
      <c r="A5" s="2285" t="s">
        <v>1069</v>
      </c>
      <c r="B5" s="2286"/>
      <c r="C5" s="2286"/>
      <c r="D5" s="2286"/>
      <c r="E5" s="2287"/>
      <c r="F5" s="743" t="s">
        <v>848</v>
      </c>
      <c r="G5" s="744"/>
      <c r="H5" s="737">
        <v>1163335</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85" t="s">
        <v>1813</v>
      </c>
      <c r="B10" s="2286"/>
      <c r="C10" s="2286"/>
      <c r="D10" s="2286"/>
      <c r="E10" s="2288"/>
      <c r="F10" s="756" t="s">
        <v>862</v>
      </c>
      <c r="G10" s="755"/>
      <c r="H10" s="757"/>
      <c r="I10" s="737"/>
      <c r="J10" s="738"/>
      <c r="K10" s="738"/>
    </row>
    <row r="11" spans="1:11" x14ac:dyDescent="0.2">
      <c r="A11" s="2285" t="s">
        <v>160</v>
      </c>
      <c r="B11" s="2286"/>
      <c r="C11" s="2286"/>
      <c r="D11" s="2286"/>
      <c r="E11" s="2287"/>
      <c r="F11" s="743" t="s">
        <v>852</v>
      </c>
      <c r="G11" s="744"/>
      <c r="H11" s="737"/>
      <c r="I11" s="737"/>
      <c r="J11" s="738"/>
      <c r="K11" s="746"/>
    </row>
    <row r="12" spans="1:11" ht="13.5" thickBot="1" x14ac:dyDescent="0.25">
      <c r="A12" s="2312" t="s">
        <v>905</v>
      </c>
      <c r="B12" s="2313"/>
      <c r="C12" s="2313"/>
      <c r="D12" s="2313"/>
      <c r="E12" s="2314"/>
      <c r="F12" s="1730"/>
      <c r="G12" s="1731">
        <f>SUM(G5:G11)</f>
        <v>0</v>
      </c>
      <c r="H12" s="1731">
        <f>SUM(H5:H11)</f>
        <v>1163335</v>
      </c>
      <c r="I12" s="1731">
        <f>SUM(I5:I11)</f>
        <v>0</v>
      </c>
      <c r="J12" s="1731">
        <f>SUM(J5:J11)</f>
        <v>0</v>
      </c>
      <c r="K12" s="1731">
        <f>SUM(K5:K11)</f>
        <v>0</v>
      </c>
    </row>
    <row r="13" spans="1:11" ht="13.5" thickTop="1" x14ac:dyDescent="0.2">
      <c r="A13" s="2309" t="s">
        <v>370</v>
      </c>
      <c r="B13" s="2310"/>
      <c r="C13" s="2310"/>
      <c r="D13" s="2310"/>
      <c r="E13" s="2311"/>
      <c r="F13" s="758"/>
      <c r="G13" s="759"/>
      <c r="H13" s="760"/>
      <c r="I13" s="761"/>
      <c r="J13" s="761"/>
      <c r="K13" s="761"/>
    </row>
    <row r="14" spans="1:11" x14ac:dyDescent="0.2">
      <c r="A14" s="2292" t="s">
        <v>456</v>
      </c>
      <c r="B14" s="2292"/>
      <c r="C14" s="2292"/>
      <c r="D14" s="2292"/>
      <c r="E14" s="2293"/>
      <c r="F14" s="762" t="s">
        <v>854</v>
      </c>
      <c r="G14" s="755"/>
      <c r="H14" s="737">
        <v>1163335</v>
      </c>
      <c r="I14" s="744"/>
      <c r="J14" s="746"/>
      <c r="K14" s="738"/>
    </row>
    <row r="15" spans="1:11" x14ac:dyDescent="0.2">
      <c r="A15" s="2286" t="s">
        <v>4</v>
      </c>
      <c r="B15" s="2286"/>
      <c r="C15" s="2286"/>
      <c r="D15" s="2286"/>
      <c r="E15" s="2287"/>
      <c r="F15" s="762" t="s">
        <v>855</v>
      </c>
      <c r="G15" s="744"/>
      <c r="H15" s="737"/>
      <c r="I15" s="737"/>
      <c r="J15" s="738"/>
      <c r="K15" s="738"/>
    </row>
    <row r="16" spans="1:11" x14ac:dyDescent="0.2">
      <c r="A16" s="2286" t="s">
        <v>298</v>
      </c>
      <c r="B16" s="2286"/>
      <c r="C16" s="2286"/>
      <c r="D16" s="2286"/>
      <c r="E16" s="2287"/>
      <c r="F16" s="762" t="s">
        <v>923</v>
      </c>
      <c r="G16" s="745"/>
      <c r="H16" s="740"/>
      <c r="I16" s="740"/>
      <c r="J16" s="742"/>
      <c r="K16" s="742"/>
    </row>
    <row r="17" spans="1:11" x14ac:dyDescent="0.2">
      <c r="A17" s="2317" t="s">
        <v>935</v>
      </c>
      <c r="B17" s="2317"/>
      <c r="C17" s="2317"/>
      <c r="D17" s="2317"/>
      <c r="E17" s="2318"/>
      <c r="F17" s="763"/>
      <c r="G17" s="764"/>
      <c r="H17" s="765"/>
      <c r="I17" s="765"/>
      <c r="J17" s="766"/>
      <c r="K17" s="767"/>
    </row>
    <row r="18" spans="1:11" x14ac:dyDescent="0.2">
      <c r="A18" s="2296" t="s">
        <v>368</v>
      </c>
      <c r="B18" s="2297"/>
      <c r="C18" s="2297"/>
      <c r="D18" s="2297"/>
      <c r="E18" s="2298"/>
      <c r="F18" s="762" t="s">
        <v>932</v>
      </c>
      <c r="G18" s="755"/>
      <c r="H18" s="755"/>
      <c r="I18" s="755"/>
      <c r="J18" s="738"/>
      <c r="K18" s="768"/>
    </row>
    <row r="19" spans="1:11" ht="21.75" customHeight="1" x14ac:dyDescent="0.2">
      <c r="A19" s="2294" t="s">
        <v>1809</v>
      </c>
      <c r="B19" s="2294"/>
      <c r="C19" s="2294"/>
      <c r="D19" s="2294"/>
      <c r="E19" s="2295"/>
      <c r="F19" s="762" t="s">
        <v>933</v>
      </c>
      <c r="G19" s="755"/>
      <c r="H19" s="755"/>
      <c r="I19" s="755"/>
      <c r="J19" s="738"/>
      <c r="K19" s="768"/>
    </row>
    <row r="20" spans="1:11" x14ac:dyDescent="0.2">
      <c r="A20" s="2296" t="s">
        <v>1814</v>
      </c>
      <c r="B20" s="2297"/>
      <c r="C20" s="2297"/>
      <c r="D20" s="2297"/>
      <c r="E20" s="2298"/>
      <c r="F20" s="762" t="s">
        <v>934</v>
      </c>
      <c r="G20" s="755"/>
      <c r="H20" s="755"/>
      <c r="I20" s="755"/>
      <c r="J20" s="738"/>
      <c r="K20" s="768"/>
    </row>
    <row r="21" spans="1:11" ht="13.5" thickBot="1" x14ac:dyDescent="0.25">
      <c r="A21" s="2315" t="s">
        <v>638</v>
      </c>
      <c r="B21" s="2315"/>
      <c r="C21" s="2315"/>
      <c r="D21" s="2315"/>
      <c r="E21" s="2315"/>
      <c r="F21" s="1732"/>
      <c r="G21" s="765"/>
      <c r="H21" s="769"/>
      <c r="I21" s="769"/>
      <c r="J21" s="1733">
        <f>SUM(J18:J20)</f>
        <v>0</v>
      </c>
      <c r="K21" s="766"/>
    </row>
    <row r="22" spans="1:11" ht="13.5" thickTop="1" x14ac:dyDescent="0.2">
      <c r="A22" s="2286" t="s">
        <v>1815</v>
      </c>
      <c r="B22" s="2286"/>
      <c r="C22" s="2286"/>
      <c r="D22" s="2286"/>
      <c r="E22" s="2287"/>
      <c r="F22" s="762" t="s">
        <v>862</v>
      </c>
      <c r="G22" s="755"/>
      <c r="H22" s="737"/>
      <c r="I22" s="737"/>
      <c r="J22" s="770"/>
      <c r="K22" s="738"/>
    </row>
    <row r="23" spans="1:11" ht="13.5" thickBot="1" x14ac:dyDescent="0.25">
      <c r="A23" s="2316" t="s">
        <v>906</v>
      </c>
      <c r="B23" s="2315"/>
      <c r="C23" s="2315"/>
      <c r="D23" s="2315"/>
      <c r="E23" s="2315"/>
      <c r="F23" s="1734"/>
      <c r="G23" s="1731">
        <f>SUM(G14:G16,G21,G22)</f>
        <v>0</v>
      </c>
      <c r="H23" s="1731">
        <f>SUM(H14:H16,H21,H22)</f>
        <v>1163335</v>
      </c>
      <c r="I23" s="1731">
        <f>SUM(I14:I16,I21,I22)</f>
        <v>0</v>
      </c>
      <c r="J23" s="1731">
        <f>SUM(J14:J16,J21,J22)</f>
        <v>0</v>
      </c>
      <c r="K23" s="1731">
        <f>SUM(K14:K16,K21,K22)</f>
        <v>0</v>
      </c>
    </row>
    <row r="24" spans="1:11" ht="14.25" thickTop="1" thickBot="1" x14ac:dyDescent="0.25">
      <c r="A24" s="2316" t="s">
        <v>1965</v>
      </c>
      <c r="B24" s="2315"/>
      <c r="C24" s="2315"/>
      <c r="D24" s="2315"/>
      <c r="E24" s="2315"/>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89"/>
      <c r="I31" s="2290"/>
      <c r="J31" s="2290"/>
      <c r="K31" s="2290"/>
    </row>
    <row r="32" spans="1:11" x14ac:dyDescent="0.2">
      <c r="A32" s="782"/>
      <c r="B32" s="237"/>
      <c r="C32" s="237"/>
      <c r="D32" s="237"/>
      <c r="E32" s="778"/>
      <c r="F32" s="784" t="s">
        <v>540</v>
      </c>
      <c r="G32" s="737"/>
      <c r="H32" s="2291"/>
      <c r="I32" s="2290"/>
      <c r="J32" s="2290"/>
      <c r="K32" s="2290"/>
    </row>
    <row r="33" spans="1:11" ht="1.5" customHeight="1" x14ac:dyDescent="0.2">
      <c r="A33" s="785" t="s">
        <v>1169</v>
      </c>
      <c r="B33" s="364"/>
      <c r="C33" s="364"/>
      <c r="D33" s="364"/>
      <c r="E33" s="364"/>
      <c r="F33" s="364"/>
      <c r="G33" s="786"/>
      <c r="H33" s="2291"/>
      <c r="I33" s="2290"/>
      <c r="J33" s="2290"/>
      <c r="K33" s="2290"/>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6" t="s">
        <v>541</v>
      </c>
      <c r="B41" s="2299"/>
      <c r="C41" s="2299"/>
      <c r="D41" s="2299"/>
      <c r="E41" s="2299"/>
      <c r="F41" s="2300"/>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sheetPr>
  <dimension ref="A1:N27"/>
  <sheetViews>
    <sheetView showGridLines="0" defaultGridColor="0" topLeftCell="A2" colorId="8" zoomScale="110" zoomScaleNormal="110" workbookViewId="0">
      <selection activeCell="F5" sqref="F5:F15"/>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1" t="s">
        <v>1909</v>
      </c>
      <c r="B1" s="2322"/>
      <c r="C1" s="2323"/>
      <c r="D1" s="799"/>
      <c r="E1" s="800"/>
      <c r="F1" s="800"/>
      <c r="G1" s="801"/>
      <c r="H1" s="802"/>
      <c r="I1" s="803"/>
      <c r="J1" s="2319"/>
      <c r="K1" s="2320"/>
      <c r="L1" s="2320"/>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369846</v>
      </c>
      <c r="D5" s="814"/>
      <c r="E5" s="814"/>
      <c r="F5" s="1733">
        <f>(C5+D5)-E5</f>
        <v>369846</v>
      </c>
      <c r="G5" s="810"/>
      <c r="H5" s="815"/>
      <c r="I5" s="815"/>
      <c r="J5" s="815"/>
      <c r="K5" s="766"/>
      <c r="L5" s="1742">
        <f>F5-K5</f>
        <v>369846</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30435366</v>
      </c>
      <c r="D8" s="817">
        <v>22994</v>
      </c>
      <c r="E8" s="817"/>
      <c r="F8" s="1733">
        <f>(C8+D8)-E8</f>
        <v>30458360</v>
      </c>
      <c r="G8" s="816">
        <v>50</v>
      </c>
      <c r="H8" s="738">
        <v>13018984</v>
      </c>
      <c r="I8" s="738">
        <v>1097452</v>
      </c>
      <c r="J8" s="738"/>
      <c r="K8" s="1742">
        <f>(H8+I8)-J8</f>
        <v>14116436</v>
      </c>
      <c r="L8" s="1742">
        <f>F8-K8</f>
        <v>16341924</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2287195</v>
      </c>
      <c r="D10" s="819">
        <v>16745</v>
      </c>
      <c r="E10" s="819"/>
      <c r="F10" s="1737">
        <f>(C10+D10)-E10</f>
        <v>2303940</v>
      </c>
      <c r="G10" s="816">
        <v>20</v>
      </c>
      <c r="H10" s="820">
        <v>283583</v>
      </c>
      <c r="I10" s="820">
        <v>111991</v>
      </c>
      <c r="J10" s="820"/>
      <c r="K10" s="1742">
        <f>(H10+I10)-J10</f>
        <v>395574</v>
      </c>
      <c r="L10" s="1742">
        <f>F10-K10</f>
        <v>1908366</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2035407</v>
      </c>
      <c r="D12" s="817">
        <v>43442</v>
      </c>
      <c r="E12" s="817">
        <v>238768</v>
      </c>
      <c r="F12" s="1733">
        <f>(C12+D12)-E12</f>
        <v>1840081</v>
      </c>
      <c r="G12" s="816">
        <v>10</v>
      </c>
      <c r="H12" s="738">
        <v>1072595</v>
      </c>
      <c r="I12" s="738">
        <v>129102</v>
      </c>
      <c r="J12" s="738">
        <v>238462</v>
      </c>
      <c r="K12" s="1742">
        <f>(H12+I12)-J12</f>
        <v>963235</v>
      </c>
      <c r="L12" s="1742">
        <f>F12-K12</f>
        <v>876846</v>
      </c>
    </row>
    <row r="13" spans="1:14" ht="14.25" thickTop="1" thickBot="1" x14ac:dyDescent="0.25">
      <c r="A13" s="821" t="s">
        <v>1122</v>
      </c>
      <c r="B13" s="813">
        <v>252</v>
      </c>
      <c r="C13" s="817">
        <v>200606</v>
      </c>
      <c r="D13" s="817"/>
      <c r="E13" s="817"/>
      <c r="F13" s="1733">
        <f>(C13+D13)-E13</f>
        <v>200606</v>
      </c>
      <c r="G13" s="816">
        <v>5</v>
      </c>
      <c r="H13" s="738">
        <v>145694</v>
      </c>
      <c r="I13" s="738">
        <v>15127</v>
      </c>
      <c r="J13" s="738"/>
      <c r="K13" s="1742">
        <f>(H13+I13)-J13</f>
        <v>160821</v>
      </c>
      <c r="L13" s="1742">
        <f>F13-K13</f>
        <v>39785</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35328420</v>
      </c>
      <c r="D16" s="1733">
        <f>SUM(D3,D5:D6,D8:D10,D12:D15)</f>
        <v>83181</v>
      </c>
      <c r="E16" s="1733">
        <f>SUM(E3,E5:E6,E8:E10,E12:E15)</f>
        <v>238768</v>
      </c>
      <c r="F16" s="1733">
        <f>SUM(F3,F5:F6,F8:F10,F12:F15)</f>
        <v>35172833</v>
      </c>
      <c r="G16" s="816"/>
      <c r="H16" s="1733">
        <f>SUM(H3,H6,H8:H10,H12:H14,)</f>
        <v>14520856</v>
      </c>
      <c r="I16" s="1733">
        <f>SUM(I3,I6,I8:I10,I12:I14,)</f>
        <v>1353672</v>
      </c>
      <c r="J16" s="1733">
        <f>SUM(J3,J6,J8:J10,J12:J14,)</f>
        <v>238462</v>
      </c>
      <c r="K16" s="1733">
        <f>(H16+I16)-J16</f>
        <v>15636066</v>
      </c>
      <c r="L16" s="1733">
        <f>F16-K16</f>
        <v>19536767</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179005</v>
      </c>
      <c r="G17" s="810">
        <v>10</v>
      </c>
      <c r="H17" s="742"/>
      <c r="I17" s="1742">
        <f>F17/G17</f>
        <v>17900.5</v>
      </c>
      <c r="J17" s="742"/>
      <c r="K17" s="768"/>
      <c r="L17" s="768"/>
    </row>
    <row r="18" spans="1:12" ht="14.25" thickTop="1" thickBot="1" x14ac:dyDescent="0.25">
      <c r="A18" s="1740" t="s">
        <v>685</v>
      </c>
      <c r="B18" s="1741"/>
      <c r="C18" s="744"/>
      <c r="D18" s="744"/>
      <c r="E18" s="744"/>
      <c r="F18" s="823"/>
      <c r="G18" s="824"/>
      <c r="H18" s="746"/>
      <c r="I18" s="1733">
        <f>SUM(I16,I17)</f>
        <v>1371572.5</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1"/>
  </sheetPr>
  <dimension ref="A1:H202"/>
  <sheetViews>
    <sheetView showGridLines="0" defaultGridColor="0" colorId="8" zoomScale="110" zoomScaleNormal="110" workbookViewId="0">
      <pane ySplit="5" topLeftCell="A6" activePane="bottomLeft" state="frozen"/>
      <selection activeCell="AF22" sqref="AF22"/>
      <selection pane="bottomLeft" activeCell="I36" sqref="I36"/>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7" t="s">
        <v>1975</v>
      </c>
      <c r="B1" s="2328"/>
      <c r="C1" s="2328"/>
      <c r="D1" s="2328"/>
      <c r="E1" s="2328"/>
      <c r="F1" s="2329"/>
      <c r="G1" s="828"/>
    </row>
    <row r="2" spans="1:7" ht="15" customHeight="1" thickBot="1" x14ac:dyDescent="0.25">
      <c r="A2" s="2330" t="s">
        <v>477</v>
      </c>
      <c r="B2" s="2331"/>
      <c r="C2" s="2331"/>
      <c r="D2" s="2331"/>
      <c r="E2" s="2331"/>
      <c r="F2" s="2332"/>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3"/>
      <c r="B5" s="2334"/>
      <c r="C5" s="2334"/>
      <c r="D5" s="2334"/>
      <c r="E5" s="2334"/>
      <c r="F5" s="2334"/>
    </row>
    <row r="6" spans="1:7" ht="13.5" customHeight="1" thickBot="1" x14ac:dyDescent="0.25">
      <c r="A6" s="2324" t="s">
        <v>1104</v>
      </c>
      <c r="B6" s="2325"/>
      <c r="C6" s="2325"/>
      <c r="D6" s="2325"/>
      <c r="E6" s="2325"/>
      <c r="F6" s="2326"/>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15646652</v>
      </c>
      <c r="G8" s="838"/>
    </row>
    <row r="9" spans="1:7" x14ac:dyDescent="0.2">
      <c r="A9" s="842" t="s">
        <v>460</v>
      </c>
      <c r="B9" s="843" t="s">
        <v>1877</v>
      </c>
      <c r="C9" s="844"/>
      <c r="D9" s="842" t="s">
        <v>501</v>
      </c>
      <c r="E9" s="841"/>
      <c r="F9" s="1882">
        <f>'Expenditures 15-22'!K151</f>
        <v>1128096</v>
      </c>
      <c r="G9" s="845"/>
    </row>
    <row r="10" spans="1:7" x14ac:dyDescent="0.2">
      <c r="A10" s="842" t="s">
        <v>499</v>
      </c>
      <c r="B10" s="843" t="s">
        <v>1878</v>
      </c>
      <c r="C10" s="844"/>
      <c r="D10" s="842" t="s">
        <v>501</v>
      </c>
      <c r="E10" s="841"/>
      <c r="F10" s="1882">
        <f>'Expenditures 15-22'!K174</f>
        <v>1581554</v>
      </c>
      <c r="G10" s="845"/>
    </row>
    <row r="11" spans="1:7" x14ac:dyDescent="0.2">
      <c r="A11" s="842" t="s">
        <v>461</v>
      </c>
      <c r="B11" s="843" t="s">
        <v>1879</v>
      </c>
      <c r="C11" s="844"/>
      <c r="D11" s="842" t="s">
        <v>501</v>
      </c>
      <c r="E11" s="841"/>
      <c r="F11" s="1882">
        <f>'Expenditures 15-22'!K210</f>
        <v>835859</v>
      </c>
      <c r="G11" s="845"/>
    </row>
    <row r="12" spans="1:7" x14ac:dyDescent="0.2">
      <c r="A12" s="842" t="s">
        <v>462</v>
      </c>
      <c r="B12" s="843" t="s">
        <v>1880</v>
      </c>
      <c r="C12" s="844"/>
      <c r="D12" s="842" t="s">
        <v>501</v>
      </c>
      <c r="E12" s="841"/>
      <c r="F12" s="1882">
        <f>'Expenditures 15-22'!K295</f>
        <v>407316</v>
      </c>
      <c r="G12" s="845"/>
    </row>
    <row r="13" spans="1:7" x14ac:dyDescent="0.2">
      <c r="A13" s="842" t="s">
        <v>106</v>
      </c>
      <c r="B13" s="843" t="s">
        <v>1881</v>
      </c>
      <c r="C13" s="844"/>
      <c r="D13" s="842" t="s">
        <v>501</v>
      </c>
      <c r="E13" s="841"/>
      <c r="F13" s="1882">
        <f>'Expenditures 15-22'!K342</f>
        <v>180306</v>
      </c>
      <c r="G13" s="846"/>
    </row>
    <row r="14" spans="1:7" ht="12" customHeight="1" thickBot="1" x14ac:dyDescent="0.25">
      <c r="A14" s="1743"/>
      <c r="B14" s="1744"/>
      <c r="C14" s="1745"/>
      <c r="D14" s="1746" t="s">
        <v>501</v>
      </c>
      <c r="E14" s="1747" t="s">
        <v>958</v>
      </c>
      <c r="F14" s="1748">
        <f>SUM(F8:F13)</f>
        <v>19779783</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72679</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106359</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15120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51474</v>
      </c>
      <c r="G52" s="838"/>
    </row>
    <row r="53" spans="1:7" x14ac:dyDescent="0.2">
      <c r="A53" s="842" t="s">
        <v>459</v>
      </c>
      <c r="B53" s="842" t="s">
        <v>1475</v>
      </c>
      <c r="C53" s="862">
        <f>'Expenditures 15-22'!B102</f>
        <v>4000</v>
      </c>
      <c r="D53" s="861" t="str">
        <f>'Expenditures 15-22'!A102</f>
        <v>Total Payments to Other Govt Units</v>
      </c>
      <c r="E53" s="841"/>
      <c r="F53" s="1886">
        <f>'Expenditures 15-22'!K102</f>
        <v>1834632</v>
      </c>
      <c r="G53" s="838"/>
    </row>
    <row r="54" spans="1:7" x14ac:dyDescent="0.2">
      <c r="A54" s="842" t="s">
        <v>459</v>
      </c>
      <c r="B54" s="842" t="s">
        <v>1476</v>
      </c>
      <c r="C54" s="862" t="s">
        <v>982</v>
      </c>
      <c r="D54" s="858" t="s">
        <v>1095</v>
      </c>
      <c r="E54" s="841"/>
      <c r="F54" s="1886">
        <f>'Expenditures 15-22'!G114</f>
        <v>32966</v>
      </c>
      <c r="G54" s="838"/>
    </row>
    <row r="55" spans="1:7" x14ac:dyDescent="0.2">
      <c r="A55" s="842" t="s">
        <v>459</v>
      </c>
      <c r="B55" s="842" t="s">
        <v>1477</v>
      </c>
      <c r="C55" s="862" t="s">
        <v>982</v>
      </c>
      <c r="D55" s="858" t="s">
        <v>291</v>
      </c>
      <c r="E55" s="841"/>
      <c r="F55" s="1886">
        <f>'Expenditures 15-22'!I114</f>
        <v>175390</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28712</v>
      </c>
      <c r="G57" s="838"/>
    </row>
    <row r="58" spans="1:7" x14ac:dyDescent="0.2">
      <c r="A58" s="842" t="s">
        <v>460</v>
      </c>
      <c r="B58" s="842" t="s">
        <v>1883</v>
      </c>
      <c r="C58" s="859" t="s">
        <v>982</v>
      </c>
      <c r="D58" s="858" t="s">
        <v>1095</v>
      </c>
      <c r="E58" s="841"/>
      <c r="F58" s="1888">
        <f>'Expenditures 15-22'!G151</f>
        <v>10475</v>
      </c>
      <c r="G58" s="838"/>
    </row>
    <row r="59" spans="1:7" x14ac:dyDescent="0.2">
      <c r="A59" s="866" t="s">
        <v>460</v>
      </c>
      <c r="B59" s="829" t="s">
        <v>1884</v>
      </c>
      <c r="C59" s="867" t="s">
        <v>982</v>
      </c>
      <c r="D59" s="829" t="s">
        <v>291</v>
      </c>
      <c r="F59" s="1889">
        <f>'Expenditures 15-22'!I151</f>
        <v>3615</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1180000</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0</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2631</v>
      </c>
      <c r="G67" s="838"/>
    </row>
    <row r="68" spans="1:8" x14ac:dyDescent="0.2">
      <c r="A68" s="842" t="s">
        <v>462</v>
      </c>
      <c r="B68" s="842" t="s">
        <v>1479</v>
      </c>
      <c r="C68" s="859" t="str">
        <f>'Expenditures 15-22'!B218</f>
        <v>1225</v>
      </c>
      <c r="D68" s="865" t="str">
        <f>'Expenditures 15-22'!A218</f>
        <v>Special Education Programs - Pre-K</v>
      </c>
      <c r="E68" s="841"/>
      <c r="F68" s="1886">
        <f>'Expenditures 15-22'!K218</f>
        <v>3698</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536</v>
      </c>
      <c r="G71" s="838"/>
    </row>
    <row r="72" spans="1:8" x14ac:dyDescent="0.2">
      <c r="A72" s="842" t="s">
        <v>462</v>
      </c>
      <c r="B72" s="842" t="s">
        <v>1896</v>
      </c>
      <c r="C72" s="859">
        <f>'Expenditures 15-22'!B280</f>
        <v>3000</v>
      </c>
      <c r="D72" s="849" t="s">
        <v>449</v>
      </c>
      <c r="E72" s="841"/>
      <c r="F72" s="1886">
        <f>'Expenditures 15-22'!K280</f>
        <v>711</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3518998</v>
      </c>
      <c r="G76" s="838"/>
    </row>
    <row r="77" spans="1:8" s="866" customFormat="1" ht="12" customHeight="1" thickTop="1" thickBot="1" x14ac:dyDescent="0.25">
      <c r="A77" s="1752"/>
      <c r="B77" s="1749"/>
      <c r="C77" s="1745"/>
      <c r="D77" s="1750" t="s">
        <v>1900</v>
      </c>
      <c r="E77" s="1747"/>
      <c r="F77" s="1753">
        <f>(F14-F76)</f>
        <v>16260785</v>
      </c>
      <c r="G77" s="842"/>
    </row>
    <row r="78" spans="1:8" s="866" customFormat="1" ht="12" customHeight="1" thickTop="1" x14ac:dyDescent="0.2">
      <c r="A78" s="1754"/>
      <c r="B78" s="1749"/>
      <c r="C78" s="1745"/>
      <c r="D78" s="1750" t="s">
        <v>2062</v>
      </c>
      <c r="E78" s="1747"/>
      <c r="F78" s="871">
        <v>964.4</v>
      </c>
      <c r="G78" s="872"/>
      <c r="H78" s="842"/>
    </row>
    <row r="79" spans="1:8" s="866" customFormat="1" ht="12" customHeight="1" thickBot="1" x14ac:dyDescent="0.25">
      <c r="A79" s="1755"/>
      <c r="B79" s="1749"/>
      <c r="C79" s="1745"/>
      <c r="D79" s="1750" t="s">
        <v>1901</v>
      </c>
      <c r="E79" s="1747" t="s">
        <v>958</v>
      </c>
      <c r="F79" s="1756">
        <f>IF(F78&gt;0,F77/F78," Complete Line 78")</f>
        <v>16861.037951057653</v>
      </c>
      <c r="G79" s="842"/>
    </row>
    <row r="80" spans="1:8" s="866" customFormat="1" ht="8.25" customHeight="1" thickTop="1" x14ac:dyDescent="0.2">
      <c r="A80" s="873"/>
      <c r="B80" s="842"/>
      <c r="C80" s="844"/>
      <c r="D80" s="874"/>
      <c r="E80" s="841"/>
      <c r="F80" s="875"/>
      <c r="G80" s="842"/>
    </row>
    <row r="81" spans="1:7" s="866" customFormat="1" ht="12" thickBot="1" x14ac:dyDescent="0.25">
      <c r="A81" s="2324" t="s">
        <v>1105</v>
      </c>
      <c r="B81" s="2325"/>
      <c r="C81" s="2325"/>
      <c r="D81" s="2325"/>
      <c r="E81" s="2325"/>
      <c r="F81" s="2326"/>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51206</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241133</v>
      </c>
      <c r="G94" s="885"/>
    </row>
    <row r="95" spans="1:7" x14ac:dyDescent="0.2">
      <c r="A95" s="881" t="s">
        <v>140</v>
      </c>
      <c r="B95" s="881" t="s">
        <v>175</v>
      </c>
      <c r="C95" s="883">
        <v>1700</v>
      </c>
      <c r="D95" s="891" t="str">
        <f>'Revenues 9-14'!A82</f>
        <v>Total District/School Activity Income</v>
      </c>
      <c r="E95" s="879"/>
      <c r="F95" s="1762">
        <f>SUM('Revenues 9-14'!C82,'Revenues 9-14'!D82)</f>
        <v>128719</v>
      </c>
      <c r="G95" s="885"/>
    </row>
    <row r="96" spans="1:7" x14ac:dyDescent="0.2">
      <c r="A96" s="881" t="s">
        <v>459</v>
      </c>
      <c r="B96" s="881" t="s">
        <v>176</v>
      </c>
      <c r="C96" s="883">
        <f>'Revenues 9-14'!B84</f>
        <v>1811</v>
      </c>
      <c r="D96" s="884" t="str">
        <f>'Revenues 9-14'!A84</f>
        <v>Rentals - Regular Textbooks</v>
      </c>
      <c r="E96" s="879"/>
      <c r="F96" s="1762">
        <f>'Revenues 9-14'!C84</f>
        <v>125576</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85423</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9859</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92629</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2131</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317390</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0</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153160</v>
      </c>
      <c r="G125" s="903"/>
    </row>
    <row r="126" spans="1:7" x14ac:dyDescent="0.2">
      <c r="A126" s="900" t="s">
        <v>668</v>
      </c>
      <c r="B126" s="900" t="s">
        <v>2024</v>
      </c>
      <c r="C126" s="905">
        <v>4300</v>
      </c>
      <c r="D126" s="906" t="str">
        <f>'Revenues 9-14'!A204</f>
        <v>Total Title I</v>
      </c>
      <c r="E126" s="879"/>
      <c r="F126" s="1762">
        <f>SUM('Revenues 9-14'!C204,'Revenues 9-14'!D204,'Revenues 9-14'!F204,'Revenues 9-14'!G204)</f>
        <v>213840</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10798</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192731</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147683</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12508</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36294</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0</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22805</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10850</v>
      </c>
      <c r="G170" s="900"/>
    </row>
    <row r="171" spans="1:7" x14ac:dyDescent="0.2">
      <c r="A171" s="1891" t="s">
        <v>5</v>
      </c>
      <c r="B171" s="1892" t="s">
        <v>1920</v>
      </c>
      <c r="C171" s="1893">
        <v>3100</v>
      </c>
      <c r="D171" s="1894" t="s">
        <v>1922</v>
      </c>
      <c r="E171" s="879"/>
      <c r="F171" s="1879">
        <v>406079</v>
      </c>
      <c r="G171" s="900"/>
    </row>
    <row r="172" spans="1:7" x14ac:dyDescent="0.2">
      <c r="A172" s="1891" t="s">
        <v>664</v>
      </c>
      <c r="B172" s="1892" t="s">
        <v>1920</v>
      </c>
      <c r="C172" s="1893">
        <v>3300</v>
      </c>
      <c r="D172" s="1894" t="s">
        <v>1923</v>
      </c>
      <c r="E172" s="879"/>
      <c r="F172" s="1879">
        <v>57133</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2317947</v>
      </c>
    </row>
    <row r="175" spans="1:7" ht="12" customHeight="1" x14ac:dyDescent="0.2">
      <c r="A175" s="1743"/>
      <c r="B175" s="1757"/>
      <c r="C175" s="1758"/>
      <c r="D175" s="1759" t="s">
        <v>2057</v>
      </c>
      <c r="E175" s="1760"/>
      <c r="F175" s="1762">
        <f>'PCTC-OEPP 27-28'!F77-F174</f>
        <v>13942838</v>
      </c>
    </row>
    <row r="176" spans="1:7" ht="12" customHeight="1" x14ac:dyDescent="0.2">
      <c r="A176" s="1743"/>
      <c r="B176" s="1757"/>
      <c r="C176" s="1758"/>
      <c r="D176" s="1759" t="s">
        <v>1817</v>
      </c>
      <c r="E176" s="1760"/>
      <c r="F176" s="1762">
        <f>'Cap Outlay Deprec 26'!I18</f>
        <v>1371572.5</v>
      </c>
    </row>
    <row r="177" spans="1:7" ht="12" customHeight="1" x14ac:dyDescent="0.2">
      <c r="A177" s="1743"/>
      <c r="B177" s="1757"/>
      <c r="C177" s="1758"/>
      <c r="D177" s="1759" t="s">
        <v>2058</v>
      </c>
      <c r="E177" s="1760"/>
      <c r="F177" s="1762">
        <f>F175+F176</f>
        <v>15314410.5</v>
      </c>
    </row>
    <row r="178" spans="1:7" ht="12" customHeight="1" x14ac:dyDescent="0.2">
      <c r="A178" s="1743"/>
      <c r="B178" s="1763"/>
      <c r="C178" s="1758"/>
      <c r="D178" s="1759" t="str">
        <f>D78</f>
        <v>9 Month ADA from District Average Daily Attendance/Prior General State Aid Inquiry 2018-2019</v>
      </c>
      <c r="E178" s="1760"/>
      <c r="F178" s="1764">
        <f>'PCTC-OEPP 27-28'!F78</f>
        <v>964.4</v>
      </c>
      <c r="G178" s="903"/>
    </row>
    <row r="179" spans="1:7" ht="12" customHeight="1" thickBot="1" x14ac:dyDescent="0.25">
      <c r="A179" s="1743"/>
      <c r="B179" s="1763"/>
      <c r="C179" s="1758"/>
      <c r="D179" s="1759" t="s">
        <v>2059</v>
      </c>
      <c r="E179" s="1760" t="s">
        <v>1545</v>
      </c>
      <c r="F179" s="1765">
        <f>F177/F178</f>
        <v>15879.728846951473</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7"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141"/>
  <sheetViews>
    <sheetView showGridLines="0" topLeftCell="A10" zoomScaleNormal="100" workbookViewId="0">
      <selection activeCell="D24" sqref="D24"/>
    </sheetView>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8" t="s">
        <v>1818</v>
      </c>
      <c r="B4" s="2339"/>
      <c r="C4" s="2339"/>
      <c r="D4" s="2339"/>
      <c r="E4" s="2339"/>
      <c r="F4" s="2339"/>
      <c r="G4" s="2340"/>
    </row>
    <row r="5" spans="1:7" x14ac:dyDescent="0.25">
      <c r="A5" s="2341"/>
      <c r="B5" s="2342"/>
      <c r="C5" s="2342"/>
      <c r="D5" s="2342"/>
      <c r="E5" s="2342"/>
      <c r="F5" s="2342"/>
      <c r="G5" s="2343"/>
    </row>
    <row r="6" spans="1:7" ht="18.75" x14ac:dyDescent="0.25">
      <c r="A6" s="1507" t="s">
        <v>1819</v>
      </c>
      <c r="B6" s="1508"/>
      <c r="C6" s="1508"/>
      <c r="D6" s="1508"/>
      <c r="E6" s="1508"/>
      <c r="F6" s="1508"/>
      <c r="G6" s="1509"/>
    </row>
    <row r="7" spans="1:7" ht="30.75" customHeight="1" x14ac:dyDescent="0.25">
      <c r="A7" s="2344" t="s">
        <v>1932</v>
      </c>
      <c r="B7" s="2345"/>
      <c r="C7" s="2345"/>
      <c r="D7" s="2345"/>
      <c r="E7" s="2345"/>
      <c r="F7" s="2345"/>
      <c r="G7" s="2346"/>
    </row>
    <row r="8" spans="1:7" ht="15.75" customHeight="1" x14ac:dyDescent="0.25">
      <c r="A8" s="2347" t="s">
        <v>1907</v>
      </c>
      <c r="B8" s="2348"/>
      <c r="C8" s="2348"/>
      <c r="D8" s="2348"/>
      <c r="E8" s="2348"/>
      <c r="F8" s="2348"/>
      <c r="G8" s="2349"/>
    </row>
    <row r="9" spans="1:7" ht="35.25" customHeight="1" x14ac:dyDescent="0.25">
      <c r="A9" s="2344" t="s">
        <v>1935</v>
      </c>
      <c r="B9" s="2345"/>
      <c r="C9" s="2345"/>
      <c r="D9" s="2345"/>
      <c r="E9" s="2345"/>
      <c r="F9" s="2345"/>
      <c r="G9" s="2346"/>
    </row>
    <row r="10" spans="1:7" ht="15" customHeight="1" x14ac:dyDescent="0.25">
      <c r="A10" s="1510" t="s">
        <v>1820</v>
      </c>
      <c r="B10" s="1511"/>
      <c r="C10" s="1511"/>
      <c r="D10" s="1511"/>
      <c r="E10" s="1511"/>
      <c r="F10" s="1511"/>
      <c r="G10" s="1512"/>
    </row>
    <row r="11" spans="1:7" ht="17.25" customHeight="1" x14ac:dyDescent="0.25">
      <c r="A11" s="2344" t="s">
        <v>1934</v>
      </c>
      <c r="B11" s="2345"/>
      <c r="C11" s="2345"/>
      <c r="D11" s="2345"/>
      <c r="E11" s="2345"/>
      <c r="F11" s="2345"/>
      <c r="G11" s="2346"/>
    </row>
    <row r="12" spans="1:7" ht="15" customHeight="1" x14ac:dyDescent="0.25">
      <c r="A12" s="1510" t="s">
        <v>1825</v>
      </c>
      <c r="B12" s="1511"/>
      <c r="C12" s="1511"/>
      <c r="D12" s="1511"/>
      <c r="E12" s="1511"/>
      <c r="F12" s="1511"/>
      <c r="G12" s="1512"/>
    </row>
    <row r="13" spans="1:7" ht="32.25" customHeight="1" x14ac:dyDescent="0.25">
      <c r="A13" s="2335" t="s">
        <v>1976</v>
      </c>
      <c r="B13" s="2336"/>
      <c r="C13" s="2336"/>
      <c r="D13" s="2336"/>
      <c r="E13" s="2336"/>
      <c r="F13" s="2336"/>
      <c r="G13" s="2337"/>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6" t="s">
        <v>2089</v>
      </c>
      <c r="B17" s="2007" t="s">
        <v>2090</v>
      </c>
      <c r="C17" s="2008" t="s">
        <v>2091</v>
      </c>
      <c r="D17" s="1817">
        <v>361214</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336214</v>
      </c>
      <c r="H17" s="1620"/>
    </row>
    <row r="18" spans="1:8" x14ac:dyDescent="0.25">
      <c r="A18" s="2006" t="s">
        <v>2092</v>
      </c>
      <c r="B18" s="2007" t="s">
        <v>2093</v>
      </c>
      <c r="C18" s="2008" t="s">
        <v>2094</v>
      </c>
      <c r="D18" s="1817">
        <v>272383</v>
      </c>
      <c r="E18" s="1513">
        <f t="shared" ref="E18:E140" si="2">IF(D18&lt;=25000,D18,IF(D18&gt;25000,25000,0))</f>
        <v>25000</v>
      </c>
      <c r="F18" s="1905">
        <f t="shared" si="1"/>
        <v>25000</v>
      </c>
      <c r="G18" s="1766">
        <f t="shared" ref="G18:G140" si="3">IF(F18=0,0,D18-F18)</f>
        <v>247383</v>
      </c>
    </row>
    <row r="19" spans="1:8" x14ac:dyDescent="0.25">
      <c r="A19" s="2006" t="s">
        <v>2095</v>
      </c>
      <c r="B19" s="2007" t="s">
        <v>2096</v>
      </c>
      <c r="C19" s="2008" t="s">
        <v>2097</v>
      </c>
      <c r="D19" s="1817">
        <v>209686</v>
      </c>
      <c r="E19" s="1513">
        <f t="shared" si="2"/>
        <v>25000</v>
      </c>
      <c r="F19" s="1905">
        <f t="shared" si="1"/>
        <v>25000</v>
      </c>
      <c r="G19" s="1766">
        <f t="shared" si="3"/>
        <v>184686</v>
      </c>
    </row>
    <row r="20" spans="1:8" x14ac:dyDescent="0.25">
      <c r="A20" s="2006" t="s">
        <v>2098</v>
      </c>
      <c r="B20" s="2007" t="s">
        <v>2099</v>
      </c>
      <c r="C20" s="2008" t="s">
        <v>2100</v>
      </c>
      <c r="D20" s="1817">
        <v>56053</v>
      </c>
      <c r="E20" s="1513">
        <f t="shared" si="2"/>
        <v>25000</v>
      </c>
      <c r="F20" s="1905">
        <f t="shared" si="1"/>
        <v>25000</v>
      </c>
      <c r="G20" s="1766">
        <f t="shared" si="3"/>
        <v>31053</v>
      </c>
    </row>
    <row r="21" spans="1:8" x14ac:dyDescent="0.25">
      <c r="A21" s="2006" t="s">
        <v>2104</v>
      </c>
      <c r="B21" s="2007" t="s">
        <v>2101</v>
      </c>
      <c r="C21" s="2008" t="s">
        <v>2102</v>
      </c>
      <c r="D21" s="1817">
        <v>48589</v>
      </c>
      <c r="E21" s="1513">
        <f t="shared" si="2"/>
        <v>25000</v>
      </c>
      <c r="F21" s="1905">
        <f t="shared" si="1"/>
        <v>25000</v>
      </c>
      <c r="G21" s="1766">
        <f t="shared" si="3"/>
        <v>23589</v>
      </c>
    </row>
    <row r="22" spans="1:8" x14ac:dyDescent="0.25">
      <c r="A22" s="2006" t="s">
        <v>2103</v>
      </c>
      <c r="B22" s="2007" t="s">
        <v>2101</v>
      </c>
      <c r="C22" s="2008" t="s">
        <v>2105</v>
      </c>
      <c r="D22" s="1817">
        <v>35908</v>
      </c>
      <c r="E22" s="1513">
        <f t="shared" si="2"/>
        <v>25000</v>
      </c>
      <c r="F22" s="1905">
        <f t="shared" si="1"/>
        <v>25000</v>
      </c>
      <c r="G22" s="1766">
        <f t="shared" si="3"/>
        <v>10908</v>
      </c>
    </row>
    <row r="23" spans="1:8" x14ac:dyDescent="0.25">
      <c r="A23" s="2006" t="s">
        <v>2106</v>
      </c>
      <c r="B23" s="2007" t="s">
        <v>2107</v>
      </c>
      <c r="C23" s="2008" t="s">
        <v>2108</v>
      </c>
      <c r="D23" s="1817">
        <v>27000</v>
      </c>
      <c r="E23" s="1513">
        <f t="shared" si="2"/>
        <v>25000</v>
      </c>
      <c r="F23" s="1905">
        <f t="shared" si="1"/>
        <v>25000</v>
      </c>
      <c r="G23" s="1766">
        <f t="shared" si="3"/>
        <v>2000</v>
      </c>
    </row>
    <row r="24" spans="1:8" x14ac:dyDescent="0.25">
      <c r="A24" s="1626"/>
      <c r="B24" s="1907"/>
      <c r="C24" s="1629"/>
      <c r="D24" s="1817"/>
      <c r="E24" s="1513">
        <f t="shared" si="2"/>
        <v>0</v>
      </c>
      <c r="F24" s="1905">
        <f t="shared" si="1"/>
        <v>0</v>
      </c>
      <c r="G24" s="1766">
        <f t="shared" si="3"/>
        <v>0</v>
      </c>
    </row>
    <row r="25" spans="1:8" x14ac:dyDescent="0.25">
      <c r="A25" s="1626"/>
      <c r="B25" s="1907"/>
      <c r="C25" s="1629"/>
      <c r="D25" s="1817"/>
      <c r="E25" s="1513">
        <f t="shared" si="2"/>
        <v>0</v>
      </c>
      <c r="F25" s="1905">
        <f t="shared" si="1"/>
        <v>0</v>
      </c>
      <c r="G25" s="1766">
        <f t="shared" si="3"/>
        <v>0</v>
      </c>
    </row>
    <row r="26" spans="1:8" x14ac:dyDescent="0.25">
      <c r="A26" s="1626"/>
      <c r="B26" s="1907"/>
      <c r="C26" s="1627"/>
      <c r="D26" s="1817"/>
      <c r="E26" s="1513">
        <f t="shared" si="2"/>
        <v>0</v>
      </c>
      <c r="F26" s="1905">
        <f t="shared" si="1"/>
        <v>0</v>
      </c>
      <c r="G26" s="1766">
        <f t="shared" si="3"/>
        <v>0</v>
      </c>
    </row>
    <row r="27" spans="1:8" x14ac:dyDescent="0.25">
      <c r="A27" s="1626"/>
      <c r="B27" s="1907"/>
      <c r="C27" s="1627"/>
      <c r="D27" s="1817"/>
      <c r="E27" s="1513">
        <f t="shared" si="2"/>
        <v>0</v>
      </c>
      <c r="F27" s="1905">
        <f t="shared" si="1"/>
        <v>0</v>
      </c>
      <c r="G27" s="1766">
        <f t="shared" si="3"/>
        <v>0</v>
      </c>
    </row>
    <row r="28" spans="1:8" x14ac:dyDescent="0.25">
      <c r="A28" s="1626"/>
      <c r="B28" s="1907"/>
      <c r="C28" s="1627"/>
      <c r="D28" s="1817"/>
      <c r="E28" s="1513">
        <f t="shared" si="2"/>
        <v>0</v>
      </c>
      <c r="F28" s="1905">
        <f t="shared" si="1"/>
        <v>0</v>
      </c>
      <c r="G28" s="1766">
        <f t="shared" si="3"/>
        <v>0</v>
      </c>
    </row>
    <row r="29" spans="1:8" x14ac:dyDescent="0.25">
      <c r="A29" s="1626"/>
      <c r="B29" s="1907"/>
      <c r="C29" s="1627"/>
      <c r="D29" s="1817"/>
      <c r="E29" s="1513">
        <f t="shared" si="2"/>
        <v>0</v>
      </c>
      <c r="F29" s="1905">
        <f t="shared" si="1"/>
        <v>0</v>
      </c>
      <c r="G29" s="1766">
        <f t="shared" si="3"/>
        <v>0</v>
      </c>
    </row>
    <row r="30" spans="1:8" x14ac:dyDescent="0.25">
      <c r="A30" s="1626"/>
      <c r="B30" s="1907"/>
      <c r="C30" s="1627"/>
      <c r="D30" s="1817"/>
      <c r="E30" s="1513">
        <f t="shared" si="2"/>
        <v>0</v>
      </c>
      <c r="F30" s="1905">
        <f t="shared" si="1"/>
        <v>0</v>
      </c>
      <c r="G30" s="1766">
        <f t="shared" si="3"/>
        <v>0</v>
      </c>
    </row>
    <row r="31" spans="1:8" x14ac:dyDescent="0.25">
      <c r="A31" s="1626"/>
      <c r="B31" s="1907"/>
      <c r="C31" s="1627"/>
      <c r="D31" s="1817"/>
      <c r="E31" s="1513">
        <f t="shared" si="2"/>
        <v>0</v>
      </c>
      <c r="F31" s="1905">
        <f t="shared" si="1"/>
        <v>0</v>
      </c>
      <c r="G31" s="1766">
        <f t="shared" si="3"/>
        <v>0</v>
      </c>
    </row>
    <row r="32" spans="1:8" x14ac:dyDescent="0.25">
      <c r="A32" s="1626"/>
      <c r="B32" s="1907"/>
      <c r="C32" s="1627"/>
      <c r="D32" s="1817"/>
      <c r="E32" s="1513">
        <f t="shared" si="2"/>
        <v>0</v>
      </c>
      <c r="F32" s="1905">
        <f t="shared" si="1"/>
        <v>0</v>
      </c>
      <c r="G32" s="1766">
        <f t="shared" si="3"/>
        <v>0</v>
      </c>
    </row>
    <row r="33" spans="1:7" x14ac:dyDescent="0.25">
      <c r="A33" s="1626"/>
      <c r="B33" s="1907"/>
      <c r="C33" s="1627"/>
      <c r="D33" s="1817"/>
      <c r="E33" s="1513">
        <f t="shared" si="2"/>
        <v>0</v>
      </c>
      <c r="F33" s="1905">
        <f t="shared" si="1"/>
        <v>0</v>
      </c>
      <c r="G33" s="1766">
        <f t="shared" si="3"/>
        <v>0</v>
      </c>
    </row>
    <row r="34" spans="1:7" x14ac:dyDescent="0.25">
      <c r="A34" s="1626"/>
      <c r="B34" s="1907"/>
      <c r="C34" s="1627"/>
      <c r="D34" s="1817"/>
      <c r="E34" s="1513">
        <f t="shared" si="2"/>
        <v>0</v>
      </c>
      <c r="F34" s="1905">
        <f t="shared" si="1"/>
        <v>0</v>
      </c>
      <c r="G34" s="1766">
        <f t="shared" si="3"/>
        <v>0</v>
      </c>
    </row>
    <row r="35" spans="1:7" x14ac:dyDescent="0.25">
      <c r="A35" s="1626"/>
      <c r="B35" s="1907"/>
      <c r="C35" s="1627"/>
      <c r="D35" s="1817"/>
      <c r="E35" s="1513">
        <f t="shared" si="2"/>
        <v>0</v>
      </c>
      <c r="F35" s="1905">
        <f t="shared" si="1"/>
        <v>0</v>
      </c>
      <c r="G35" s="1766">
        <f t="shared" si="3"/>
        <v>0</v>
      </c>
    </row>
    <row r="36" spans="1:7" x14ac:dyDescent="0.25">
      <c r="A36" s="1626"/>
      <c r="B36" s="1907"/>
      <c r="C36" s="1627"/>
      <c r="D36" s="1817"/>
      <c r="E36" s="1513">
        <f t="shared" si="2"/>
        <v>0</v>
      </c>
      <c r="F36" s="1905">
        <f t="shared" si="1"/>
        <v>0</v>
      </c>
      <c r="G36" s="1766">
        <f t="shared" si="3"/>
        <v>0</v>
      </c>
    </row>
    <row r="37" spans="1:7" x14ac:dyDescent="0.25">
      <c r="A37" s="1626"/>
      <c r="B37" s="1907"/>
      <c r="C37" s="1627"/>
      <c r="D37" s="1817"/>
      <c r="E37" s="1513">
        <f t="shared" si="2"/>
        <v>0</v>
      </c>
      <c r="F37" s="1905">
        <f t="shared" si="1"/>
        <v>0</v>
      </c>
      <c r="G37" s="1766">
        <f t="shared" si="3"/>
        <v>0</v>
      </c>
    </row>
    <row r="38" spans="1:7" x14ac:dyDescent="0.25">
      <c r="A38" s="1626"/>
      <c r="B38" s="1908"/>
      <c r="C38" s="1627"/>
      <c r="D38" s="1817"/>
      <c r="E38" s="1513">
        <f t="shared" si="2"/>
        <v>0</v>
      </c>
      <c r="F38" s="1905">
        <f t="shared" si="1"/>
        <v>0</v>
      </c>
      <c r="G38" s="1766">
        <f t="shared" si="3"/>
        <v>0</v>
      </c>
    </row>
    <row r="39" spans="1:7" x14ac:dyDescent="0.25">
      <c r="A39" s="1626"/>
      <c r="B39" s="1908"/>
      <c r="C39" s="1627"/>
      <c r="D39" s="1817"/>
      <c r="E39" s="1513">
        <f t="shared" si="2"/>
        <v>0</v>
      </c>
      <c r="F39" s="1905">
        <f t="shared" si="1"/>
        <v>0</v>
      </c>
      <c r="G39" s="1766">
        <f t="shared" si="3"/>
        <v>0</v>
      </c>
    </row>
    <row r="40" spans="1:7" x14ac:dyDescent="0.25">
      <c r="A40" s="1626"/>
      <c r="B40" s="1908"/>
      <c r="C40" s="1627"/>
      <c r="D40" s="1817"/>
      <c r="E40" s="1513">
        <f t="shared" si="2"/>
        <v>0</v>
      </c>
      <c r="F40" s="1905">
        <f t="shared" si="1"/>
        <v>0</v>
      </c>
      <c r="G40" s="1766">
        <f t="shared" si="3"/>
        <v>0</v>
      </c>
    </row>
    <row r="41" spans="1:7" x14ac:dyDescent="0.25">
      <c r="A41" s="1626"/>
      <c r="B41" s="1908"/>
      <c r="C41" s="1627"/>
      <c r="D41" s="1817"/>
      <c r="E41" s="1513">
        <f t="shared" si="2"/>
        <v>0</v>
      </c>
      <c r="F41" s="1905">
        <f t="shared" si="1"/>
        <v>0</v>
      </c>
      <c r="G41" s="1766">
        <f t="shared" si="3"/>
        <v>0</v>
      </c>
    </row>
    <row r="42" spans="1:7" x14ac:dyDescent="0.25">
      <c r="A42" s="1626"/>
      <c r="B42" s="1908"/>
      <c r="C42" s="1627"/>
      <c r="D42" s="1817"/>
      <c r="E42" s="1513">
        <f t="shared" si="2"/>
        <v>0</v>
      </c>
      <c r="F42" s="1905">
        <f t="shared" si="1"/>
        <v>0</v>
      </c>
      <c r="G42" s="1766">
        <f t="shared" si="3"/>
        <v>0</v>
      </c>
    </row>
    <row r="43" spans="1:7" x14ac:dyDescent="0.25">
      <c r="A43" s="1626"/>
      <c r="B43" s="1908"/>
      <c r="C43" s="1627"/>
      <c r="D43" s="1817"/>
      <c r="E43" s="1513">
        <f t="shared" si="2"/>
        <v>0</v>
      </c>
      <c r="F43" s="1905">
        <f t="shared" si="1"/>
        <v>0</v>
      </c>
      <c r="G43" s="1766">
        <f t="shared" si="3"/>
        <v>0</v>
      </c>
    </row>
    <row r="44" spans="1:7" x14ac:dyDescent="0.25">
      <c r="A44" s="1626"/>
      <c r="B44" s="1908"/>
      <c r="C44" s="1627"/>
      <c r="D44" s="1817"/>
      <c r="E44" s="1513">
        <f t="shared" si="2"/>
        <v>0</v>
      </c>
      <c r="F44" s="1905">
        <f t="shared" si="1"/>
        <v>0</v>
      </c>
      <c r="G44" s="1766">
        <f t="shared" si="3"/>
        <v>0</v>
      </c>
    </row>
    <row r="45" spans="1:7" x14ac:dyDescent="0.25">
      <c r="A45" s="1626"/>
      <c r="B45" s="1908"/>
      <c r="C45" s="1627"/>
      <c r="D45" s="1817"/>
      <c r="E45" s="1513">
        <f t="shared" si="2"/>
        <v>0</v>
      </c>
      <c r="F45" s="1905">
        <f t="shared" si="1"/>
        <v>0</v>
      </c>
      <c r="G45" s="1766">
        <f t="shared" si="3"/>
        <v>0</v>
      </c>
    </row>
    <row r="46" spans="1:7" x14ac:dyDescent="0.25">
      <c r="A46" s="1626"/>
      <c r="B46" s="1640"/>
      <c r="C46" s="1627"/>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1010833</v>
      </c>
      <c r="E141" s="1514">
        <f t="shared" si="0"/>
        <v>25000</v>
      </c>
      <c r="F141" s="1906">
        <f>SUM(F17:F140)</f>
        <v>175000</v>
      </c>
      <c r="G141" s="1768">
        <f>SUM(G17:G140)</f>
        <v>835833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sheetPr>
  <dimension ref="A1:I46"/>
  <sheetViews>
    <sheetView showGridLines="0" defaultGridColor="0" topLeftCell="A14" colorId="8" zoomScale="110" zoomScaleNormal="110" workbookViewId="0">
      <selection activeCell="R52" sqref="R52:R5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0" t="s">
        <v>1679</v>
      </c>
      <c r="B5" s="2351"/>
      <c r="C5" s="2351"/>
      <c r="D5" s="2351"/>
      <c r="E5" s="2351"/>
      <c r="F5" s="2351"/>
      <c r="G5" s="2352"/>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153160</v>
      </c>
      <c r="F10" s="947"/>
      <c r="G10" s="948"/>
      <c r="H10" s="162"/>
      <c r="I10" s="162"/>
    </row>
    <row r="11" spans="1:9" s="643" customFormat="1" ht="22.5" customHeight="1" x14ac:dyDescent="0.2">
      <c r="A11" s="2355" t="s">
        <v>1977</v>
      </c>
      <c r="B11" s="2356"/>
      <c r="C11" s="2356"/>
      <c r="D11" s="2357"/>
      <c r="E11" s="950">
        <v>35851</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8187609</v>
      </c>
      <c r="F19" s="1772"/>
      <c r="G19" s="1774">
        <f>'Expenditures 15-22'!K33-SUM('Expenditures 15-22'!G33,'Expenditures 15-22'!I33)+'Expenditures 15-22'!D229</f>
        <v>8187609</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1151301</v>
      </c>
      <c r="F21" s="1775"/>
      <c r="G21" s="1778">
        <f>'Expenditures 15-22'!K42-SUM('Expenditures 15-22'!G42,'Expenditures 15-22'!I42)+'Expenditures 15-22'!K120-SUM('Expenditures 15-22'!G120,'Expenditures 15-22'!I120)+'Expenditures 15-22'!K180-SUM('Expenditures 15-22'!G180,'Expenditures 15-22'!I180)+'Expenditures 15-22'!D238</f>
        <v>1151301</v>
      </c>
      <c r="H21" s="960"/>
      <c r="I21" s="162"/>
    </row>
    <row r="22" spans="1:9" s="643" customFormat="1" ht="12" customHeight="1" x14ac:dyDescent="0.2">
      <c r="A22" s="967" t="s">
        <v>564</v>
      </c>
      <c r="B22" s="968"/>
      <c r="C22" s="966">
        <v>2200</v>
      </c>
      <c r="D22" s="1775"/>
      <c r="E22" s="1777">
        <f>'Expenditures 15-22'!K47-SUM('Expenditures 15-22'!G47,'Expenditures 15-22'!I47)+'Expenditures 15-22'!D243</f>
        <v>1042569</v>
      </c>
      <c r="F22" s="1775"/>
      <c r="G22" s="1778">
        <f>'Expenditures 15-22'!K47-SUM('Expenditures 15-22'!G47,'Expenditures 15-22'!I47)+'Expenditures 15-22'!D243</f>
        <v>1042569</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782173</v>
      </c>
      <c r="F23" s="1775"/>
      <c r="G23" s="1777">
        <f>'Expenditures 15-22'!K53-SUM('Expenditures 15-22'!G53,'Expenditures 15-22'!I53)+'Expenditures 15-22'!D257+'Expenditures 15-22'!K330-SUM('Expenditures 15-22'!G330,'Expenditures 15-22'!I330)</f>
        <v>782173</v>
      </c>
      <c r="H23" s="960"/>
      <c r="I23" s="162"/>
    </row>
    <row r="24" spans="1:9" s="643" customFormat="1" ht="12" customHeight="1" x14ac:dyDescent="0.2">
      <c r="A24" s="967" t="s">
        <v>566</v>
      </c>
      <c r="B24" s="968"/>
      <c r="C24" s="966">
        <v>2400</v>
      </c>
      <c r="D24" s="1775"/>
      <c r="E24" s="1777">
        <f>'Expenditures 15-22'!K57-SUM('Expenditures 15-22'!G57,'Expenditures 15-22'!I57)+'Expenditures 15-22'!D261</f>
        <v>1233008</v>
      </c>
      <c r="F24" s="1775"/>
      <c r="G24" s="1778">
        <f>'Expenditures 15-22'!K57-SUM('Expenditures 15-22'!G57,'Expenditures 15-22'!I57)+'Expenditures 15-22'!D261</f>
        <v>1233008</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162631</v>
      </c>
      <c r="E26" s="1777">
        <f>'Expenditures 15-22'!K122-SUM('Expenditures 15-22'!G122,'Expenditures 15-22'!I122)+E7</f>
        <v>0</v>
      </c>
      <c r="F26" s="1777">
        <f>'Expenditures 15-22'!K59-SUM('Expenditures 15-22'!G59,'Expenditures 15-22'!I59)+'Expenditures 15-22'!D263-E7</f>
        <v>162631</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397698</v>
      </c>
      <c r="E27" s="1777">
        <f>E8</f>
        <v>0</v>
      </c>
      <c r="F27" s="1777">
        <f>'Expenditures 15-22'!K60-SUM('Expenditures 15-22'!G60,'Expenditures 15-22'!I60)+'Expenditures 15-22'!D264-E8</f>
        <v>397698</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1177140</v>
      </c>
      <c r="F28" s="1779">
        <f>'Expenditures 15-22'!K61-SUM('Expenditures 15-22'!G61,'Expenditures 15-22'!I61)+'Expenditures 15-22'!K124-SUM('Expenditures 15-22'!G124,'Expenditures 15-22'!I124)+'Expenditures 15-22'!D266-E9</f>
        <v>1177140</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853744</v>
      </c>
      <c r="F29" s="1775"/>
      <c r="G29" s="1778">
        <f>'Expenditures 15-22'!K62-SUM('Expenditures 15-22'!G62,'Expenditures 15-22'!I62)+'Expenditures 15-22'!K125-SUM('Expenditures 15-22'!G125,'Expenditures 15-22'!I125)+'Expenditures 15-22'!K182-SUM('Expenditures 15-22'!G182,'Expenditures 15-22'!I182)+'Expenditures 15-22'!D267</f>
        <v>853744</v>
      </c>
      <c r="H29" s="958"/>
    </row>
    <row r="30" spans="1:9" ht="12" customHeight="1" x14ac:dyDescent="0.2">
      <c r="A30" s="967" t="s">
        <v>100</v>
      </c>
      <c r="B30" s="970"/>
      <c r="C30" s="966">
        <v>2560</v>
      </c>
      <c r="D30" s="1775"/>
      <c r="E30" s="1777">
        <f>'Expenditures 15-22'!K63-SUM('Expenditures 15-22'!G63,'Expenditures 15-22'!I63)+'Expenditures 15-22'!D268-E10</f>
        <v>193140</v>
      </c>
      <c r="F30" s="1775"/>
      <c r="G30" s="1777">
        <f>'Expenditures 15-22'!K63-SUM('Expenditures 15-22'!G63,'Expenditures 15-22'!I63)+'Expenditures 15-22'!D268-E10</f>
        <v>193140</v>
      </c>
    </row>
    <row r="31" spans="1:9" ht="12" customHeight="1" x14ac:dyDescent="0.2">
      <c r="A31" s="967" t="s">
        <v>101</v>
      </c>
      <c r="B31" s="970"/>
      <c r="C31" s="966">
        <v>2570</v>
      </c>
      <c r="D31" s="1777">
        <f>'Expenditures 15-22'!K64-SUM('Expenditures 15-22'!G64,'Expenditures 15-22'!I64)+'Expenditures 15-22'!D269-E12</f>
        <v>102541</v>
      </c>
      <c r="E31" s="1777">
        <f>E12</f>
        <v>0</v>
      </c>
      <c r="F31" s="1777">
        <f>'Expenditures 15-22'!K64-SUM('Expenditures 15-22'!G64,'Expenditures 15-22'!I64)+'Expenditures 15-22'!D269-E12</f>
        <v>102541</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65990</v>
      </c>
      <c r="F35" s="1775"/>
      <c r="G35" s="1777">
        <f>'Expenditures 15-22'!K69-SUM('Expenditures 15-22'!G69,'Expenditures 15-22'!I69)+'Expenditures 15-22'!D274</f>
        <v>65990</v>
      </c>
    </row>
    <row r="36" spans="1:7" ht="12" customHeight="1" x14ac:dyDescent="0.2">
      <c r="A36" s="967" t="s">
        <v>403</v>
      </c>
      <c r="B36" s="970"/>
      <c r="C36" s="966">
        <v>2640</v>
      </c>
      <c r="D36" s="1777">
        <f>'Expenditures 15-22'!K70-SUM('Expenditures 15-22'!G70,'Expenditures 15-22'!I70)+'Expenditures 15-22'!D275-E13</f>
        <v>20699</v>
      </c>
      <c r="E36" s="1777">
        <f>E13</f>
        <v>0</v>
      </c>
      <c r="F36" s="1777">
        <f>'Expenditures 15-22'!K70-SUM('Expenditures 15-22'!G70,'Expenditures 15-22'!I70)+'Expenditures 15-22'!D275-E13</f>
        <v>20699</v>
      </c>
      <c r="G36" s="1777">
        <f>E13</f>
        <v>0</v>
      </c>
    </row>
    <row r="37" spans="1:7" ht="12" customHeight="1" x14ac:dyDescent="0.2">
      <c r="A37" s="967" t="s">
        <v>404</v>
      </c>
      <c r="B37" s="970"/>
      <c r="C37" s="966">
        <v>2660</v>
      </c>
      <c r="D37" s="1777">
        <f>'Expenditures 15-22'!K71-SUM('Expenditures 15-22'!G71,'Expenditures 15-22'!I71)+'Expenditures 15-22'!D276-E14</f>
        <v>536851</v>
      </c>
      <c r="E37" s="1777">
        <f>E14</f>
        <v>0</v>
      </c>
      <c r="F37" s="1777">
        <f>'Expenditures 15-22'!K71-SUM('Expenditures 15-22'!G71,'Expenditures 15-22'!I71)+'Expenditures 15-22'!D276-E14</f>
        <v>536851</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52185</v>
      </c>
      <c r="F39" s="1775"/>
      <c r="G39" s="1777">
        <f>'Expenditures 15-22'!K75-SUM('Expenditures 15-22'!G75,'Expenditures 15-22'!I75)+'Expenditures 15-22'!K130-SUM('Expenditures 15-22'!G130,'Expenditures 15-22'!I130)+'Expenditures 15-22'!K185-SUM('Expenditures 15-22'!G185,'Expenditures 15-22'!I185)+'Expenditures 15-22'!D280</f>
        <v>52185</v>
      </c>
    </row>
    <row r="40" spans="1:7" ht="12" customHeight="1" x14ac:dyDescent="0.2">
      <c r="A40" s="963" t="s">
        <v>1823</v>
      </c>
      <c r="B40" s="964"/>
      <c r="C40" s="966"/>
      <c r="D40" s="1775"/>
      <c r="E40" s="1779">
        <f>-'Contracts Paid in CY 29'!G141</f>
        <v>-835833</v>
      </c>
      <c r="F40" s="1775"/>
      <c r="G40" s="1779">
        <f>-'Contracts Paid in CY 29'!G141</f>
        <v>-835833</v>
      </c>
    </row>
    <row r="41" spans="1:7" ht="12" customHeight="1" x14ac:dyDescent="0.2">
      <c r="A41" s="971" t="s">
        <v>156</v>
      </c>
      <c r="B41" s="972"/>
      <c r="C41" s="973"/>
      <c r="D41" s="1779">
        <f>SUM(D19:D39)</f>
        <v>1220420</v>
      </c>
      <c r="E41" s="1779">
        <f>SUM(E19:E40)</f>
        <v>13903026</v>
      </c>
      <c r="F41" s="1779">
        <f>SUM(F19:F39)</f>
        <v>2397560</v>
      </c>
      <c r="G41" s="1779">
        <f>SUM(G19:G40)</f>
        <v>12725886</v>
      </c>
    </row>
    <row r="42" spans="1:7" x14ac:dyDescent="0.2">
      <c r="A42" s="960"/>
      <c r="B42" s="162"/>
      <c r="C42" s="974"/>
      <c r="D42" s="2353" t="s">
        <v>522</v>
      </c>
      <c r="E42" s="2354"/>
      <c r="F42" s="975" t="s">
        <v>523</v>
      </c>
      <c r="G42" s="976"/>
    </row>
    <row r="43" spans="1:7" ht="12" customHeight="1" x14ac:dyDescent="0.2">
      <c r="A43" s="960"/>
      <c r="B43" s="162"/>
      <c r="C43" s="974"/>
      <c r="D43" s="1780" t="s">
        <v>473</v>
      </c>
      <c r="E43" s="1781">
        <f>D41</f>
        <v>1220420</v>
      </c>
      <c r="F43" s="1780" t="s">
        <v>473</v>
      </c>
      <c r="G43" s="1781">
        <f>F41</f>
        <v>2397560</v>
      </c>
    </row>
    <row r="44" spans="1:7" ht="12" customHeight="1" x14ac:dyDescent="0.2">
      <c r="A44" s="960"/>
      <c r="B44" s="162"/>
      <c r="C44" s="974"/>
      <c r="D44" s="1780" t="s">
        <v>474</v>
      </c>
      <c r="E44" s="1781">
        <f>E41</f>
        <v>13903026</v>
      </c>
      <c r="F44" s="1780" t="s">
        <v>474</v>
      </c>
      <c r="G44" s="1781">
        <f>G41</f>
        <v>12725886</v>
      </c>
    </row>
    <row r="45" spans="1:7" ht="12" customHeight="1" x14ac:dyDescent="0.2">
      <c r="A45" s="960"/>
      <c r="B45" s="162"/>
      <c r="C45" s="162"/>
      <c r="D45" s="1782" t="s">
        <v>1006</v>
      </c>
      <c r="E45" s="1783">
        <f>(E43/E44)</f>
        <v>8.7780890289639105E-2</v>
      </c>
      <c r="F45" s="1782" t="s">
        <v>1006</v>
      </c>
      <c r="G45" s="1783">
        <f>(G43/G44)</f>
        <v>0.18840024183777854</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pageSetUpPr fitToPage="1"/>
  </sheetPr>
  <dimension ref="A1:L97"/>
  <sheetViews>
    <sheetView showGridLines="0" zoomScale="110" zoomScaleNormal="110" workbookViewId="0">
      <pane ySplit="4" topLeftCell="A5" activePane="bottomLeft" state="frozen"/>
      <selection activeCell="AF22" sqref="AF22"/>
      <selection pane="bottomLeft" activeCell="F20" sqref="F20"/>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72" t="s">
        <v>1379</v>
      </c>
      <c r="B1" s="2372"/>
      <c r="C1" s="2372"/>
      <c r="D1" s="2372"/>
      <c r="E1" s="2372"/>
      <c r="F1" s="2372"/>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73" t="s">
        <v>1546</v>
      </c>
      <c r="B5" s="2374"/>
      <c r="C5" s="2375"/>
      <c r="D5" s="2375"/>
      <c r="E5" s="2375"/>
      <c r="F5" s="2375"/>
    </row>
    <row r="6" spans="1:10" ht="12" customHeight="1" x14ac:dyDescent="0.25">
      <c r="A6" s="1823"/>
      <c r="B6" s="1824"/>
      <c r="C6" s="2376" t="str">
        <f>COVER!A17</f>
        <v>Skokie SD 73-5</v>
      </c>
      <c r="D6" s="2376"/>
      <c r="E6" s="2376"/>
      <c r="F6" s="1825"/>
    </row>
    <row r="7" spans="1:10" ht="11.25" customHeight="1" thickBot="1" x14ac:dyDescent="0.3">
      <c r="A7" s="1823"/>
      <c r="B7" s="1824"/>
      <c r="C7" s="2377">
        <f>COVER!A13</f>
        <v>6016073502</v>
      </c>
      <c r="D7" s="2377"/>
      <c r="E7" s="2377"/>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t="s">
        <v>2085</v>
      </c>
      <c r="D11" s="1838" t="s">
        <v>2085</v>
      </c>
      <c r="E11" s="1839"/>
      <c r="F11" s="1840" t="s">
        <v>2109</v>
      </c>
      <c r="H11" s="1851">
        <f>IF(C11="X",5,0)</f>
        <v>5</v>
      </c>
      <c r="I11" s="1851">
        <f>IF(D11="X",5,0)</f>
        <v>5</v>
      </c>
      <c r="J11" s="1851">
        <f>IF(E11="X",5,0)</f>
        <v>0</v>
      </c>
    </row>
    <row r="12" spans="1:10" ht="12" customHeight="1" x14ac:dyDescent="0.2">
      <c r="A12" s="1836" t="s">
        <v>1384</v>
      </c>
      <c r="B12" s="1837"/>
      <c r="C12" s="1838" t="s">
        <v>2085</v>
      </c>
      <c r="D12" s="1838" t="s">
        <v>2085</v>
      </c>
      <c r="E12" s="1841"/>
      <c r="F12" s="1840" t="s">
        <v>2110</v>
      </c>
      <c r="H12" s="1851">
        <f t="shared" ref="H12:H33" si="0">IF(C12="X",5,0)</f>
        <v>5</v>
      </c>
      <c r="I12" s="1851">
        <f t="shared" ref="I12:I33" si="1">IF(D12="X",5,0)</f>
        <v>5</v>
      </c>
      <c r="J12" s="1851">
        <f t="shared" ref="J12:J33" si="2">IF(E12="X",5,0)</f>
        <v>0</v>
      </c>
    </row>
    <row r="13" spans="1:10" ht="12" customHeight="1" x14ac:dyDescent="0.2">
      <c r="A13" s="1836" t="s">
        <v>1385</v>
      </c>
      <c r="B13" s="1837"/>
      <c r="C13" s="1838" t="s">
        <v>2085</v>
      </c>
      <c r="D13" s="1838" t="s">
        <v>2085</v>
      </c>
      <c r="E13" s="1841"/>
      <c r="F13" s="1840" t="s">
        <v>2111</v>
      </c>
      <c r="H13" s="1851">
        <f t="shared" si="0"/>
        <v>5</v>
      </c>
      <c r="I13" s="1851">
        <f t="shared" si="1"/>
        <v>5</v>
      </c>
      <c r="J13" s="1851">
        <f t="shared" si="2"/>
        <v>0</v>
      </c>
    </row>
    <row r="14" spans="1:10" ht="12" customHeight="1" x14ac:dyDescent="0.2">
      <c r="A14" s="1836" t="s">
        <v>1386</v>
      </c>
      <c r="B14" s="1837"/>
      <c r="C14" s="1838" t="s">
        <v>2085</v>
      </c>
      <c r="D14" s="1838" t="s">
        <v>2085</v>
      </c>
      <c r="E14" s="1841"/>
      <c r="F14" s="1840" t="s">
        <v>2112</v>
      </c>
      <c r="H14" s="1851">
        <f t="shared" si="0"/>
        <v>5</v>
      </c>
      <c r="I14" s="1851">
        <f t="shared" si="1"/>
        <v>5</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t="s">
        <v>2085</v>
      </c>
      <c r="D16" s="1838" t="s">
        <v>2085</v>
      </c>
      <c r="E16" s="1841"/>
      <c r="F16" s="1840" t="s">
        <v>2113</v>
      </c>
      <c r="H16" s="1851">
        <f t="shared" si="0"/>
        <v>5</v>
      </c>
      <c r="I16" s="1851">
        <f t="shared" si="1"/>
        <v>5</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2085</v>
      </c>
      <c r="D19" s="1838" t="s">
        <v>2085</v>
      </c>
      <c r="E19" s="1841"/>
      <c r="F19" s="1840" t="s">
        <v>2114</v>
      </c>
      <c r="H19" s="1851">
        <f t="shared" si="0"/>
        <v>5</v>
      </c>
      <c r="I19" s="1851">
        <f t="shared" si="1"/>
        <v>5</v>
      </c>
      <c r="J19" s="1851">
        <f t="shared" si="2"/>
        <v>0</v>
      </c>
    </row>
    <row r="20" spans="1:12" ht="12" customHeight="1" x14ac:dyDescent="0.2">
      <c r="A20" s="1836" t="s">
        <v>1528</v>
      </c>
      <c r="B20" s="1837"/>
      <c r="C20" s="1838" t="s">
        <v>2085</v>
      </c>
      <c r="D20" s="1838" t="s">
        <v>2085</v>
      </c>
      <c r="E20" s="1841"/>
      <c r="F20" s="1840" t="s">
        <v>2115</v>
      </c>
      <c r="H20" s="1851">
        <f t="shared" si="0"/>
        <v>5</v>
      </c>
      <c r="I20" s="1851">
        <f t="shared" si="1"/>
        <v>5</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t="s">
        <v>2085</v>
      </c>
      <c r="D22" s="1838" t="s">
        <v>2085</v>
      </c>
      <c r="E22" s="1841"/>
      <c r="F22" s="1840" t="s">
        <v>2116</v>
      </c>
      <c r="H22" s="1851">
        <f t="shared" si="0"/>
        <v>5</v>
      </c>
      <c r="I22" s="1851">
        <f t="shared" si="1"/>
        <v>5</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t="s">
        <v>2085</v>
      </c>
      <c r="D24" s="1838" t="s">
        <v>2085</v>
      </c>
      <c r="E24" s="1841"/>
      <c r="F24" s="1840" t="s">
        <v>2117</v>
      </c>
      <c r="H24" s="1851">
        <f t="shared" si="0"/>
        <v>5</v>
      </c>
      <c r="I24" s="1851">
        <f t="shared" si="1"/>
        <v>5</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2085</v>
      </c>
      <c r="D26" s="1838" t="s">
        <v>2085</v>
      </c>
      <c r="E26" s="1841"/>
      <c r="F26" s="1840" t="s">
        <v>2118</v>
      </c>
      <c r="H26" s="1851">
        <f t="shared" si="0"/>
        <v>5</v>
      </c>
      <c r="I26" s="1851">
        <f t="shared" si="1"/>
        <v>5</v>
      </c>
      <c r="J26" s="1851">
        <f t="shared" si="2"/>
        <v>0</v>
      </c>
    </row>
    <row r="27" spans="1:12" ht="18.75" x14ac:dyDescent="0.2">
      <c r="A27" s="1836" t="s">
        <v>1535</v>
      </c>
      <c r="B27" s="1837"/>
      <c r="C27" s="1838" t="s">
        <v>2085</v>
      </c>
      <c r="D27" s="1838" t="s">
        <v>2085</v>
      </c>
      <c r="E27" s="1841"/>
      <c r="F27" s="1840" t="s">
        <v>2111</v>
      </c>
      <c r="H27" s="1851">
        <f t="shared" si="0"/>
        <v>5</v>
      </c>
      <c r="I27" s="1851">
        <f t="shared" si="1"/>
        <v>5</v>
      </c>
      <c r="J27" s="1851">
        <f t="shared" si="2"/>
        <v>0</v>
      </c>
    </row>
    <row r="28" spans="1:12" ht="12" customHeight="1" x14ac:dyDescent="0.2">
      <c r="A28" s="1836" t="s">
        <v>1536</v>
      </c>
      <c r="B28" s="1837"/>
      <c r="C28" s="1838" t="s">
        <v>2085</v>
      </c>
      <c r="D28" s="1838" t="s">
        <v>2085</v>
      </c>
      <c r="E28" s="1841"/>
      <c r="F28" s="1840" t="s">
        <v>2119</v>
      </c>
      <c r="H28" s="1851">
        <f t="shared" si="0"/>
        <v>5</v>
      </c>
      <c r="I28" s="1851">
        <f t="shared" si="1"/>
        <v>5</v>
      </c>
      <c r="J28" s="1851">
        <f t="shared" si="2"/>
        <v>0</v>
      </c>
    </row>
    <row r="29" spans="1:12" ht="12" customHeight="1" x14ac:dyDescent="0.2">
      <c r="A29" s="1836" t="s">
        <v>1537</v>
      </c>
      <c r="B29" s="1837"/>
      <c r="C29" s="1838" t="s">
        <v>2085</v>
      </c>
      <c r="D29" s="1838" t="s">
        <v>2085</v>
      </c>
      <c r="E29" s="1841"/>
      <c r="F29" s="1840" t="s">
        <v>2120</v>
      </c>
      <c r="H29" s="1851">
        <f t="shared" si="0"/>
        <v>5</v>
      </c>
      <c r="I29" s="1851">
        <f t="shared" si="1"/>
        <v>5</v>
      </c>
      <c r="J29" s="1851">
        <f t="shared" si="2"/>
        <v>0</v>
      </c>
    </row>
    <row r="30" spans="1:12" ht="12" customHeight="1" x14ac:dyDescent="0.2">
      <c r="A30" s="1836" t="s">
        <v>1538</v>
      </c>
      <c r="B30" s="1837"/>
      <c r="C30" s="1838" t="s">
        <v>2085</v>
      </c>
      <c r="D30" s="1838" t="s">
        <v>2085</v>
      </c>
      <c r="E30" s="1841"/>
      <c r="F30" s="1840" t="s">
        <v>2121</v>
      </c>
      <c r="H30" s="1851">
        <f t="shared" si="0"/>
        <v>5</v>
      </c>
      <c r="I30" s="1851">
        <f t="shared" si="1"/>
        <v>5</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t="s">
        <v>2085</v>
      </c>
      <c r="D32" s="1838" t="s">
        <v>2085</v>
      </c>
      <c r="E32" s="1841"/>
      <c r="F32" s="1840" t="s">
        <v>2122</v>
      </c>
      <c r="H32" s="1851">
        <f t="shared" si="0"/>
        <v>5</v>
      </c>
      <c r="I32" s="1851">
        <f t="shared" si="1"/>
        <v>5</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75</v>
      </c>
      <c r="I34" s="1851">
        <f>SUM(I11:I32)</f>
        <v>75</v>
      </c>
      <c r="J34" s="1851">
        <f>SUM(J11:J32)</f>
        <v>0</v>
      </c>
      <c r="K34" s="1851">
        <f>SUM(H34:J34)</f>
        <v>150</v>
      </c>
    </row>
    <row r="35" spans="1:11" ht="12" customHeight="1" x14ac:dyDescent="0.2">
      <c r="A35" s="1844" t="s">
        <v>1392</v>
      </c>
      <c r="B35" s="1845"/>
      <c r="C35" s="2378"/>
      <c r="D35" s="2378"/>
      <c r="E35" s="2378"/>
      <c r="F35" s="2379"/>
    </row>
    <row r="36" spans="1:11" ht="12" customHeight="1" x14ac:dyDescent="0.2">
      <c r="A36" s="2361"/>
      <c r="B36" s="2362"/>
      <c r="C36" s="2362"/>
      <c r="D36" s="2362"/>
      <c r="E36" s="2362"/>
      <c r="F36" s="2363"/>
    </row>
    <row r="37" spans="1:11" ht="12" customHeight="1" x14ac:dyDescent="0.2">
      <c r="A37" s="2361"/>
      <c r="B37" s="2362"/>
      <c r="C37" s="2362"/>
      <c r="D37" s="2362"/>
      <c r="E37" s="2362"/>
      <c r="F37" s="2363"/>
    </row>
    <row r="38" spans="1:11" ht="12" customHeight="1" x14ac:dyDescent="0.2">
      <c r="A38" s="2364"/>
      <c r="B38" s="2365"/>
      <c r="C38" s="2365"/>
      <c r="D38" s="2365"/>
      <c r="E38" s="2365"/>
      <c r="F38" s="2366"/>
    </row>
    <row r="39" spans="1:11" ht="4.5" hidden="1" customHeight="1" x14ac:dyDescent="0.2">
      <c r="A39" s="1846"/>
      <c r="B39" s="1846"/>
      <c r="C39" s="1846"/>
      <c r="D39" s="1846"/>
      <c r="E39" s="1846"/>
      <c r="F39" s="1846"/>
    </row>
    <row r="40" spans="1:11" s="1843" customFormat="1" ht="12" customHeight="1" x14ac:dyDescent="0.25">
      <c r="A40" s="1847" t="s">
        <v>1391</v>
      </c>
      <c r="B40" s="1848"/>
      <c r="C40" s="2367"/>
      <c r="D40" s="2367"/>
      <c r="E40" s="2367"/>
      <c r="F40" s="2368"/>
      <c r="H40" s="1852"/>
      <c r="I40" s="1852"/>
      <c r="J40" s="1852"/>
      <c r="K40" s="1852"/>
    </row>
    <row r="41" spans="1:11" s="1843" customFormat="1" ht="12" customHeight="1" x14ac:dyDescent="0.25">
      <c r="A41" s="2369"/>
      <c r="B41" s="2370"/>
      <c r="C41" s="2370"/>
      <c r="D41" s="2370"/>
      <c r="E41" s="2370"/>
      <c r="F41" s="2371"/>
      <c r="H41" s="1852"/>
      <c r="I41" s="1852"/>
      <c r="J41" s="1852"/>
      <c r="K41" s="1852"/>
    </row>
    <row r="42" spans="1:11" s="1843" customFormat="1" ht="12" customHeight="1" x14ac:dyDescent="0.25">
      <c r="A42" s="2369"/>
      <c r="B42" s="2370"/>
      <c r="C42" s="2370"/>
      <c r="D42" s="2370"/>
      <c r="E42" s="2370"/>
      <c r="F42" s="2371"/>
      <c r="H42" s="1852"/>
      <c r="I42" s="1852"/>
      <c r="J42" s="1852"/>
      <c r="K42" s="1852"/>
    </row>
    <row r="43" spans="1:11" s="1843" customFormat="1" ht="15" x14ac:dyDescent="0.25">
      <c r="A43" s="2358"/>
      <c r="B43" s="2359"/>
      <c r="C43" s="2359"/>
      <c r="D43" s="2359"/>
      <c r="E43" s="2359"/>
      <c r="F43" s="2360"/>
      <c r="H43" s="1852"/>
      <c r="I43" s="1852"/>
      <c r="J43" s="1852"/>
      <c r="K43" s="1852"/>
    </row>
    <row r="44" spans="1:11" s="1843" customFormat="1" ht="12" hidden="1" customHeight="1" x14ac:dyDescent="0.25">
      <c r="A44" s="2358"/>
      <c r="B44" s="2359"/>
      <c r="C44" s="2359"/>
      <c r="D44" s="2359"/>
      <c r="E44" s="2359"/>
      <c r="F44" s="2360"/>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tint="-0.249977111117893"/>
  </sheetPr>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5" t="str">
        <f>COVER!A17</f>
        <v>Skokie SD 73-5</v>
      </c>
      <c r="J6" s="2386"/>
      <c r="Q6" s="1637"/>
    </row>
    <row r="7" spans="1:17" x14ac:dyDescent="0.2">
      <c r="A7" s="2387" t="s">
        <v>869</v>
      </c>
      <c r="B7" s="2388"/>
      <c r="C7" s="2388"/>
      <c r="D7" s="2388"/>
      <c r="E7" s="2389"/>
      <c r="F7" s="990"/>
      <c r="G7" s="982"/>
      <c r="H7" s="989" t="s">
        <v>372</v>
      </c>
      <c r="I7" s="2390">
        <f>COVER!A13</f>
        <v>6016073502</v>
      </c>
      <c r="J7" s="2390"/>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1" t="s">
        <v>481</v>
      </c>
      <c r="B11" s="2392"/>
      <c r="C11" s="2393"/>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449042</v>
      </c>
      <c r="F12" s="1012"/>
      <c r="G12" s="1784">
        <f t="shared" ref="G12:G18" si="0">SUM(E12:F12)</f>
        <v>449042</v>
      </c>
      <c r="H12" s="1013">
        <v>481072</v>
      </c>
      <c r="I12" s="1012"/>
      <c r="J12" s="1784">
        <f t="shared" ref="J12:J18" si="1">SUM(H12:I12)</f>
        <v>481072</v>
      </c>
    </row>
    <row r="13" spans="1:17" ht="15" customHeight="1" x14ac:dyDescent="0.2">
      <c r="A13" s="1008">
        <v>2</v>
      </c>
      <c r="B13" s="1009" t="s">
        <v>42</v>
      </c>
      <c r="C13" s="1010"/>
      <c r="D13" s="1011">
        <v>2330</v>
      </c>
      <c r="E13" s="1784">
        <f>'Expenditures 15-22'!K51</f>
        <v>0</v>
      </c>
      <c r="F13" s="1012"/>
      <c r="G13" s="1784">
        <f t="shared" si="0"/>
        <v>0</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160492</v>
      </c>
      <c r="F15" s="1784">
        <f>'Expenditures 15-22'!K122</f>
        <v>0</v>
      </c>
      <c r="G15" s="1784">
        <f t="shared" si="0"/>
        <v>160492</v>
      </c>
      <c r="H15" s="1013">
        <v>159700</v>
      </c>
      <c r="I15" s="1013"/>
      <c r="J15" s="1784">
        <f t="shared" si="1"/>
        <v>159700</v>
      </c>
    </row>
    <row r="16" spans="1:17" ht="15" customHeight="1" x14ac:dyDescent="0.2">
      <c r="A16" s="1008">
        <v>5</v>
      </c>
      <c r="B16" s="1009" t="s">
        <v>101</v>
      </c>
      <c r="C16" s="1010"/>
      <c r="D16" s="1011">
        <v>2570</v>
      </c>
      <c r="E16" s="1784">
        <f>'Expenditures 15-22'!K64</f>
        <v>102541</v>
      </c>
      <c r="F16" s="1012"/>
      <c r="G16" s="1784">
        <f t="shared" si="0"/>
        <v>102541</v>
      </c>
      <c r="H16" s="1013">
        <v>107800</v>
      </c>
      <c r="I16" s="1012"/>
      <c r="J16" s="1784">
        <f t="shared" si="1"/>
        <v>107800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4" t="s">
        <v>7</v>
      </c>
      <c r="C18" s="2395"/>
      <c r="D18" s="2396"/>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712075</v>
      </c>
      <c r="F19" s="1786">
        <f t="shared" si="2"/>
        <v>0</v>
      </c>
      <c r="G19" s="1786">
        <f t="shared" si="2"/>
        <v>712075</v>
      </c>
      <c r="H19" s="1786">
        <f t="shared" si="2"/>
        <v>748572</v>
      </c>
      <c r="I19" s="1786">
        <f t="shared" si="2"/>
        <v>0</v>
      </c>
      <c r="J19" s="1786">
        <f t="shared" si="2"/>
        <v>748572</v>
      </c>
    </row>
    <row r="20" spans="1:10" ht="13.5" thickTop="1" x14ac:dyDescent="0.2">
      <c r="A20" s="1008">
        <v>9</v>
      </c>
      <c r="B20" s="2397" t="s">
        <v>1981</v>
      </c>
      <c r="C20" s="2397"/>
      <c r="D20" s="2398"/>
      <c r="E20" s="1019"/>
      <c r="F20" s="1019"/>
      <c r="G20" s="1019"/>
      <c r="H20" s="1019"/>
      <c r="I20" s="1019"/>
      <c r="J20" s="1787">
        <f>IF(AND(G19&gt;0,J19&gt;0),(((J19-G19)/G19)),"Enter Budget Data")</f>
        <v>5.1254432468489979E-2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3"/>
      <c r="D26" s="2403"/>
      <c r="E26" s="1023"/>
      <c r="F26" s="2402"/>
      <c r="G26" s="2402"/>
    </row>
    <row r="27" spans="1:10" x14ac:dyDescent="0.2">
      <c r="B27" s="1020"/>
      <c r="C27" s="1024" t="s">
        <v>1033</v>
      </c>
      <c r="D27" s="1025"/>
      <c r="E27" s="1026"/>
      <c r="F27" s="2399" t="s">
        <v>1509</v>
      </c>
      <c r="G27" s="2399"/>
    </row>
    <row r="28" spans="1:10" ht="28.5" customHeight="1" x14ac:dyDescent="0.2">
      <c r="B28" s="1020"/>
      <c r="C28" s="2401"/>
      <c r="D28" s="2401"/>
      <c r="E28" s="1027"/>
      <c r="F28" s="2401"/>
      <c r="G28" s="2401"/>
    </row>
    <row r="29" spans="1:10" x14ac:dyDescent="0.2">
      <c r="B29" s="1020"/>
      <c r="C29" s="1028" t="s">
        <v>1561</v>
      </c>
      <c r="E29" s="1029"/>
      <c r="F29" s="2400" t="s">
        <v>1510</v>
      </c>
      <c r="G29" s="2400"/>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2" t="s">
        <v>132</v>
      </c>
      <c r="D33" s="2383"/>
      <c r="E33" s="2383"/>
      <c r="F33" s="2383"/>
      <c r="G33" s="2383"/>
      <c r="H33" s="2383"/>
      <c r="I33" s="2383"/>
    </row>
    <row r="34" spans="1:10" ht="10.35" customHeight="1" x14ac:dyDescent="0.2">
      <c r="C34" s="2383"/>
      <c r="D34" s="2383"/>
      <c r="E34" s="2383"/>
      <c r="F34" s="2383"/>
      <c r="G34" s="2383"/>
      <c r="H34" s="2383"/>
      <c r="I34" s="2383"/>
    </row>
    <row r="35" spans="1:10" ht="7.5" customHeight="1" x14ac:dyDescent="0.2">
      <c r="C35" s="1035"/>
    </row>
    <row r="36" spans="1:10" ht="13.5" customHeight="1" x14ac:dyDescent="0.2">
      <c r="B36" s="1034"/>
      <c r="C36" s="2384" t="s">
        <v>1983</v>
      </c>
      <c r="D36" s="2383"/>
      <c r="E36" s="2383"/>
      <c r="F36" s="2383"/>
      <c r="G36" s="2383"/>
      <c r="H36" s="2383"/>
      <c r="I36" s="2383"/>
      <c r="J36" s="1036"/>
    </row>
    <row r="37" spans="1:10" ht="22.5" customHeight="1" x14ac:dyDescent="0.2">
      <c r="C37" s="2383"/>
      <c r="D37" s="2383"/>
      <c r="E37" s="2383"/>
      <c r="F37" s="2383"/>
      <c r="G37" s="2383"/>
      <c r="H37" s="2383"/>
      <c r="I37" s="2383"/>
      <c r="J37" s="1036"/>
    </row>
    <row r="38" spans="1:10" ht="7.5" customHeight="1" x14ac:dyDescent="0.2">
      <c r="C38" s="1035"/>
      <c r="D38" s="1037"/>
      <c r="E38" s="1038"/>
      <c r="F38" s="1039"/>
      <c r="G38" s="1038"/>
    </row>
    <row r="39" spans="1:10" ht="13.5" customHeight="1" x14ac:dyDescent="0.2">
      <c r="B39" s="1034"/>
      <c r="C39" s="2380" t="s">
        <v>882</v>
      </c>
      <c r="D39" s="2381"/>
      <c r="E39" s="2381"/>
      <c r="F39" s="2381"/>
      <c r="G39" s="2381"/>
      <c r="H39" s="2381"/>
      <c r="I39" s="2381"/>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0" sqref="B1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4" spans="1:2" x14ac:dyDescent="0.2">
      <c r="A4" s="259">
        <v>1</v>
      </c>
      <c r="B4" s="329" t="s">
        <v>2126</v>
      </c>
    </row>
    <row r="5" spans="1:2" x14ac:dyDescent="0.2">
      <c r="A5" s="1041">
        <v>2</v>
      </c>
      <c r="B5" s="329" t="s">
        <v>2131</v>
      </c>
    </row>
    <row r="6" spans="1:2" x14ac:dyDescent="0.2">
      <c r="A6" s="1041">
        <v>3</v>
      </c>
      <c r="B6" s="329" t="s">
        <v>2123</v>
      </c>
    </row>
    <row r="7" spans="1:2" x14ac:dyDescent="0.2">
      <c r="A7" s="1041">
        <v>4</v>
      </c>
      <c r="B7" s="329" t="s">
        <v>2124</v>
      </c>
    </row>
    <row r="8" spans="1:2" x14ac:dyDescent="0.2">
      <c r="A8" s="1041">
        <v>5</v>
      </c>
      <c r="B8" s="329" t="s">
        <v>2127</v>
      </c>
    </row>
    <row r="9" spans="1:2" x14ac:dyDescent="0.2">
      <c r="A9" s="1041">
        <v>6</v>
      </c>
      <c r="B9" s="329" t="s">
        <v>2128</v>
      </c>
    </row>
    <row r="10" spans="1:2" x14ac:dyDescent="0.2">
      <c r="A10" s="1041">
        <v>7</v>
      </c>
      <c r="B10" s="329" t="s">
        <v>2125</v>
      </c>
    </row>
    <row r="11" spans="1:2" x14ac:dyDescent="0.2">
      <c r="A11" s="1041">
        <v>8</v>
      </c>
      <c r="B11" s="329" t="s">
        <v>2129</v>
      </c>
    </row>
    <row r="12" spans="1:2" x14ac:dyDescent="0.2">
      <c r="A12" s="1041">
        <v>9</v>
      </c>
      <c r="B12" s="329" t="s">
        <v>2130</v>
      </c>
    </row>
    <row r="13" spans="1:2" x14ac:dyDescent="0.2">
      <c r="A13" s="1042"/>
    </row>
    <row r="14" spans="1:2" x14ac:dyDescent="0.2">
      <c r="A14" s="1042"/>
    </row>
    <row r="15" spans="1:2" x14ac:dyDescent="0.2">
      <c r="A15" s="1042"/>
    </row>
    <row r="16" spans="1:2"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Skokie SD 73-5</v>
      </c>
    </row>
    <row r="65" spans="2:2" x14ac:dyDescent="0.2">
      <c r="B65" s="1043">
        <f>COVER!A13</f>
        <v>6016073502</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4" t="s">
        <v>1685</v>
      </c>
      <c r="B18" s="2404"/>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4" r:id="rId4">
          <objectPr defaultSize="0" r:id="rId5">
            <anchor moveWithCells="1">
              <from>
                <xdr:col>1</xdr:col>
                <xdr:colOff>1143000</xdr:colOff>
                <xdr:row>5</xdr:row>
                <xdr:rowOff>76200</xdr:rowOff>
              </from>
              <to>
                <xdr:col>1</xdr:col>
                <xdr:colOff>2057400</xdr:colOff>
                <xdr:row>9</xdr:row>
                <xdr:rowOff>114300</xdr:rowOff>
              </to>
            </anchor>
          </objectPr>
        </oleObject>
      </mc:Choice>
      <mc:Fallback>
        <oleObject progId="Acrobat Document" dvAspect="DVASPECT_ICON" shapeId="35844"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5" t="s">
        <v>1690</v>
      </c>
      <c r="B1" s="2406"/>
      <c r="C1" s="2406"/>
      <c r="D1" s="2406"/>
      <c r="E1" s="2406"/>
      <c r="F1" s="2407"/>
    </row>
    <row r="2" spans="1:8" ht="45" customHeight="1" x14ac:dyDescent="0.2">
      <c r="A2" s="2415" t="s">
        <v>1987</v>
      </c>
      <c r="B2" s="2416"/>
      <c r="C2" s="2416"/>
      <c r="D2" s="2416"/>
      <c r="E2" s="2416"/>
      <c r="F2" s="2417"/>
      <c r="G2" s="1047"/>
      <c r="H2" s="1047"/>
    </row>
    <row r="3" spans="1:8" ht="57" customHeight="1" x14ac:dyDescent="0.2">
      <c r="A3" s="2418" t="s">
        <v>1686</v>
      </c>
      <c r="B3" s="2419"/>
      <c r="C3" s="2419"/>
      <c r="D3" s="2419"/>
      <c r="E3" s="2419"/>
      <c r="F3" s="2420"/>
      <c r="G3" s="1047"/>
      <c r="H3" s="1047"/>
    </row>
    <row r="4" spans="1:8" ht="14.25" customHeight="1" x14ac:dyDescent="0.2">
      <c r="A4" s="2424" t="s">
        <v>1988</v>
      </c>
      <c r="B4" s="2425"/>
      <c r="C4" s="2425"/>
      <c r="D4" s="2425"/>
      <c r="E4" s="2425"/>
      <c r="F4" s="2426"/>
      <c r="G4" s="1047"/>
      <c r="H4" s="1047"/>
    </row>
    <row r="5" spans="1:8" ht="14.25" customHeight="1" x14ac:dyDescent="0.2">
      <c r="A5" s="2427" t="s">
        <v>1984</v>
      </c>
      <c r="B5" s="2428"/>
      <c r="C5" s="2428"/>
      <c r="D5" s="2428"/>
      <c r="E5" s="2428"/>
      <c r="F5" s="2429"/>
      <c r="G5" s="1047"/>
      <c r="H5" s="1047"/>
    </row>
    <row r="6" spans="1:8" s="1048" customFormat="1" ht="41.25" customHeight="1" x14ac:dyDescent="0.2">
      <c r="A6" s="2421" t="s">
        <v>1691</v>
      </c>
      <c r="B6" s="2422"/>
      <c r="C6" s="2422"/>
      <c r="D6" s="2422"/>
      <c r="E6" s="2422"/>
      <c r="F6" s="2423"/>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15729788</v>
      </c>
      <c r="C8" s="1788">
        <f>'Acct Summary 7-8'!D8</f>
        <v>1942538</v>
      </c>
      <c r="D8" s="1788">
        <f>'Acct Summary 7-8'!F8</f>
        <v>1489162</v>
      </c>
      <c r="E8" s="1788">
        <f>'Acct Summary 7-8'!I8</f>
        <v>431151</v>
      </c>
      <c r="F8" s="1788">
        <f>SUM(B8:E8)</f>
        <v>19592639</v>
      </c>
    </row>
    <row r="9" spans="1:8" s="1052" customFormat="1" ht="14.25" customHeight="1" thickBot="1" x14ac:dyDescent="0.25">
      <c r="A9" s="1051" t="s">
        <v>1369</v>
      </c>
      <c r="B9" s="1789">
        <f>'Acct Summary 7-8'!C17</f>
        <v>15646652</v>
      </c>
      <c r="C9" s="1789">
        <f>'Acct Summary 7-8'!D17</f>
        <v>1128096</v>
      </c>
      <c r="D9" s="1789">
        <f>'Acct Summary 7-8'!F17</f>
        <v>835859</v>
      </c>
      <c r="E9" s="1788"/>
      <c r="F9" s="1788">
        <f>SUM(B9:E9)</f>
        <v>17610607</v>
      </c>
    </row>
    <row r="10" spans="1:8" s="1052" customFormat="1" ht="14.25" thickTop="1" thickBot="1" x14ac:dyDescent="0.25">
      <c r="A10" s="1053" t="s">
        <v>1370</v>
      </c>
      <c r="B10" s="1790">
        <f>(B8-B9)</f>
        <v>83136</v>
      </c>
      <c r="C10" s="1790">
        <f>(C8-C9)</f>
        <v>814442</v>
      </c>
      <c r="D10" s="1790">
        <f>(D8-D9)</f>
        <v>653303</v>
      </c>
      <c r="E10" s="1789">
        <f>(E8-E9)</f>
        <v>431151</v>
      </c>
      <c r="F10" s="1791">
        <f>SUM(F8-F9)</f>
        <v>1982032</v>
      </c>
    </row>
    <row r="11" spans="1:8" s="1052" customFormat="1" ht="14.25" thickTop="1" thickBot="1" x14ac:dyDescent="0.25">
      <c r="A11" s="1054" t="s">
        <v>1985</v>
      </c>
      <c r="B11" s="1792">
        <f>'Acct Summary 7-8'!C81</f>
        <v>15007875</v>
      </c>
      <c r="C11" s="1792">
        <f>'Acct Summary 7-8'!D81</f>
        <v>4377086</v>
      </c>
      <c r="D11" s="1792">
        <f>'Acct Summary 7-8'!F81</f>
        <v>1427632</v>
      </c>
      <c r="E11" s="1792">
        <f>'Acct Summary 7-8'!I81</f>
        <v>6026586</v>
      </c>
      <c r="F11" s="1793">
        <f>SUM(B11:E11)</f>
        <v>26839179</v>
      </c>
    </row>
    <row r="12" spans="1:8" ht="16.5" customHeight="1" thickTop="1" x14ac:dyDescent="0.2">
      <c r="A12" s="1055"/>
      <c r="B12" s="1056"/>
      <c r="C12" s="2409" t="str">
        <f>IF(AND(F10&lt;0,F11&gt;=0,ABS(F10*3)&gt;ABS(F11)),A16,IF(AND(F10&lt;0,F11&gt;0,ABS(F10*3)&lt;=ABS(F11)),A17,IF(AND(F10&lt;0,F11&lt;0),A16,IF(F11=0,A19,A18))))</f>
        <v>Balanced - no deficit reduction plan is required.</v>
      </c>
      <c r="D12" s="2410"/>
      <c r="E12" s="2410"/>
      <c r="F12" s="2411"/>
    </row>
    <row r="13" spans="1:8" ht="19.5" customHeight="1" x14ac:dyDescent="0.2">
      <c r="A13" s="1057"/>
      <c r="B13" s="1058"/>
      <c r="C13" s="2409"/>
      <c r="D13" s="2410"/>
      <c r="E13" s="2410"/>
      <c r="F13" s="2411"/>
      <c r="H13" s="1047"/>
    </row>
    <row r="14" spans="1:8" ht="19.5" customHeight="1" x14ac:dyDescent="0.2">
      <c r="A14" s="1057"/>
      <c r="B14" s="1058"/>
      <c r="C14" s="2409"/>
      <c r="D14" s="2410"/>
      <c r="E14" s="2410"/>
      <c r="F14" s="2411"/>
      <c r="H14" s="1047"/>
    </row>
    <row r="15" spans="1:8" ht="17.25" customHeight="1" x14ac:dyDescent="0.2">
      <c r="A15" s="1057"/>
      <c r="B15" s="1058"/>
      <c r="C15" s="2412"/>
      <c r="D15" s="2413"/>
      <c r="E15" s="2413"/>
      <c r="F15" s="2414"/>
      <c r="H15" s="1047"/>
    </row>
    <row r="16" spans="1:8" s="310" customFormat="1" ht="51.75" hidden="1" customHeight="1" x14ac:dyDescent="0.2">
      <c r="A16" s="2408" t="s">
        <v>1687</v>
      </c>
      <c r="B16" s="2408"/>
      <c r="C16" s="2408"/>
      <c r="D16" s="2408"/>
      <c r="E16" s="2408"/>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9" colorId="8" zoomScale="110" zoomScaleNormal="110" workbookViewId="0">
      <selection activeCell="C24" sqref="C24"/>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0" t="s">
        <v>665</v>
      </c>
      <c r="B3" s="2431"/>
      <c r="C3" s="2431"/>
      <c r="D3" s="2432"/>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1" t="s">
        <v>1504</v>
      </c>
      <c r="D7" s="2442"/>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3" t="s">
        <v>1008</v>
      </c>
      <c r="B15" s="2434"/>
      <c r="C15" s="2434"/>
      <c r="D15" s="2435"/>
    </row>
    <row r="16" spans="1:4" s="643" customFormat="1" ht="24" customHeight="1" x14ac:dyDescent="0.2">
      <c r="A16" s="2436" t="s">
        <v>663</v>
      </c>
      <c r="B16" s="2437"/>
      <c r="C16" s="2437"/>
      <c r="D16" s="2438"/>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5" t="s">
        <v>314</v>
      </c>
      <c r="D21" s="2446"/>
    </row>
    <row r="22" spans="1:10" ht="12.75" x14ac:dyDescent="0.2">
      <c r="A22" s="1112"/>
      <c r="B22" s="1113">
        <v>2</v>
      </c>
      <c r="C22" s="2443" t="s">
        <v>1524</v>
      </c>
      <c r="D22" s="2444"/>
    </row>
    <row r="23" spans="1:10" ht="12.2" customHeight="1" x14ac:dyDescent="0.2">
      <c r="A23" s="1112"/>
      <c r="B23" s="1113"/>
      <c r="C23" s="1114" t="s">
        <v>954</v>
      </c>
      <c r="D23" s="1115" t="str">
        <f>IF(COVER!O11="X","CASH",IF(COVER!O12="X","ACCRUAL ","PLEASE CHECK AN ACCOUNTING BASIS."))</f>
        <v xml:space="preserve">ACCRUAL </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7" t="s">
        <v>536</v>
      </c>
      <c r="D43" s="2448"/>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39" t="s">
        <v>784</v>
      </c>
      <c r="D56" s="2440"/>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39" t="s">
        <v>1696</v>
      </c>
      <c r="D70" s="2440"/>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6016073502</v>
      </c>
    </row>
    <row r="3" spans="1:2" x14ac:dyDescent="0.2">
      <c r="A3" t="s">
        <v>956</v>
      </c>
      <c r="B3" s="138" t="str">
        <f>COVER!A15</f>
        <v>COOK</v>
      </c>
    </row>
    <row r="4" spans="1:2" x14ac:dyDescent="0.2">
      <c r="A4" t="s">
        <v>1007</v>
      </c>
      <c r="B4" s="138" t="str">
        <f>COVER!A17</f>
        <v>Skokie SD 73-5</v>
      </c>
    </row>
    <row r="5" spans="1:2" x14ac:dyDescent="0.2">
      <c r="A5" t="s">
        <v>704</v>
      </c>
      <c r="B5" s="138" t="str">
        <f>COVER!A38</f>
        <v>KATE DONEGAN</v>
      </c>
    </row>
    <row r="6" spans="1:2" x14ac:dyDescent="0.2">
      <c r="A6" t="s">
        <v>709</v>
      </c>
      <c r="B6" s="138">
        <f>COVER!P35</f>
        <v>0</v>
      </c>
    </row>
    <row r="7" spans="1:2" x14ac:dyDescent="0.2">
      <c r="A7" t="s">
        <v>705</v>
      </c>
      <c r="B7" s="138" t="str">
        <f>COVER!I38</f>
        <v>MARTY PALTZER</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34742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5739999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21196746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427472</v>
      </c>
      <c r="D86" s="2" t="str">
        <f t="shared" si="0"/>
        <v>Error?</v>
      </c>
    </row>
    <row r="87" spans="1:4" x14ac:dyDescent="0.2">
      <c r="A87" s="10">
        <v>26</v>
      </c>
      <c r="D87" s="2" t="str">
        <f t="shared" si="0"/>
        <v>OK</v>
      </c>
    </row>
    <row r="88" spans="1:4" x14ac:dyDescent="0.2">
      <c r="A88" s="5">
        <v>27</v>
      </c>
      <c r="B88" s="138">
        <f>'Assets-Liab 5-6'!C32</f>
        <v>5755574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6188871</v>
      </c>
      <c r="C91" s="2" t="s">
        <v>573</v>
      </c>
      <c r="D91" s="2" t="str">
        <f t="shared" si="0"/>
        <v>Error?</v>
      </c>
    </row>
    <row r="92" spans="1:4" x14ac:dyDescent="0.2">
      <c r="A92" s="5">
        <v>31</v>
      </c>
      <c r="B92" s="138">
        <f>'Assets-Liab 5-6'!C39</f>
        <v>15007875</v>
      </c>
      <c r="D92" s="2" t="str">
        <f t="shared" si="0"/>
        <v>Error?</v>
      </c>
    </row>
    <row r="93" spans="1:4" x14ac:dyDescent="0.2">
      <c r="A93" s="5">
        <v>32</v>
      </c>
      <c r="B93" s="138">
        <f>'Assets-Liab 5-6'!C41</f>
        <v>21196746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831389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5252569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23515</v>
      </c>
      <c r="D117" s="2" t="str">
        <f t="shared" si="0"/>
        <v>Error?</v>
      </c>
    </row>
    <row r="118" spans="1:4" x14ac:dyDescent="0.2">
      <c r="A118" s="10">
        <v>57</v>
      </c>
      <c r="D118" s="2" t="str">
        <f t="shared" si="0"/>
        <v>OK</v>
      </c>
    </row>
    <row r="119" spans="1:4" x14ac:dyDescent="0.2">
      <c r="A119" s="5">
        <v>58</v>
      </c>
      <c r="B119" s="138">
        <f>'Assets-Liab 5-6'!D32</f>
        <v>831389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875483</v>
      </c>
      <c r="C122" s="2" t="s">
        <v>573</v>
      </c>
      <c r="D122" s="2" t="str">
        <f t="shared" si="0"/>
        <v>Error?</v>
      </c>
    </row>
    <row r="123" spans="1:4" x14ac:dyDescent="0.2">
      <c r="A123" s="5">
        <v>62</v>
      </c>
      <c r="B123" s="138">
        <f>'Assets-Liab 5-6'!D39</f>
        <v>4377086</v>
      </c>
      <c r="D123" s="2" t="str">
        <f t="shared" si="0"/>
        <v>Error?</v>
      </c>
    </row>
    <row r="124" spans="1:4" x14ac:dyDescent="0.2">
      <c r="A124" s="5">
        <v>63</v>
      </c>
      <c r="B124" s="138">
        <f>'Assets-Liab 5-6'!D41</f>
        <v>5252569</v>
      </c>
      <c r="C124" s="2" t="s">
        <v>573</v>
      </c>
      <c r="D124" s="2" t="str">
        <f t="shared" si="0"/>
        <v>Error?</v>
      </c>
    </row>
    <row r="125" spans="1:4" x14ac:dyDescent="0.2">
      <c r="A125" s="10">
        <v>64</v>
      </c>
      <c r="D125" s="2" t="str">
        <f t="shared" si="0"/>
        <v>OK</v>
      </c>
    </row>
    <row r="126" spans="1:4" x14ac:dyDescent="0.2">
      <c r="A126" s="5">
        <v>65</v>
      </c>
      <c r="B126" s="138">
        <f>'Assets-Liab 5-6'!E6</f>
        <v>703742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2165173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703742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703742</v>
      </c>
      <c r="C139" s="2" t="s">
        <v>573</v>
      </c>
      <c r="D139" s="2" t="str">
        <f t="shared" si="1"/>
        <v>Error?</v>
      </c>
    </row>
    <row r="140" spans="1:4" x14ac:dyDescent="0.2">
      <c r="A140" s="5">
        <v>79</v>
      </c>
      <c r="B140" s="138">
        <f>'Assets-Liab 5-6'!E39</f>
        <v>1461431</v>
      </c>
      <c r="D140" s="2" t="str">
        <f t="shared" si="1"/>
        <v>Error?</v>
      </c>
    </row>
    <row r="141" spans="1:4" x14ac:dyDescent="0.2">
      <c r="A141" s="5">
        <v>80</v>
      </c>
      <c r="B141" s="138">
        <f>'Assets-Liab 5-6'!E41</f>
        <v>2165173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758992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2206146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9295</v>
      </c>
      <c r="D164" s="2" t="str">
        <f t="shared" si="1"/>
        <v>Error?</v>
      </c>
    </row>
    <row r="165" spans="1:4" x14ac:dyDescent="0.2">
      <c r="A165" s="10">
        <v>104</v>
      </c>
      <c r="D165" s="2" t="str">
        <f t="shared" si="1"/>
        <v>OK</v>
      </c>
    </row>
    <row r="166" spans="1:4" x14ac:dyDescent="0.2">
      <c r="A166" s="5">
        <v>105</v>
      </c>
      <c r="B166" s="138">
        <f>'Assets-Liab 5-6'!F32</f>
        <v>758992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778514</v>
      </c>
      <c r="C169" s="2" t="s">
        <v>573</v>
      </c>
      <c r="D169" s="2" t="str">
        <f t="shared" si="1"/>
        <v>Error?</v>
      </c>
    </row>
    <row r="170" spans="1:4" x14ac:dyDescent="0.2">
      <c r="A170" s="5">
        <v>109</v>
      </c>
      <c r="B170" s="138">
        <f>'Assets-Liab 5-6'!F39</f>
        <v>1427632</v>
      </c>
      <c r="D170" s="2" t="str">
        <f t="shared" si="1"/>
        <v>Error?</v>
      </c>
    </row>
    <row r="171" spans="1:4" x14ac:dyDescent="0.2">
      <c r="A171" s="5">
        <v>110</v>
      </c>
      <c r="B171" s="138">
        <f>'Assets-Liab 5-6'!F41</f>
        <v>2206146</v>
      </c>
      <c r="C171" s="2" t="s">
        <v>573</v>
      </c>
      <c r="D171" s="2" t="str">
        <f t="shared" si="1"/>
        <v>Error?</v>
      </c>
    </row>
    <row r="172" spans="1:4" x14ac:dyDescent="0.2">
      <c r="A172" s="10">
        <v>111</v>
      </c>
      <c r="D172" s="2" t="str">
        <f t="shared" si="1"/>
        <v>OK</v>
      </c>
    </row>
    <row r="173" spans="1:4" x14ac:dyDescent="0.2">
      <c r="A173" s="5">
        <v>112</v>
      </c>
      <c r="B173" s="138">
        <f>'Assets-Liab 5-6'!G6</f>
        <v>240492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2042608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240492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240492</v>
      </c>
      <c r="C188" s="2" t="s">
        <v>573</v>
      </c>
      <c r="D188" s="2" t="str">
        <f t="shared" si="1"/>
        <v>Error?</v>
      </c>
    </row>
    <row r="189" spans="1:4" x14ac:dyDescent="0.2">
      <c r="A189" s="5">
        <v>128</v>
      </c>
      <c r="B189" s="138">
        <f>'Assets-Liab 5-6'!G39</f>
        <v>848608</v>
      </c>
      <c r="D189" s="2" t="str">
        <f t="shared" si="1"/>
        <v>Error?</v>
      </c>
    </row>
    <row r="190" spans="1:4" x14ac:dyDescent="0.2">
      <c r="A190" s="5">
        <v>129</v>
      </c>
      <c r="B190" s="138">
        <f>'Assets-Liab 5-6'!G41</f>
        <v>2042608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188913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188913</v>
      </c>
      <c r="D212" s="2" t="str">
        <f t="shared" si="2"/>
        <v>Error?</v>
      </c>
    </row>
    <row r="213" spans="1:4" x14ac:dyDescent="0.2">
      <c r="A213" s="12">
        <v>152</v>
      </c>
      <c r="B213" s="138">
        <f>'Assets-Liab 5-6'!H41</f>
        <v>188913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369846</v>
      </c>
      <c r="D273" s="2" t="str">
        <f t="shared" si="3"/>
        <v>Error?</v>
      </c>
    </row>
    <row r="274" spans="1:4" x14ac:dyDescent="0.2">
      <c r="A274" s="5">
        <v>213</v>
      </c>
      <c r="B274" s="138">
        <f>'Assets-Liab 5-6'!M17</f>
        <v>30458360</v>
      </c>
      <c r="D274" s="2" t="str">
        <f t="shared" si="3"/>
        <v>Error?</v>
      </c>
    </row>
    <row r="275" spans="1:4" x14ac:dyDescent="0.2">
      <c r="A275" s="5">
        <v>214</v>
      </c>
      <c r="B275" s="138">
        <f>'Assets-Liab 5-6'!M18</f>
        <v>2303940</v>
      </c>
      <c r="D275" s="2" t="str">
        <f t="shared" si="3"/>
        <v>Error?</v>
      </c>
    </row>
    <row r="276" spans="1:4" x14ac:dyDescent="0.2">
      <c r="A276" s="5">
        <v>215</v>
      </c>
      <c r="B276" s="138">
        <f>'Assets-Liab 5-6'!M19</f>
        <v>2040687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35172833</v>
      </c>
      <c r="C279" s="2" t="s">
        <v>573</v>
      </c>
      <c r="D279" s="2" t="str">
        <f t="shared" si="3"/>
        <v>Error?</v>
      </c>
    </row>
    <row r="280" spans="1:4" x14ac:dyDescent="0.2">
      <c r="A280" s="5">
        <v>219</v>
      </c>
      <c r="B280" s="138">
        <f>'Assets-Liab 5-6'!M40</f>
        <v>35172833</v>
      </c>
      <c r="D280" s="2" t="str">
        <f t="shared" si="3"/>
        <v>Error?</v>
      </c>
    </row>
    <row r="281" spans="1:4" x14ac:dyDescent="0.2">
      <c r="A281" s="5">
        <v>220</v>
      </c>
      <c r="B281" s="138">
        <f>'Assets-Liab 5-6'!M41</f>
        <v>35172833</v>
      </c>
      <c r="C281" s="2" t="s">
        <v>573</v>
      </c>
      <c r="D281" s="2" t="str">
        <f t="shared" si="3"/>
        <v>Error?</v>
      </c>
    </row>
    <row r="282" spans="1:4" x14ac:dyDescent="0.2">
      <c r="A282" s="5">
        <v>221</v>
      </c>
      <c r="B282" s="138">
        <f>'Assets-Liab 5-6'!N21</f>
        <v>1461431</v>
      </c>
      <c r="D282" s="2" t="str">
        <f t="shared" si="3"/>
        <v>Error?</v>
      </c>
    </row>
    <row r="283" spans="1:4" x14ac:dyDescent="0.2">
      <c r="A283" s="5">
        <v>222</v>
      </c>
      <c r="B283" s="138">
        <f>'Assets-Liab 5-6'!N22</f>
        <v>8643569</v>
      </c>
      <c r="D283" s="2" t="str">
        <f t="shared" si="3"/>
        <v>Error?</v>
      </c>
    </row>
    <row r="284" spans="1:4" x14ac:dyDescent="0.2">
      <c r="A284" s="5">
        <v>223</v>
      </c>
      <c r="B284" s="138">
        <f>'Assets-Liab 5-6'!N23</f>
        <v>10105000</v>
      </c>
      <c r="C284" s="2" t="s">
        <v>573</v>
      </c>
      <c r="D284" s="2" t="str">
        <f t="shared" si="3"/>
        <v>Error?</v>
      </c>
    </row>
    <row r="285" spans="1:4" x14ac:dyDescent="0.2">
      <c r="A285" s="5">
        <v>224</v>
      </c>
      <c r="B285" s="138">
        <f>'Assets-Liab 5-6'!N36</f>
        <v>10105000</v>
      </c>
      <c r="D285" s="2" t="str">
        <f t="shared" si="3"/>
        <v>Error?</v>
      </c>
    </row>
    <row r="286" spans="1:4" x14ac:dyDescent="0.2">
      <c r="A286" s="10">
        <v>225</v>
      </c>
      <c r="D286" s="2" t="str">
        <f t="shared" si="3"/>
        <v>OK</v>
      </c>
    </row>
    <row r="287" spans="1:4" x14ac:dyDescent="0.2">
      <c r="A287" s="5">
        <v>226</v>
      </c>
      <c r="B287" s="138">
        <f>'Assets-Liab 5-6'!N37</f>
        <v>10105000</v>
      </c>
      <c r="C287" s="2" t="s">
        <v>573</v>
      </c>
      <c r="D287" s="2" t="str">
        <f t="shared" si="3"/>
        <v>Error?</v>
      </c>
    </row>
    <row r="288" spans="1:4" x14ac:dyDescent="0.2">
      <c r="A288" s="5">
        <v>227</v>
      </c>
      <c r="B288" s="138">
        <f>'Assets-Liab 5-6'!N41</f>
        <v>10105000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4527275</v>
      </c>
      <c r="D705" s="2" t="str">
        <f t="shared" si="10"/>
        <v>Error?</v>
      </c>
    </row>
    <row r="706" spans="1:4" x14ac:dyDescent="0.2">
      <c r="A706" s="5">
        <v>645</v>
      </c>
      <c r="B706" s="138">
        <f>'Expenditures 15-22'!C16</f>
        <v>127094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411306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40810</v>
      </c>
      <c r="D718" s="2" t="str">
        <f t="shared" si="10"/>
        <v>Error?</v>
      </c>
    </row>
    <row r="719" spans="1:4" x14ac:dyDescent="0.2">
      <c r="A719" s="5">
        <v>658</v>
      </c>
      <c r="B719" s="138">
        <f>'Expenditures 15-22'!C15</f>
        <v>13427</v>
      </c>
      <c r="D719" s="2" t="str">
        <f t="shared" si="10"/>
        <v>Error?</v>
      </c>
    </row>
    <row r="720" spans="1:4" x14ac:dyDescent="0.2">
      <c r="A720" s="5">
        <v>659</v>
      </c>
      <c r="B720" s="138">
        <f>'Expenditures 15-22'!C33</f>
        <v>6529167</v>
      </c>
      <c r="C720" s="2" t="s">
        <v>573</v>
      </c>
      <c r="D720" s="2" t="str">
        <f t="shared" si="10"/>
        <v>Error?</v>
      </c>
    </row>
    <row r="721" spans="1:4" x14ac:dyDescent="0.2">
      <c r="A721" s="5">
        <v>660</v>
      </c>
      <c r="B721" s="138">
        <f>'Expenditures 15-22'!C36</f>
        <v>238675</v>
      </c>
      <c r="D721" s="2" t="str">
        <f t="shared" si="10"/>
        <v>Error?</v>
      </c>
    </row>
    <row r="722" spans="1:4" x14ac:dyDescent="0.2">
      <c r="A722" s="5">
        <v>661</v>
      </c>
      <c r="B722" s="138">
        <f>'Expenditures 15-22'!C37</f>
        <v>201682</v>
      </c>
      <c r="D722" s="2" t="str">
        <f t="shared" si="10"/>
        <v>Error?</v>
      </c>
    </row>
    <row r="723" spans="1:4" x14ac:dyDescent="0.2">
      <c r="A723" s="5">
        <v>662</v>
      </c>
      <c r="B723" s="138">
        <f>'Expenditures 15-22'!C38</f>
        <v>116263</v>
      </c>
      <c r="D723" s="2" t="str">
        <f t="shared" si="10"/>
        <v>Error?</v>
      </c>
    </row>
    <row r="724" spans="1:4" x14ac:dyDescent="0.2">
      <c r="A724" s="5">
        <v>663</v>
      </c>
      <c r="B724" s="138">
        <f>'Expenditures 15-22'!C39</f>
        <v>160311</v>
      </c>
      <c r="D724" s="2" t="str">
        <f t="shared" si="10"/>
        <v>Error?</v>
      </c>
    </row>
    <row r="725" spans="1:4" x14ac:dyDescent="0.2">
      <c r="A725" s="5">
        <v>664</v>
      </c>
      <c r="B725" s="138">
        <f>'Expenditures 15-22'!C40</f>
        <v>171132</v>
      </c>
      <c r="D725" s="2" t="str">
        <f t="shared" si="10"/>
        <v>Error?</v>
      </c>
    </row>
    <row r="726" spans="1:4" x14ac:dyDescent="0.2">
      <c r="A726" s="5">
        <v>665</v>
      </c>
      <c r="B726" s="138">
        <f>'Expenditures 15-22'!C41</f>
        <v>40947</v>
      </c>
      <c r="D726" s="2" t="str">
        <f t="shared" si="10"/>
        <v>Error?</v>
      </c>
    </row>
    <row r="727" spans="1:4" x14ac:dyDescent="0.2">
      <c r="A727" s="5">
        <v>666</v>
      </c>
      <c r="B727" s="138">
        <f>'Expenditures 15-22'!C42</f>
        <v>929010</v>
      </c>
      <c r="C727" s="2" t="s">
        <v>573</v>
      </c>
      <c r="D727" s="2" t="str">
        <f t="shared" si="10"/>
        <v>Error?</v>
      </c>
    </row>
    <row r="728" spans="1:4" x14ac:dyDescent="0.2">
      <c r="A728" s="5">
        <v>667</v>
      </c>
      <c r="B728" s="138">
        <f>'Expenditures 15-22'!C44</f>
        <v>172483</v>
      </c>
      <c r="D728" s="2" t="str">
        <f t="shared" si="10"/>
        <v>Error?</v>
      </c>
    </row>
    <row r="729" spans="1:4" x14ac:dyDescent="0.2">
      <c r="A729" s="5">
        <v>668</v>
      </c>
      <c r="B729" s="138">
        <f>'Expenditures 15-22'!C45</f>
        <v>590724</v>
      </c>
      <c r="D729" s="2" t="str">
        <f t="shared" si="10"/>
        <v>Error?</v>
      </c>
    </row>
    <row r="730" spans="1:4" x14ac:dyDescent="0.2">
      <c r="A730" s="5">
        <v>669</v>
      </c>
      <c r="B730" s="138">
        <f>'Expenditures 15-22'!C46</f>
        <v>36737</v>
      </c>
      <c r="D730" s="2" t="str">
        <f t="shared" si="10"/>
        <v>Error?</v>
      </c>
    </row>
    <row r="731" spans="1:4" x14ac:dyDescent="0.2">
      <c r="A731" s="5">
        <v>670</v>
      </c>
      <c r="B731" s="138">
        <f>'Expenditures 15-22'!C47</f>
        <v>799944</v>
      </c>
      <c r="C731" s="2" t="s">
        <v>573</v>
      </c>
      <c r="D731" s="2" t="str">
        <f t="shared" si="10"/>
        <v>Error?</v>
      </c>
    </row>
    <row r="732" spans="1:4" x14ac:dyDescent="0.2">
      <c r="A732" s="5">
        <v>671</v>
      </c>
      <c r="B732" s="138">
        <f>'Expenditures 15-22'!C49</f>
        <v>121</v>
      </c>
      <c r="D732" s="2" t="str">
        <f t="shared" si="10"/>
        <v>Error?</v>
      </c>
    </row>
    <row r="733" spans="1:4" x14ac:dyDescent="0.2">
      <c r="A733" s="5">
        <v>672</v>
      </c>
      <c r="B733" s="138">
        <f>'Expenditures 15-22'!C50</f>
        <v>348228</v>
      </c>
      <c r="D733" s="2" t="str">
        <f t="shared" si="10"/>
        <v>Error?</v>
      </c>
    </row>
    <row r="734" spans="1:4" x14ac:dyDescent="0.2">
      <c r="A734" s="5">
        <v>673</v>
      </c>
      <c r="B734" s="138">
        <f>'Expenditures 15-22'!C53</f>
        <v>348349</v>
      </c>
      <c r="C734" s="2" t="s">
        <v>573</v>
      </c>
      <c r="D734" s="2" t="str">
        <f t="shared" si="10"/>
        <v>Error?</v>
      </c>
    </row>
    <row r="735" spans="1:4" x14ac:dyDescent="0.2">
      <c r="A735" s="5">
        <v>674</v>
      </c>
      <c r="B735" s="138">
        <f>'Expenditures 15-22'!C55</f>
        <v>865085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865085</v>
      </c>
      <c r="C737" s="2" t="s">
        <v>573</v>
      </c>
      <c r="D737" s="2" t="str">
        <f t="shared" si="10"/>
        <v>Error?</v>
      </c>
    </row>
    <row r="738" spans="1:4" x14ac:dyDescent="0.2">
      <c r="A738" s="5">
        <v>677</v>
      </c>
      <c r="B738" s="138">
        <f>'Expenditures 15-22'!C59</f>
        <v>134100</v>
      </c>
      <c r="D738" s="2" t="str">
        <f t="shared" si="10"/>
        <v>Error?</v>
      </c>
    </row>
    <row r="739" spans="1:4" x14ac:dyDescent="0.2">
      <c r="A739" s="5">
        <v>678</v>
      </c>
      <c r="B739" s="138">
        <f>'Expenditures 15-22'!C60</f>
        <v>191920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326020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127</v>
      </c>
      <c r="D749" s="2" t="str">
        <f t="shared" si="10"/>
        <v>Error?</v>
      </c>
    </row>
    <row r="750" spans="1:4" x14ac:dyDescent="0.2">
      <c r="A750" s="10">
        <v>689</v>
      </c>
      <c r="D750" s="2" t="str">
        <f t="shared" si="10"/>
        <v>OK</v>
      </c>
    </row>
    <row r="751" spans="1:4" x14ac:dyDescent="0.2">
      <c r="A751" s="5">
        <v>690</v>
      </c>
      <c r="B751" s="138">
        <f>'Expenditures 15-22'!C71</f>
        <v>394600</v>
      </c>
      <c r="D751" s="2" t="str">
        <f t="shared" si="10"/>
        <v>Error?</v>
      </c>
    </row>
    <row r="752" spans="1:4" x14ac:dyDescent="0.2">
      <c r="A752" s="10">
        <v>691</v>
      </c>
      <c r="D752" s="2" t="str">
        <f t="shared" si="10"/>
        <v>OK</v>
      </c>
    </row>
    <row r="753" spans="1:4" x14ac:dyDescent="0.2">
      <c r="A753" s="5">
        <v>692</v>
      </c>
      <c r="B753" s="138">
        <f>'Expenditures 15-22'!C72</f>
        <v>394727</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3663135</v>
      </c>
      <c r="C755" s="2" t="s">
        <v>573</v>
      </c>
      <c r="D755" s="2" t="str">
        <f t="shared" si="10"/>
        <v>Error?</v>
      </c>
    </row>
    <row r="756" spans="1:4" x14ac:dyDescent="0.2">
      <c r="A756" s="5">
        <v>695</v>
      </c>
      <c r="B756" s="138">
        <f>'Expenditures 15-22'!C75</f>
        <v>10296</v>
      </c>
      <c r="D756" s="2" t="str">
        <f t="shared" si="10"/>
        <v>Error?</v>
      </c>
    </row>
    <row r="757" spans="1:4" x14ac:dyDescent="0.2">
      <c r="A757" s="5">
        <v>696</v>
      </c>
      <c r="B757" s="138">
        <f>'Expenditures 15-22'!C114</f>
        <v>10202598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720114</v>
      </c>
      <c r="D763" s="2" t="str">
        <f t="shared" si="10"/>
        <v>Error?</v>
      </c>
    </row>
    <row r="764" spans="1:4" x14ac:dyDescent="0.2">
      <c r="A764" s="5">
        <v>703</v>
      </c>
      <c r="B764" s="138">
        <f>'Expenditures 15-22'!D16</f>
        <v>13807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74302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473</v>
      </c>
      <c r="D776" s="2" t="str">
        <f t="shared" si="11"/>
        <v>Error?</v>
      </c>
    </row>
    <row r="777" spans="1:4" x14ac:dyDescent="0.2">
      <c r="A777" s="5">
        <v>716</v>
      </c>
      <c r="B777" s="138">
        <f>'Expenditures 15-22'!D15</f>
        <v>194</v>
      </c>
      <c r="D777" s="2" t="str">
        <f t="shared" si="11"/>
        <v>Error?</v>
      </c>
    </row>
    <row r="778" spans="1:4" x14ac:dyDescent="0.2">
      <c r="A778" s="5">
        <v>717</v>
      </c>
      <c r="B778" s="138">
        <f>'Expenditures 15-22'!D33</f>
        <v>1055422</v>
      </c>
      <c r="C778" s="2" t="s">
        <v>573</v>
      </c>
      <c r="D778" s="2" t="str">
        <f t="shared" si="11"/>
        <v>Error?</v>
      </c>
    </row>
    <row r="779" spans="1:4" x14ac:dyDescent="0.2">
      <c r="A779" s="5">
        <v>718</v>
      </c>
      <c r="B779" s="138">
        <f>'Expenditures 15-22'!D36</f>
        <v>36308</v>
      </c>
      <c r="D779" s="2" t="str">
        <f t="shared" si="11"/>
        <v>Error?</v>
      </c>
    </row>
    <row r="780" spans="1:4" x14ac:dyDescent="0.2">
      <c r="A780" s="5">
        <v>719</v>
      </c>
      <c r="B780" s="138">
        <f>'Expenditures 15-22'!D37</f>
        <v>61610</v>
      </c>
      <c r="D780" s="2" t="str">
        <f t="shared" si="11"/>
        <v>Error?</v>
      </c>
    </row>
    <row r="781" spans="1:4" x14ac:dyDescent="0.2">
      <c r="A781" s="5">
        <v>720</v>
      </c>
      <c r="B781" s="138">
        <f>'Expenditures 15-22'!D38</f>
        <v>25461</v>
      </c>
      <c r="D781" s="2" t="str">
        <f t="shared" si="11"/>
        <v>Error?</v>
      </c>
    </row>
    <row r="782" spans="1:4" x14ac:dyDescent="0.2">
      <c r="A782" s="5">
        <v>721</v>
      </c>
      <c r="B782" s="138">
        <f>'Expenditures 15-22'!D39</f>
        <v>22485</v>
      </c>
      <c r="D782" s="2" t="str">
        <f t="shared" si="11"/>
        <v>Error?</v>
      </c>
    </row>
    <row r="783" spans="1:4" x14ac:dyDescent="0.2">
      <c r="A783" s="5">
        <v>722</v>
      </c>
      <c r="B783" s="138">
        <f>'Expenditures 15-22'!D40</f>
        <v>20737</v>
      </c>
      <c r="D783" s="2" t="str">
        <f t="shared" si="11"/>
        <v>Error?</v>
      </c>
    </row>
    <row r="784" spans="1:4" x14ac:dyDescent="0.2">
      <c r="A784" s="5">
        <v>723</v>
      </c>
      <c r="B784" s="138">
        <f>'Expenditures 15-22'!D41</f>
        <v>5</v>
      </c>
      <c r="D784" s="2" t="str">
        <f t="shared" si="11"/>
        <v>Error?</v>
      </c>
    </row>
    <row r="785" spans="1:4" x14ac:dyDescent="0.2">
      <c r="A785" s="5">
        <v>724</v>
      </c>
      <c r="B785" s="138">
        <f>'Expenditures 15-22'!D42</f>
        <v>166606</v>
      </c>
      <c r="C785" s="2" t="s">
        <v>573</v>
      </c>
      <c r="D785" s="2" t="str">
        <f t="shared" si="11"/>
        <v>Error?</v>
      </c>
    </row>
    <row r="786" spans="1:4" x14ac:dyDescent="0.2">
      <c r="A786" s="5">
        <v>725</v>
      </c>
      <c r="B786" s="138">
        <f>'Expenditures 15-22'!D44</f>
        <v>42518</v>
      </c>
      <c r="D786" s="2" t="str">
        <f t="shared" si="11"/>
        <v>Error?</v>
      </c>
    </row>
    <row r="787" spans="1:4" x14ac:dyDescent="0.2">
      <c r="A787" s="5">
        <v>726</v>
      </c>
      <c r="B787" s="138">
        <f>'Expenditures 15-22'!D45</f>
        <v>95145</v>
      </c>
      <c r="D787" s="2" t="str">
        <f t="shared" si="11"/>
        <v>Error?</v>
      </c>
    </row>
    <row r="788" spans="1:4" x14ac:dyDescent="0.2">
      <c r="A788" s="5">
        <v>727</v>
      </c>
      <c r="B788" s="138">
        <f>'Expenditures 15-22'!D46</f>
        <v>551</v>
      </c>
      <c r="D788" s="2" t="str">
        <f t="shared" si="11"/>
        <v>Error?</v>
      </c>
    </row>
    <row r="789" spans="1:4" x14ac:dyDescent="0.2">
      <c r="A789" s="5">
        <v>728</v>
      </c>
      <c r="B789" s="138">
        <f>'Expenditures 15-22'!D47</f>
        <v>138214</v>
      </c>
      <c r="C789" s="2" t="s">
        <v>573</v>
      </c>
      <c r="D789" s="2" t="str">
        <f t="shared" si="11"/>
        <v>Error?</v>
      </c>
    </row>
    <row r="790" spans="1:4" x14ac:dyDescent="0.2">
      <c r="A790" s="5">
        <v>729</v>
      </c>
      <c r="B790" s="138">
        <f>'Expenditures 15-22'!D49</f>
        <v>18432</v>
      </c>
      <c r="D790" s="2" t="str">
        <f t="shared" si="11"/>
        <v>Error?</v>
      </c>
    </row>
    <row r="791" spans="1:4" x14ac:dyDescent="0.2">
      <c r="A791" s="5">
        <v>730</v>
      </c>
      <c r="B791" s="138">
        <f>'Expenditures 15-22'!D50</f>
        <v>85049</v>
      </c>
      <c r="D791" s="2" t="str">
        <f t="shared" si="11"/>
        <v>Error?</v>
      </c>
    </row>
    <row r="792" spans="1:4" x14ac:dyDescent="0.2">
      <c r="A792" s="5">
        <v>731</v>
      </c>
      <c r="B792" s="138">
        <f>'Expenditures 15-22'!D53</f>
        <v>103481</v>
      </c>
      <c r="C792" s="2" t="s">
        <v>573</v>
      </c>
      <c r="D792" s="2" t="str">
        <f t="shared" si="11"/>
        <v>Error?</v>
      </c>
    </row>
    <row r="793" spans="1:4" x14ac:dyDescent="0.2">
      <c r="A793" s="5">
        <v>732</v>
      </c>
      <c r="B793" s="138">
        <f>'Expenditures 15-22'!D55</f>
        <v>295509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295509</v>
      </c>
      <c r="C795" s="2" t="s">
        <v>573</v>
      </c>
      <c r="D795" s="2" t="str">
        <f t="shared" si="11"/>
        <v>Error?</v>
      </c>
    </row>
    <row r="796" spans="1:4" x14ac:dyDescent="0.2">
      <c r="A796" s="5">
        <v>735</v>
      </c>
      <c r="B796" s="138">
        <f>'Expenditures 15-22'!D59</f>
        <v>26392</v>
      </c>
      <c r="D796" s="2" t="str">
        <f t="shared" si="11"/>
        <v>Error?</v>
      </c>
    </row>
    <row r="797" spans="1:4" x14ac:dyDescent="0.2">
      <c r="A797" s="5">
        <v>736</v>
      </c>
      <c r="B797" s="138">
        <f>'Expenditures 15-22'!D60</f>
        <v>39371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65763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v>
      </c>
      <c r="D807" s="2" t="str">
        <f t="shared" si="11"/>
        <v>Error?</v>
      </c>
    </row>
    <row r="808" spans="1:4" x14ac:dyDescent="0.2">
      <c r="A808" s="10">
        <v>747</v>
      </c>
      <c r="D808" s="2" t="str">
        <f t="shared" si="11"/>
        <v>OK</v>
      </c>
    </row>
    <row r="809" spans="1:4" x14ac:dyDescent="0.2">
      <c r="A809" s="5">
        <v>748</v>
      </c>
      <c r="B809" s="138">
        <f>'Expenditures 15-22'!D71</f>
        <v>71008</v>
      </c>
      <c r="D809" s="2" t="str">
        <f t="shared" si="11"/>
        <v>Error?</v>
      </c>
    </row>
    <row r="810" spans="1:4" x14ac:dyDescent="0.2">
      <c r="A810" s="10">
        <v>749</v>
      </c>
      <c r="D810" s="2" t="str">
        <f t="shared" si="11"/>
        <v>OK</v>
      </c>
    </row>
    <row r="811" spans="1:4" x14ac:dyDescent="0.2">
      <c r="A811" s="5">
        <v>750</v>
      </c>
      <c r="B811" s="138">
        <f>'Expenditures 15-22'!D72</f>
        <v>71010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840583</v>
      </c>
      <c r="C813" s="2" t="s">
        <v>573</v>
      </c>
      <c r="D813" s="2" t="str">
        <f t="shared" si="11"/>
        <v>Error?</v>
      </c>
    </row>
    <row r="814" spans="1:4" x14ac:dyDescent="0.2">
      <c r="A814" s="5">
        <v>753</v>
      </c>
      <c r="B814" s="138">
        <f>'Expenditures 15-22'!D75</f>
        <v>645</v>
      </c>
      <c r="D814" s="2" t="str">
        <f t="shared" si="11"/>
        <v>Error?</v>
      </c>
    </row>
    <row r="815" spans="1:4" x14ac:dyDescent="0.2">
      <c r="A815" s="5">
        <v>754</v>
      </c>
      <c r="B815" s="138">
        <f>'Expenditures 15-22'!D114</f>
        <v>1896650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112183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433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91846</v>
      </c>
      <c r="D834" s="2" t="str">
        <f t="shared" si="12"/>
        <v>Error?</v>
      </c>
    </row>
    <row r="835" spans="1:4" x14ac:dyDescent="0.2">
      <c r="A835" s="5">
        <v>774</v>
      </c>
      <c r="B835" s="138">
        <f>'Expenditures 15-22'!E15</f>
        <v>1129</v>
      </c>
      <c r="D835" s="2" t="str">
        <f t="shared" si="12"/>
        <v>Error?</v>
      </c>
    </row>
    <row r="836" spans="1:4" x14ac:dyDescent="0.2">
      <c r="A836" s="5">
        <v>775</v>
      </c>
      <c r="B836" s="138">
        <f>'Expenditures 15-22'!E33</f>
        <v>206600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1305</v>
      </c>
      <c r="D839" s="2" t="str">
        <f t="shared" si="12"/>
        <v>Error?</v>
      </c>
    </row>
    <row r="840" spans="1:4" x14ac:dyDescent="0.2">
      <c r="A840" s="5">
        <v>779</v>
      </c>
      <c r="B840" s="138">
        <f>'Expenditures 15-22'!E39</f>
        <v>3495</v>
      </c>
      <c r="D840" s="2" t="str">
        <f t="shared" si="12"/>
        <v>Error?</v>
      </c>
    </row>
    <row r="841" spans="1:4" x14ac:dyDescent="0.2">
      <c r="A841" s="5">
        <v>780</v>
      </c>
      <c r="B841" s="138">
        <f>'Expenditures 15-22'!E40</f>
        <v>945</v>
      </c>
      <c r="D841" s="2" t="str">
        <f t="shared" si="12"/>
        <v>Error?</v>
      </c>
    </row>
    <row r="842" spans="1:4" x14ac:dyDescent="0.2">
      <c r="A842" s="5">
        <v>781</v>
      </c>
      <c r="B842" s="138">
        <f>'Expenditures 15-22'!E41</f>
        <v>7701</v>
      </c>
      <c r="D842" s="2" t="str">
        <f t="shared" si="12"/>
        <v>Error?</v>
      </c>
    </row>
    <row r="843" spans="1:4" x14ac:dyDescent="0.2">
      <c r="A843" s="5">
        <v>782</v>
      </c>
      <c r="B843" s="138">
        <f>'Expenditures 15-22'!E42</f>
        <v>13446</v>
      </c>
      <c r="C843" s="2" t="s">
        <v>573</v>
      </c>
      <c r="D843" s="2" t="str">
        <f t="shared" si="12"/>
        <v>Error?</v>
      </c>
    </row>
    <row r="844" spans="1:4" x14ac:dyDescent="0.2">
      <c r="A844" s="5">
        <v>783</v>
      </c>
      <c r="B844" s="138">
        <f>'Expenditures 15-22'!E44</f>
        <v>48972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48972</v>
      </c>
      <c r="C847" s="2" t="s">
        <v>573</v>
      </c>
      <c r="D847" s="2" t="str">
        <f t="shared" si="12"/>
        <v>Error?</v>
      </c>
    </row>
    <row r="848" spans="1:4" x14ac:dyDescent="0.2">
      <c r="A848" s="5">
        <v>787</v>
      </c>
      <c r="B848" s="138">
        <f>'Expenditures 15-22'!E49</f>
        <v>94842</v>
      </c>
      <c r="D848" s="2" t="str">
        <f t="shared" si="12"/>
        <v>Error?</v>
      </c>
    </row>
    <row r="849" spans="1:4" x14ac:dyDescent="0.2">
      <c r="A849" s="5">
        <v>788</v>
      </c>
      <c r="B849" s="138">
        <f>'Expenditures 15-22'!E50</f>
        <v>4578</v>
      </c>
      <c r="D849" s="2" t="str">
        <f t="shared" si="12"/>
        <v>Error?</v>
      </c>
    </row>
    <row r="850" spans="1:4" x14ac:dyDescent="0.2">
      <c r="A850" s="5">
        <v>789</v>
      </c>
      <c r="B850" s="138">
        <f>'Expenditures 15-22'!E53</f>
        <v>99420</v>
      </c>
      <c r="C850" s="2" t="s">
        <v>573</v>
      </c>
      <c r="D850" s="2" t="str">
        <f t="shared" si="12"/>
        <v>Error?</v>
      </c>
    </row>
    <row r="851" spans="1:4" x14ac:dyDescent="0.2">
      <c r="A851" s="5">
        <v>790</v>
      </c>
      <c r="B851" s="138">
        <f>'Expenditures 15-22'!E55</f>
        <v>10633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10633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136398</v>
      </c>
      <c r="D855" s="2" t="str">
        <f t="shared" si="12"/>
        <v>Error?</v>
      </c>
    </row>
    <row r="856" spans="1:4" x14ac:dyDescent="0.2">
      <c r="A856" s="5">
        <v>795</v>
      </c>
      <c r="B856" s="138">
        <f>'Expenditures 15-22'!E61</f>
        <v>42108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346300</v>
      </c>
      <c r="D858" s="2" t="str">
        <f t="shared" si="12"/>
        <v>Error?</v>
      </c>
    </row>
    <row r="859" spans="1:4" x14ac:dyDescent="0.2">
      <c r="A859" s="5">
        <v>798</v>
      </c>
      <c r="B859" s="138">
        <f>'Expenditures 15-22'!E64</f>
        <v>83748</v>
      </c>
      <c r="D859" s="2" t="str">
        <f t="shared" si="12"/>
        <v>Error?</v>
      </c>
    </row>
    <row r="860" spans="1:4" x14ac:dyDescent="0.2">
      <c r="A860" s="10">
        <v>799</v>
      </c>
      <c r="D860" s="2" t="str">
        <f t="shared" si="12"/>
        <v>OK</v>
      </c>
    </row>
    <row r="861" spans="1:4" x14ac:dyDescent="0.2">
      <c r="A861" s="5">
        <v>800</v>
      </c>
      <c r="B861" s="138">
        <f>'Expenditures 15-22'!E65</f>
        <v>608554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14492</v>
      </c>
      <c r="D864" s="2" t="str">
        <f t="shared" si="12"/>
        <v>Error?</v>
      </c>
    </row>
    <row r="865" spans="1:4" x14ac:dyDescent="0.2">
      <c r="A865" s="5">
        <v>804</v>
      </c>
      <c r="B865" s="138">
        <f>'Expenditures 15-22'!E70</f>
        <v>14469</v>
      </c>
      <c r="D865" s="2" t="str">
        <f t="shared" si="12"/>
        <v>Error?</v>
      </c>
    </row>
    <row r="866" spans="1:4" x14ac:dyDescent="0.2">
      <c r="A866" s="10">
        <v>805</v>
      </c>
      <c r="D866" s="2" t="str">
        <f t="shared" si="12"/>
        <v>OK</v>
      </c>
    </row>
    <row r="867" spans="1:4" x14ac:dyDescent="0.2">
      <c r="A867" s="5">
        <v>806</v>
      </c>
      <c r="B867" s="138">
        <f>'Expenditures 15-22'!E71</f>
        <v>12656</v>
      </c>
      <c r="D867" s="2" t="str">
        <f t="shared" si="12"/>
        <v>Error?</v>
      </c>
    </row>
    <row r="868" spans="1:4" x14ac:dyDescent="0.2">
      <c r="A868" s="10">
        <v>807</v>
      </c>
      <c r="D868" s="2" t="str">
        <f t="shared" si="12"/>
        <v>OK</v>
      </c>
    </row>
    <row r="869" spans="1:4" x14ac:dyDescent="0.2">
      <c r="A869" s="5">
        <v>808</v>
      </c>
      <c r="B869" s="138">
        <f>'Expenditures 15-22'!E72</f>
        <v>41617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822642</v>
      </c>
      <c r="C871" s="2" t="s">
        <v>573</v>
      </c>
      <c r="D871" s="2" t="str">
        <f t="shared" si="12"/>
        <v>Error?</v>
      </c>
    </row>
    <row r="872" spans="1:4" x14ac:dyDescent="0.2">
      <c r="A872" s="5">
        <v>811</v>
      </c>
      <c r="B872" s="138">
        <f>'Expenditures 15-22'!E75</f>
        <v>39372</v>
      </c>
      <c r="D872" s="2" t="str">
        <f t="shared" si="12"/>
        <v>Error?</v>
      </c>
    </row>
    <row r="873" spans="1:4" x14ac:dyDescent="0.2">
      <c r="A873" s="5">
        <v>812</v>
      </c>
      <c r="B873" s="138">
        <f>'Expenditures 15-22'!E114</f>
        <v>1073898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220277</v>
      </c>
      <c r="D879" s="2" t="str">
        <f t="shared" si="12"/>
        <v>Error?</v>
      </c>
    </row>
    <row r="880" spans="1:4" x14ac:dyDescent="0.2">
      <c r="A880" s="5">
        <v>819</v>
      </c>
      <c r="B880" s="138">
        <f>'Expenditures 15-22'!F16</f>
        <v>109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1938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370</v>
      </c>
      <c r="D893" s="2" t="str">
        <f t="shared" si="12"/>
        <v>Error?</v>
      </c>
    </row>
    <row r="894" spans="1:4" x14ac:dyDescent="0.2">
      <c r="A894" s="5">
        <v>833</v>
      </c>
      <c r="B894" s="138">
        <f>'Expenditures 15-22'!F33</f>
        <v>236213</v>
      </c>
      <c r="C894" s="2" t="s">
        <v>573</v>
      </c>
      <c r="D894" s="2" t="str">
        <f t="shared" si="12"/>
        <v>Error?</v>
      </c>
    </row>
    <row r="895" spans="1:4" x14ac:dyDescent="0.2">
      <c r="A895" s="5">
        <v>834</v>
      </c>
      <c r="B895" s="138">
        <f>'Expenditures 15-22'!F36</f>
        <v>3312</v>
      </c>
      <c r="D895" s="2" t="str">
        <f t="shared" ref="D895:D958" si="13">IF(ISBLANK(B895),"OK",IF(A895-B895=0,"OK","Error?"))</f>
        <v>Error?</v>
      </c>
    </row>
    <row r="896" spans="1:4" x14ac:dyDescent="0.2">
      <c r="A896" s="5">
        <v>835</v>
      </c>
      <c r="B896" s="138">
        <f>'Expenditures 15-22'!F37</f>
        <v>5</v>
      </c>
      <c r="D896" s="2" t="str">
        <f t="shared" si="13"/>
        <v>Error?</v>
      </c>
    </row>
    <row r="897" spans="1:4" x14ac:dyDescent="0.2">
      <c r="A897" s="5">
        <v>836</v>
      </c>
      <c r="B897" s="138">
        <f>'Expenditures 15-22'!F38</f>
        <v>1485</v>
      </c>
      <c r="D897" s="2" t="str">
        <f t="shared" si="13"/>
        <v>Error?</v>
      </c>
    </row>
    <row r="898" spans="1:4" x14ac:dyDescent="0.2">
      <c r="A898" s="5">
        <v>837</v>
      </c>
      <c r="B898" s="138">
        <f>'Expenditures 15-22'!F39</f>
        <v>653</v>
      </c>
      <c r="D898" s="2" t="str">
        <f t="shared" si="13"/>
        <v>Error?</v>
      </c>
    </row>
    <row r="899" spans="1:4" x14ac:dyDescent="0.2">
      <c r="A899" s="5">
        <v>838</v>
      </c>
      <c r="B899" s="138">
        <f>'Expenditures 15-22'!F40</f>
        <v>1826</v>
      </c>
      <c r="D899" s="2" t="str">
        <f t="shared" si="13"/>
        <v>Error?</v>
      </c>
    </row>
    <row r="900" spans="1:4" x14ac:dyDescent="0.2">
      <c r="A900" s="5">
        <v>839</v>
      </c>
      <c r="B900" s="138">
        <f>'Expenditures 15-22'!F41</f>
        <v>2843</v>
      </c>
      <c r="D900" s="2" t="str">
        <f t="shared" si="13"/>
        <v>Error?</v>
      </c>
    </row>
    <row r="901" spans="1:4" x14ac:dyDescent="0.2">
      <c r="A901" s="5">
        <v>840</v>
      </c>
      <c r="B901" s="138">
        <f>'Expenditures 15-22'!F42</f>
        <v>10124</v>
      </c>
      <c r="C901" s="2" t="s">
        <v>573</v>
      </c>
      <c r="D901" s="2" t="str">
        <f t="shared" si="13"/>
        <v>Error?</v>
      </c>
    </row>
    <row r="902" spans="1:4" x14ac:dyDescent="0.2">
      <c r="A902" s="5">
        <v>841</v>
      </c>
      <c r="B902" s="138">
        <f>'Expenditures 15-22'!F44</f>
        <v>2255</v>
      </c>
      <c r="D902" s="2" t="str">
        <f t="shared" si="13"/>
        <v>Error?</v>
      </c>
    </row>
    <row r="903" spans="1:4" x14ac:dyDescent="0.2">
      <c r="A903" s="5">
        <v>842</v>
      </c>
      <c r="B903" s="138">
        <f>'Expenditures 15-22'!F45</f>
        <v>16642</v>
      </c>
      <c r="D903" s="2" t="str">
        <f t="shared" si="13"/>
        <v>Error?</v>
      </c>
    </row>
    <row r="904" spans="1:4" x14ac:dyDescent="0.2">
      <c r="A904" s="5">
        <v>843</v>
      </c>
      <c r="B904" s="138">
        <f>'Expenditures 15-22'!F46</f>
        <v>16949</v>
      </c>
      <c r="D904" s="2" t="str">
        <f t="shared" si="13"/>
        <v>Error?</v>
      </c>
    </row>
    <row r="905" spans="1:4" x14ac:dyDescent="0.2">
      <c r="A905" s="5">
        <v>844</v>
      </c>
      <c r="B905" s="138">
        <f>'Expenditures 15-22'!F47</f>
        <v>35846</v>
      </c>
      <c r="C905" s="2" t="s">
        <v>573</v>
      </c>
      <c r="D905" s="2" t="str">
        <f t="shared" si="13"/>
        <v>Error?</v>
      </c>
    </row>
    <row r="906" spans="1:4" x14ac:dyDescent="0.2">
      <c r="A906" s="5">
        <v>845</v>
      </c>
      <c r="B906" s="138">
        <f>'Expenditures 15-22'!F49</f>
        <v>10031</v>
      </c>
      <c r="D906" s="2" t="str">
        <f t="shared" si="13"/>
        <v>Error?</v>
      </c>
    </row>
    <row r="907" spans="1:4" x14ac:dyDescent="0.2">
      <c r="A907" s="5">
        <v>846</v>
      </c>
      <c r="B907" s="138">
        <f>'Expenditures 15-22'!F50</f>
        <v>2474</v>
      </c>
      <c r="D907" s="2" t="str">
        <f t="shared" si="13"/>
        <v>Error?</v>
      </c>
    </row>
    <row r="908" spans="1:4" x14ac:dyDescent="0.2">
      <c r="A908" s="5">
        <v>847</v>
      </c>
      <c r="B908" s="138">
        <f>'Expenditures 15-22'!F53</f>
        <v>12505</v>
      </c>
      <c r="C908" s="2" t="s">
        <v>573</v>
      </c>
      <c r="D908" s="2" t="str">
        <f t="shared" si="13"/>
        <v>Error?</v>
      </c>
    </row>
    <row r="909" spans="1:4" x14ac:dyDescent="0.2">
      <c r="A909" s="5">
        <v>848</v>
      </c>
      <c r="B909" s="138">
        <f>'Expenditures 15-22'!F55</f>
        <v>3657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3657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4660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18793</v>
      </c>
      <c r="D917" s="2" t="str">
        <f t="shared" si="13"/>
        <v>Error?</v>
      </c>
    </row>
    <row r="918" spans="1:4" x14ac:dyDescent="0.2">
      <c r="A918" s="10">
        <v>857</v>
      </c>
      <c r="D918" s="2" t="str">
        <f t="shared" si="13"/>
        <v>OK</v>
      </c>
    </row>
    <row r="919" spans="1:4" x14ac:dyDescent="0.2">
      <c r="A919" s="5">
        <v>858</v>
      </c>
      <c r="B919" s="138">
        <f>'Expenditures 15-22'!F65</f>
        <v>23453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51498</v>
      </c>
      <c r="D922" s="2" t="str">
        <f t="shared" si="13"/>
        <v>Error?</v>
      </c>
    </row>
    <row r="923" spans="1:4" x14ac:dyDescent="0.2">
      <c r="A923" s="5">
        <v>862</v>
      </c>
      <c r="B923" s="138">
        <f>'Expenditures 15-22'!F70</f>
        <v>6101</v>
      </c>
      <c r="D923" s="2" t="str">
        <f t="shared" si="13"/>
        <v>Error?</v>
      </c>
    </row>
    <row r="924" spans="1:4" x14ac:dyDescent="0.2">
      <c r="A924" s="10">
        <v>863</v>
      </c>
      <c r="D924" s="2" t="str">
        <f t="shared" si="13"/>
        <v>OK</v>
      </c>
    </row>
    <row r="925" spans="1:4" x14ac:dyDescent="0.2">
      <c r="A925" s="5">
        <v>864</v>
      </c>
      <c r="B925" s="138">
        <f>'Expenditures 15-22'!F71</f>
        <v>13501</v>
      </c>
      <c r="D925" s="2" t="str">
        <f t="shared" si="13"/>
        <v>Error?</v>
      </c>
    </row>
    <row r="926" spans="1:4" x14ac:dyDescent="0.2">
      <c r="A926" s="10">
        <v>865</v>
      </c>
      <c r="D926" s="2" t="str">
        <f t="shared" si="13"/>
        <v>OK</v>
      </c>
    </row>
    <row r="927" spans="1:4" x14ac:dyDescent="0.2">
      <c r="A927" s="5">
        <v>866</v>
      </c>
      <c r="B927" s="138">
        <f>'Expenditures 15-22'!F72</f>
        <v>71100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156685</v>
      </c>
      <c r="C929" s="2" t="s">
        <v>573</v>
      </c>
      <c r="D929" s="2" t="str">
        <f t="shared" si="13"/>
        <v>Error?</v>
      </c>
    </row>
    <row r="930" spans="1:4" x14ac:dyDescent="0.2">
      <c r="A930" s="5">
        <v>869</v>
      </c>
      <c r="B930" s="138">
        <f>'Expenditures 15-22'!F75</f>
        <v>1161</v>
      </c>
      <c r="D930" s="2" t="str">
        <f t="shared" si="13"/>
        <v>Error?</v>
      </c>
    </row>
    <row r="931" spans="1:4" x14ac:dyDescent="0.2">
      <c r="A931" s="5">
        <v>870</v>
      </c>
      <c r="B931" s="138">
        <f>'Expenditures 15-22'!F114</f>
        <v>394059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10372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10372</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22594</v>
      </c>
      <c r="D983" s="2" t="str">
        <f t="shared" si="14"/>
        <v>Error?</v>
      </c>
    </row>
    <row r="984" spans="1:4" x14ac:dyDescent="0.2">
      <c r="A984" s="10">
        <v>923</v>
      </c>
      <c r="D984" s="2" t="str">
        <f t="shared" si="14"/>
        <v>OK</v>
      </c>
    </row>
    <row r="985" spans="1:4" x14ac:dyDescent="0.2">
      <c r="A985" s="5">
        <v>924</v>
      </c>
      <c r="B985" s="138">
        <f>'Expenditures 15-22'!G72</f>
        <v>22594</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32966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32966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4983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16646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545</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545</v>
      </c>
      <c r="C1017" s="2" t="s">
        <v>573</v>
      </c>
      <c r="D1017" s="2" t="str">
        <f t="shared" si="14"/>
        <v>Error?</v>
      </c>
    </row>
    <row r="1018" spans="1:4" x14ac:dyDescent="0.2">
      <c r="A1018" s="5">
        <v>957</v>
      </c>
      <c r="B1018" s="138">
        <f>'Expenditures 15-22'!H44</f>
        <v>159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159</v>
      </c>
      <c r="C1021" s="2" t="s">
        <v>573</v>
      </c>
      <c r="D1021" s="2" t="str">
        <f t="shared" si="14"/>
        <v>Error?</v>
      </c>
    </row>
    <row r="1022" spans="1:4" x14ac:dyDescent="0.2">
      <c r="A1022" s="5">
        <v>961</v>
      </c>
      <c r="B1022" s="138">
        <f>'Expenditures 15-22'!H49</f>
        <v>11701</v>
      </c>
      <c r="D1022" s="2" t="str">
        <f t="shared" si="14"/>
        <v>Error?</v>
      </c>
    </row>
    <row r="1023" spans="1:4" x14ac:dyDescent="0.2">
      <c r="A1023" s="5">
        <v>962</v>
      </c>
      <c r="B1023" s="138">
        <f>'Expenditures 15-22'!H50</f>
        <v>8713</v>
      </c>
      <c r="D1023" s="2" t="str">
        <f t="shared" ref="D1023:D1086" si="15">IF(ISBLANK(B1023),"OK",IF(A1023-B1023=0,"OK","Error?"))</f>
        <v>Error?</v>
      </c>
    </row>
    <row r="1024" spans="1:4" x14ac:dyDescent="0.2">
      <c r="A1024" s="5">
        <v>963</v>
      </c>
      <c r="B1024" s="138">
        <f>'Expenditures 15-22'!H53</f>
        <v>20414</v>
      </c>
      <c r="C1024" s="2" t="s">
        <v>573</v>
      </c>
      <c r="D1024" s="2" t="str">
        <f t="shared" si="15"/>
        <v>Error?</v>
      </c>
    </row>
    <row r="1025" spans="1:4" x14ac:dyDescent="0.2">
      <c r="A1025" s="5">
        <v>964</v>
      </c>
      <c r="B1025" s="138">
        <f>'Expenditures 15-22'!H55</f>
        <v>2764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2764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1215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1215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25097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1829348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1871091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5626989</v>
      </c>
      <c r="C1093" s="2" t="s">
        <v>573</v>
      </c>
      <c r="D1093" s="2" t="str">
        <f t="shared" si="16"/>
        <v>Error?</v>
      </c>
    </row>
    <row r="1094" spans="1:4" x14ac:dyDescent="0.2">
      <c r="A1094" s="5">
        <v>1033</v>
      </c>
      <c r="B1094" s="138">
        <f>'Expenditures 15-22'!K16</f>
        <v>141010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487979</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134629</v>
      </c>
      <c r="C1106" s="2" t="s">
        <v>573</v>
      </c>
      <c r="D1106" s="2" t="str">
        <f t="shared" si="16"/>
        <v>Error?</v>
      </c>
    </row>
    <row r="1107" spans="1:4" x14ac:dyDescent="0.2">
      <c r="A1107" s="5">
        <v>1046</v>
      </c>
      <c r="B1107" s="138">
        <f>'Expenditures 15-22'!K15</f>
        <v>15120</v>
      </c>
      <c r="C1107" s="2" t="s">
        <v>573</v>
      </c>
      <c r="D1107" s="2" t="str">
        <f t="shared" si="16"/>
        <v>Error?</v>
      </c>
    </row>
    <row r="1108" spans="1:4" x14ac:dyDescent="0.2">
      <c r="A1108" s="5">
        <v>1047</v>
      </c>
      <c r="B1108" s="138">
        <f>'Expenditures 15-22'!K33</f>
        <v>8122687</v>
      </c>
      <c r="C1108" s="2" t="s">
        <v>573</v>
      </c>
      <c r="D1108" s="2" t="str">
        <f t="shared" si="16"/>
        <v>Error?</v>
      </c>
    </row>
    <row r="1109" spans="1:4" x14ac:dyDescent="0.2">
      <c r="A1109" s="5">
        <v>1048</v>
      </c>
      <c r="B1109" s="138">
        <f>'Expenditures 15-22'!K36</f>
        <v>278295</v>
      </c>
      <c r="C1109" s="2" t="s">
        <v>573</v>
      </c>
      <c r="D1109" s="2" t="str">
        <f t="shared" si="16"/>
        <v>Error?</v>
      </c>
    </row>
    <row r="1110" spans="1:4" x14ac:dyDescent="0.2">
      <c r="A1110" s="5">
        <v>1049</v>
      </c>
      <c r="B1110" s="138">
        <f>'Expenditures 15-22'!K37</f>
        <v>263297</v>
      </c>
      <c r="C1110" s="2" t="s">
        <v>573</v>
      </c>
      <c r="D1110" s="2" t="str">
        <f t="shared" si="16"/>
        <v>Error?</v>
      </c>
    </row>
    <row r="1111" spans="1:4" x14ac:dyDescent="0.2">
      <c r="A1111" s="5">
        <v>1050</v>
      </c>
      <c r="B1111" s="138">
        <f>'Expenditures 15-22'!K38</f>
        <v>144514</v>
      </c>
      <c r="C1111" s="2" t="s">
        <v>573</v>
      </c>
      <c r="D1111" s="2" t="str">
        <f t="shared" si="16"/>
        <v>Error?</v>
      </c>
    </row>
    <row r="1112" spans="1:4" x14ac:dyDescent="0.2">
      <c r="A1112" s="5">
        <v>1051</v>
      </c>
      <c r="B1112" s="138">
        <f>'Expenditures 15-22'!K39</f>
        <v>187489</v>
      </c>
      <c r="C1112" s="2" t="s">
        <v>573</v>
      </c>
      <c r="D1112" s="2" t="str">
        <f t="shared" si="16"/>
        <v>Error?</v>
      </c>
    </row>
    <row r="1113" spans="1:4" x14ac:dyDescent="0.2">
      <c r="A1113" s="5">
        <v>1052</v>
      </c>
      <c r="B1113" s="138">
        <f>'Expenditures 15-22'!K40</f>
        <v>194640</v>
      </c>
      <c r="C1113" s="2" t="s">
        <v>573</v>
      </c>
      <c r="D1113" s="2" t="str">
        <f t="shared" si="16"/>
        <v>Error?</v>
      </c>
    </row>
    <row r="1114" spans="1:4" x14ac:dyDescent="0.2">
      <c r="A1114" s="5">
        <v>1053</v>
      </c>
      <c r="B1114" s="138">
        <f>'Expenditures 15-22'!K41</f>
        <v>51496</v>
      </c>
      <c r="C1114" s="2" t="s">
        <v>573</v>
      </c>
      <c r="D1114" s="2" t="str">
        <f t="shared" si="16"/>
        <v>Error?</v>
      </c>
    </row>
    <row r="1115" spans="1:4" x14ac:dyDescent="0.2">
      <c r="A1115" s="5">
        <v>1054</v>
      </c>
      <c r="B1115" s="138">
        <f>'Expenditures 15-22'!K42</f>
        <v>1119731</v>
      </c>
      <c r="C1115" s="2" t="s">
        <v>573</v>
      </c>
      <c r="D1115" s="2" t="str">
        <f t="shared" si="16"/>
        <v>Error?</v>
      </c>
    </row>
    <row r="1116" spans="1:4" x14ac:dyDescent="0.2">
      <c r="A1116" s="5">
        <v>1055</v>
      </c>
      <c r="B1116" s="138">
        <f>'Expenditures 15-22'!K44</f>
        <v>266387</v>
      </c>
      <c r="C1116" s="2" t="s">
        <v>573</v>
      </c>
      <c r="D1116" s="2" t="str">
        <f t="shared" si="16"/>
        <v>Error?</v>
      </c>
    </row>
    <row r="1117" spans="1:4" x14ac:dyDescent="0.2">
      <c r="A1117" s="5">
        <v>1056</v>
      </c>
      <c r="B1117" s="138">
        <f>'Expenditures 15-22'!K45</f>
        <v>729423</v>
      </c>
      <c r="C1117" s="2" t="s">
        <v>573</v>
      </c>
      <c r="D1117" s="2" t="str">
        <f t="shared" si="16"/>
        <v>Error?</v>
      </c>
    </row>
    <row r="1118" spans="1:4" x14ac:dyDescent="0.2">
      <c r="A1118" s="5">
        <v>1057</v>
      </c>
      <c r="B1118" s="138">
        <f>'Expenditures 15-22'!K46</f>
        <v>54237</v>
      </c>
      <c r="C1118" s="2" t="s">
        <v>573</v>
      </c>
      <c r="D1118" s="2" t="str">
        <f t="shared" si="16"/>
        <v>Error?</v>
      </c>
    </row>
    <row r="1119" spans="1:4" x14ac:dyDescent="0.2">
      <c r="A1119" s="5">
        <v>1058</v>
      </c>
      <c r="B1119" s="138">
        <f>'Expenditures 15-22'!K47</f>
        <v>1050047</v>
      </c>
      <c r="C1119" s="2" t="s">
        <v>573</v>
      </c>
      <c r="D1119" s="2" t="str">
        <f t="shared" si="16"/>
        <v>Error?</v>
      </c>
    </row>
    <row r="1120" spans="1:4" x14ac:dyDescent="0.2">
      <c r="A1120" s="5">
        <v>1059</v>
      </c>
      <c r="B1120" s="138">
        <f>'Expenditures 15-22'!K49</f>
        <v>135127</v>
      </c>
      <c r="C1120" s="2" t="s">
        <v>573</v>
      </c>
      <c r="D1120" s="2" t="str">
        <f t="shared" si="16"/>
        <v>Error?</v>
      </c>
    </row>
    <row r="1121" spans="1:4" x14ac:dyDescent="0.2">
      <c r="A1121" s="5">
        <v>1060</v>
      </c>
      <c r="B1121" s="138">
        <f>'Expenditures 15-22'!K50</f>
        <v>449042</v>
      </c>
      <c r="C1121" s="2" t="s">
        <v>573</v>
      </c>
      <c r="D1121" s="2" t="str">
        <f t="shared" si="16"/>
        <v>Error?</v>
      </c>
    </row>
    <row r="1122" spans="1:4" x14ac:dyDescent="0.2">
      <c r="A1122" s="5">
        <v>1061</v>
      </c>
      <c r="B1122" s="138">
        <f>'Expenditures 15-22'!K53</f>
        <v>584169</v>
      </c>
      <c r="C1122" s="2" t="s">
        <v>573</v>
      </c>
      <c r="D1122" s="2" t="str">
        <f t="shared" si="16"/>
        <v>Error?</v>
      </c>
    </row>
    <row r="1123" spans="1:4" x14ac:dyDescent="0.2">
      <c r="A1123" s="5">
        <v>1062</v>
      </c>
      <c r="B1123" s="138">
        <f>'Expenditures 15-22'!K55</f>
        <v>1177648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1177648</v>
      </c>
      <c r="C1125" s="2" t="s">
        <v>573</v>
      </c>
      <c r="D1125" s="2" t="str">
        <f t="shared" si="16"/>
        <v>Error?</v>
      </c>
    </row>
    <row r="1126" spans="1:4" x14ac:dyDescent="0.2">
      <c r="A1126" s="5">
        <v>1065</v>
      </c>
      <c r="B1126" s="138">
        <f>'Expenditures 15-22'!K59</f>
        <v>160492</v>
      </c>
      <c r="C1126" s="2" t="s">
        <v>573</v>
      </c>
      <c r="D1126" s="2" t="str">
        <f t="shared" si="16"/>
        <v>Error?</v>
      </c>
    </row>
    <row r="1127" spans="1:4" x14ac:dyDescent="0.2">
      <c r="A1127" s="5">
        <v>1066</v>
      </c>
      <c r="B1127" s="138">
        <f>'Expenditures 15-22'!K60</f>
        <v>373864</v>
      </c>
      <c r="C1127" s="2" t="s">
        <v>573</v>
      </c>
      <c r="D1127" s="2" t="str">
        <f t="shared" si="16"/>
        <v>Error?</v>
      </c>
    </row>
    <row r="1128" spans="1:4" x14ac:dyDescent="0.2">
      <c r="A1128" s="5">
        <v>1067</v>
      </c>
      <c r="B1128" s="138">
        <f>'Expenditures 15-22'!K61</f>
        <v>42108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346300</v>
      </c>
      <c r="C1130" s="2" t="s">
        <v>573</v>
      </c>
      <c r="D1130" s="2" t="str">
        <f t="shared" si="16"/>
        <v>Error?</v>
      </c>
    </row>
    <row r="1131" spans="1:4" x14ac:dyDescent="0.2">
      <c r="A1131" s="5">
        <v>1070</v>
      </c>
      <c r="B1131" s="138">
        <f>'Expenditures 15-22'!K64</f>
        <v>102541</v>
      </c>
      <c r="C1131" s="2" t="s">
        <v>573</v>
      </c>
      <c r="D1131" s="2" t="str">
        <f t="shared" si="16"/>
        <v>Error?</v>
      </c>
    </row>
    <row r="1132" spans="1:4" x14ac:dyDescent="0.2">
      <c r="A1132" s="10">
        <v>1071</v>
      </c>
      <c r="D1132" s="2" t="str">
        <f t="shared" si="16"/>
        <v>OK</v>
      </c>
    </row>
    <row r="1133" spans="1:4" x14ac:dyDescent="0.2">
      <c r="A1133" s="5">
        <v>1072</v>
      </c>
      <c r="B1133" s="138">
        <f>'Expenditures 15-22'!K65</f>
        <v>1025305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65990</v>
      </c>
      <c r="C1136" s="2" t="s">
        <v>573</v>
      </c>
      <c r="D1136" s="2" t="str">
        <f t="shared" si="16"/>
        <v>Error?</v>
      </c>
    </row>
    <row r="1137" spans="1:4" x14ac:dyDescent="0.2">
      <c r="A1137" s="5">
        <v>1076</v>
      </c>
      <c r="B1137" s="138">
        <f>'Expenditures 15-22'!K70</f>
        <v>20699</v>
      </c>
      <c r="C1137" s="2" t="s">
        <v>573</v>
      </c>
      <c r="D1137" s="2" t="str">
        <f t="shared" si="16"/>
        <v>Error?</v>
      </c>
    </row>
    <row r="1138" spans="1:4" x14ac:dyDescent="0.2">
      <c r="A1138" s="10">
        <v>1077</v>
      </c>
      <c r="D1138" s="2" t="str">
        <f t="shared" si="16"/>
        <v>OK</v>
      </c>
    </row>
    <row r="1139" spans="1:4" x14ac:dyDescent="0.2">
      <c r="A1139" s="5">
        <v>1078</v>
      </c>
      <c r="B1139" s="138">
        <f>'Expenditures 15-22'!K71</f>
        <v>580508</v>
      </c>
      <c r="C1139" s="2" t="s">
        <v>573</v>
      </c>
      <c r="D1139" s="2" t="str">
        <f t="shared" si="16"/>
        <v>Error?</v>
      </c>
    </row>
    <row r="1140" spans="1:4" x14ac:dyDescent="0.2">
      <c r="A1140" s="10">
        <v>1079</v>
      </c>
      <c r="D1140" s="2" t="str">
        <f t="shared" si="16"/>
        <v>OK</v>
      </c>
    </row>
    <row r="1141" spans="1:4" x14ac:dyDescent="0.2">
      <c r="A1141" s="5">
        <v>1080</v>
      </c>
      <c r="B1141" s="138">
        <f>'Expenditures 15-22'!K72</f>
        <v>667197</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5624097</v>
      </c>
      <c r="C1143" s="2" t="s">
        <v>573</v>
      </c>
      <c r="D1143" s="2" t="str">
        <f t="shared" si="16"/>
        <v>Error?</v>
      </c>
    </row>
    <row r="1144" spans="1:4" x14ac:dyDescent="0.2">
      <c r="A1144" s="5">
        <v>1083</v>
      </c>
      <c r="B1144" s="138">
        <f>'Expenditures 15-22'!K75</f>
        <v>65236</v>
      </c>
      <c r="C1144" s="2" t="s">
        <v>573</v>
      </c>
      <c r="D1144" s="2" t="str">
        <f t="shared" si="16"/>
        <v>Error?</v>
      </c>
    </row>
    <row r="1145" spans="1:4" x14ac:dyDescent="0.2">
      <c r="A1145" s="5">
        <v>1084</v>
      </c>
      <c r="B1145" s="138">
        <f>'Expenditures 15-22'!K102</f>
        <v>1834632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15646652</v>
      </c>
      <c r="C1152" s="2" t="s">
        <v>573</v>
      </c>
      <c r="D1152" s="2" t="str">
        <f t="shared" si="17"/>
        <v>Error?</v>
      </c>
    </row>
    <row r="1153" spans="1:4" x14ac:dyDescent="0.2">
      <c r="A1153" s="5">
        <v>1092</v>
      </c>
      <c r="B1153" s="138">
        <f>'Expenditures 15-22'!K115</f>
        <v>83136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289283</v>
      </c>
      <c r="D1221" s="2" t="str">
        <f t="shared" si="18"/>
        <v>Error?</v>
      </c>
    </row>
    <row r="1222" spans="1:4" x14ac:dyDescent="0.2">
      <c r="A1222" s="10">
        <v>1161</v>
      </c>
      <c r="D1222" s="2" t="str">
        <f t="shared" si="18"/>
        <v>OK</v>
      </c>
    </row>
    <row r="1223" spans="1:4" x14ac:dyDescent="0.2">
      <c r="A1223" s="5">
        <v>1162</v>
      </c>
      <c r="B1223" s="138">
        <f>'Expenditures 15-22'!C127</f>
        <v>289283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289283</v>
      </c>
      <c r="C1225" s="2" t="s">
        <v>573</v>
      </c>
      <c r="D1225" s="2" t="str">
        <f t="shared" si="18"/>
        <v>Error?</v>
      </c>
    </row>
    <row r="1226" spans="1:4" x14ac:dyDescent="0.2">
      <c r="A1226" s="5">
        <v>1165</v>
      </c>
      <c r="B1226" s="138">
        <f>'Expenditures 15-22'!C151</f>
        <v>289283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78725</v>
      </c>
      <c r="D1229" s="2" t="str">
        <f t="shared" si="18"/>
        <v>Error?</v>
      </c>
    </row>
    <row r="1230" spans="1:4" x14ac:dyDescent="0.2">
      <c r="A1230" s="10">
        <v>1169</v>
      </c>
      <c r="D1230" s="2" t="str">
        <f t="shared" si="18"/>
        <v>OK</v>
      </c>
    </row>
    <row r="1231" spans="1:4" x14ac:dyDescent="0.2">
      <c r="A1231" s="5">
        <v>1170</v>
      </c>
      <c r="B1231" s="138">
        <f>'Expenditures 15-22'!D127</f>
        <v>78725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78725</v>
      </c>
      <c r="C1233" s="2" t="s">
        <v>573</v>
      </c>
      <c r="D1233" s="2" t="str">
        <f t="shared" si="18"/>
        <v>Error?</v>
      </c>
    </row>
    <row r="1234" spans="1:4" x14ac:dyDescent="0.2">
      <c r="A1234" s="5">
        <v>1173</v>
      </c>
      <c r="B1234" s="138">
        <f>'Expenditures 15-22'!D151</f>
        <v>78725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406513</v>
      </c>
      <c r="D1237" s="2" t="str">
        <f t="shared" si="18"/>
        <v>Error?</v>
      </c>
    </row>
    <row r="1238" spans="1:4" x14ac:dyDescent="0.2">
      <c r="A1238" s="10">
        <v>1177</v>
      </c>
      <c r="D1238" s="2" t="str">
        <f t="shared" si="18"/>
        <v>OK</v>
      </c>
    </row>
    <row r="1239" spans="1:4" x14ac:dyDescent="0.2">
      <c r="A1239" s="5">
        <v>1178</v>
      </c>
      <c r="B1239" s="138">
        <f>'Expenditures 15-22'!E127</f>
        <v>406513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406513</v>
      </c>
      <c r="C1241" s="2" t="s">
        <v>573</v>
      </c>
      <c r="D1241" s="2" t="str">
        <f t="shared" si="18"/>
        <v>Error?</v>
      </c>
    </row>
    <row r="1242" spans="1:4" x14ac:dyDescent="0.2">
      <c r="A1242" s="5">
        <v>1181</v>
      </c>
      <c r="B1242" s="138">
        <f>'Expenditures 15-22'!E151</f>
        <v>435225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310442</v>
      </c>
      <c r="D1245" s="2" t="str">
        <f t="shared" si="18"/>
        <v>Error?</v>
      </c>
    </row>
    <row r="1246" spans="1:4" x14ac:dyDescent="0.2">
      <c r="A1246" s="10">
        <v>1185</v>
      </c>
      <c r="D1246" s="2" t="str">
        <f t="shared" si="18"/>
        <v>OK</v>
      </c>
    </row>
    <row r="1247" spans="1:4" x14ac:dyDescent="0.2">
      <c r="A1247" s="5">
        <v>1186</v>
      </c>
      <c r="B1247" s="138">
        <f>'Expenditures 15-22'!F127</f>
        <v>310442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310442</v>
      </c>
      <c r="C1249" s="2" t="s">
        <v>573</v>
      </c>
      <c r="D1249" s="2" t="str">
        <f t="shared" si="18"/>
        <v>Error?</v>
      </c>
    </row>
    <row r="1250" spans="1:4" x14ac:dyDescent="0.2">
      <c r="A1250" s="5">
        <v>1189</v>
      </c>
      <c r="B1250" s="138">
        <f>'Expenditures 15-22'!F151</f>
        <v>310442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10475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10475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10475</v>
      </c>
      <c r="C1258" s="2" t="s">
        <v>573</v>
      </c>
      <c r="D1258" s="2" t="str">
        <f t="shared" si="18"/>
        <v>Error?</v>
      </c>
    </row>
    <row r="1259" spans="1:4" x14ac:dyDescent="0.2">
      <c r="A1259" s="5">
        <v>1198</v>
      </c>
      <c r="B1259" s="138">
        <f>'Expenditures 15-22'!G151</f>
        <v>10475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331</v>
      </c>
      <c r="D1262" s="2" t="str">
        <f t="shared" si="18"/>
        <v>Error?</v>
      </c>
    </row>
    <row r="1263" spans="1:4" x14ac:dyDescent="0.2">
      <c r="A1263" s="10">
        <v>1202</v>
      </c>
      <c r="D1263" s="2" t="str">
        <f t="shared" si="18"/>
        <v>OK</v>
      </c>
    </row>
    <row r="1264" spans="1:4" x14ac:dyDescent="0.2">
      <c r="A1264" s="5">
        <v>1203</v>
      </c>
      <c r="B1264" s="138">
        <f>'Expenditures 15-22'!H127</f>
        <v>331</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331</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331</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1099384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1099384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1099384</v>
      </c>
      <c r="C1281" s="2" t="s">
        <v>573</v>
      </c>
      <c r="D1281" s="2" t="str">
        <f t="shared" si="19"/>
        <v>Error?</v>
      </c>
    </row>
    <row r="1282" spans="1:4" x14ac:dyDescent="0.2">
      <c r="A1282" s="5">
        <v>1221</v>
      </c>
      <c r="B1282" s="138">
        <f>'Expenditures 15-22'!K139</f>
        <v>28712</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1128096</v>
      </c>
      <c r="C1288" s="2" t="s">
        <v>573</v>
      </c>
      <c r="D1288" s="2" t="str">
        <f t="shared" si="19"/>
        <v>Error?</v>
      </c>
    </row>
    <row r="1289" spans="1:4" x14ac:dyDescent="0.2">
      <c r="A1289" s="5">
        <v>1228</v>
      </c>
      <c r="B1289" s="138">
        <f>'Expenditures 15-22'!K152</f>
        <v>814442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397812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1180000</v>
      </c>
      <c r="D1315" s="2" t="str">
        <f t="shared" si="19"/>
        <v>Error?</v>
      </c>
    </row>
    <row r="1316" spans="1:4" x14ac:dyDescent="0.2">
      <c r="A1316" s="5">
        <v>1255</v>
      </c>
      <c r="B1316" s="138">
        <f>'Expenditures 15-22'!H171</f>
        <v>3742</v>
      </c>
      <c r="D1316" s="2" t="str">
        <f t="shared" si="19"/>
        <v>Error?</v>
      </c>
    </row>
    <row r="1317" spans="1:4" x14ac:dyDescent="0.2">
      <c r="A1317" s="5">
        <v>1256</v>
      </c>
      <c r="B1317" s="138">
        <f>'Expenditures 15-22'!H172</f>
        <v>1581554</v>
      </c>
      <c r="C1317" s="2" t="s">
        <v>573</v>
      </c>
      <c r="D1317" s="2" t="str">
        <f t="shared" si="19"/>
        <v>Error?</v>
      </c>
    </row>
    <row r="1318" spans="1:4" x14ac:dyDescent="0.2">
      <c r="A1318" s="5">
        <v>1257</v>
      </c>
      <c r="B1318" s="138">
        <f>'Expenditures 15-22'!H174</f>
        <v>1581554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397812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1180000</v>
      </c>
      <c r="C1329" s="2" t="s">
        <v>573</v>
      </c>
      <c r="D1329" s="2" t="str">
        <f t="shared" si="19"/>
        <v>Error?</v>
      </c>
    </row>
    <row r="1330" spans="1:4" x14ac:dyDescent="0.2">
      <c r="A1330" s="5">
        <v>1269</v>
      </c>
      <c r="B1330" s="138">
        <f>'Expenditures 15-22'!K171</f>
        <v>3742</v>
      </c>
      <c r="C1330" s="2" t="s">
        <v>573</v>
      </c>
      <c r="D1330" s="2" t="str">
        <f t="shared" si="19"/>
        <v>Error?</v>
      </c>
    </row>
    <row r="1331" spans="1:4" x14ac:dyDescent="0.2">
      <c r="A1331" s="5">
        <v>1270</v>
      </c>
      <c r="B1331" s="138">
        <f>'Expenditures 15-22'!K172</f>
        <v>1581554</v>
      </c>
      <c r="C1331" s="2" t="s">
        <v>573</v>
      </c>
      <c r="D1331" s="2" t="str">
        <f t="shared" si="19"/>
        <v>Error?</v>
      </c>
    </row>
    <row r="1332" spans="1:4" x14ac:dyDescent="0.2">
      <c r="A1332" s="5">
        <v>1271</v>
      </c>
      <c r="B1332" s="138">
        <f>'Expenditures 15-22'!K174</f>
        <v>1581554</v>
      </c>
      <c r="C1332" s="2" t="s">
        <v>573</v>
      </c>
      <c r="D1332" s="2" t="str">
        <f t="shared" si="19"/>
        <v>Error?</v>
      </c>
    </row>
    <row r="1333" spans="1:4" x14ac:dyDescent="0.2">
      <c r="A1333" s="5">
        <v>1272</v>
      </c>
      <c r="B1333" s="138">
        <f>'Expenditures 15-22'!K175</f>
        <v>-90954</v>
      </c>
      <c r="C1333" s="2" t="s">
        <v>573</v>
      </c>
      <c r="D1333" s="2" t="str">
        <f t="shared" si="19"/>
        <v>Error?</v>
      </c>
    </row>
    <row r="1334" spans="1:4" x14ac:dyDescent="0.2">
      <c r="A1334" s="10">
        <v>1273</v>
      </c>
      <c r="D1334" s="2" t="str">
        <f t="shared" si="19"/>
        <v>OK</v>
      </c>
    </row>
    <row r="1335" spans="1:4" x14ac:dyDescent="0.2">
      <c r="A1335" s="5">
        <v>1274</v>
      </c>
      <c r="B1335" s="138">
        <f>'Expenditures 15-22'!C182</f>
        <v>136811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136811</v>
      </c>
      <c r="C1339" s="2" t="s">
        <v>573</v>
      </c>
      <c r="D1339" s="2" t="str">
        <f t="shared" si="19"/>
        <v>Error?</v>
      </c>
    </row>
    <row r="1340" spans="1:4" x14ac:dyDescent="0.2">
      <c r="A1340" s="5">
        <v>1279</v>
      </c>
      <c r="B1340" s="138">
        <f>'Expenditures 15-22'!C210</f>
        <v>136811</v>
      </c>
      <c r="C1340" s="2" t="s">
        <v>573</v>
      </c>
      <c r="D1340" s="2" t="str">
        <f t="shared" si="19"/>
        <v>Error?</v>
      </c>
    </row>
    <row r="1341" spans="1:4" x14ac:dyDescent="0.2">
      <c r="A1341" s="5">
        <v>1280</v>
      </c>
      <c r="B1341" s="138">
        <f>'Expenditures 15-22'!D182</f>
        <v>16324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16324</v>
      </c>
      <c r="C1345" s="2" t="s">
        <v>573</v>
      </c>
      <c r="D1345" s="2" t="str">
        <f t="shared" si="20"/>
        <v>Error?</v>
      </c>
    </row>
    <row r="1346" spans="1:4" x14ac:dyDescent="0.2">
      <c r="A1346" s="5">
        <v>1285</v>
      </c>
      <c r="B1346" s="138">
        <f>'Expenditures 15-22'!D210</f>
        <v>16324</v>
      </c>
      <c r="C1346" s="2" t="s">
        <v>573</v>
      </c>
      <c r="D1346" s="2" t="str">
        <f t="shared" si="20"/>
        <v>Error?</v>
      </c>
    </row>
    <row r="1347" spans="1:4" x14ac:dyDescent="0.2">
      <c r="A1347" s="5">
        <v>1286</v>
      </c>
      <c r="B1347" s="138">
        <f>'Expenditures 15-22'!E182</f>
        <v>678941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678941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678941</v>
      </c>
      <c r="C1353" s="2" t="s">
        <v>573</v>
      </c>
      <c r="D1353" s="2" t="str">
        <f t="shared" si="20"/>
        <v>Error?</v>
      </c>
    </row>
    <row r="1354" spans="1:4" x14ac:dyDescent="0.2">
      <c r="A1354" s="5">
        <v>1293</v>
      </c>
      <c r="B1354" s="138">
        <f>'Expenditures 15-22'!F182</f>
        <v>3783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3783</v>
      </c>
      <c r="C1358" s="2" t="s">
        <v>573</v>
      </c>
      <c r="D1358" s="2" t="str">
        <f t="shared" si="20"/>
        <v>Error?</v>
      </c>
    </row>
    <row r="1359" spans="1:4" x14ac:dyDescent="0.2">
      <c r="A1359" s="5">
        <v>1298</v>
      </c>
      <c r="B1359" s="138">
        <f>'Expenditures 15-22'!F210</f>
        <v>3783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835859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835859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835859</v>
      </c>
      <c r="C1388" s="2" t="s">
        <v>573</v>
      </c>
      <c r="D1388" s="2" t="str">
        <f t="shared" si="20"/>
        <v>Error?</v>
      </c>
    </row>
    <row r="1389" spans="1:4" x14ac:dyDescent="0.2">
      <c r="A1389" s="5">
        <v>1328</v>
      </c>
      <c r="B1389" s="138">
        <f>'Expenditures 15-22'!K211</f>
        <v>653303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1746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8153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860</v>
      </c>
      <c r="D1408" s="2" t="str">
        <f t="shared" si="21"/>
        <v>Error?</v>
      </c>
    </row>
    <row r="1409" spans="1:4" x14ac:dyDescent="0.2">
      <c r="A1409" s="5">
        <v>1348</v>
      </c>
      <c r="B1409" s="138">
        <f>'Expenditures 15-22'!D224</f>
        <v>536</v>
      </c>
      <c r="D1409" s="2" t="str">
        <f t="shared" si="21"/>
        <v>Error?</v>
      </c>
    </row>
    <row r="1410" spans="1:4" x14ac:dyDescent="0.2">
      <c r="A1410" s="5">
        <v>1349</v>
      </c>
      <c r="B1410" s="138">
        <f>'Expenditures 15-22'!D229</f>
        <v>143561</v>
      </c>
      <c r="C1410" s="2" t="s">
        <v>573</v>
      </c>
      <c r="D1410" s="2" t="str">
        <f t="shared" si="21"/>
        <v>Error?</v>
      </c>
    </row>
    <row r="1411" spans="1:4" x14ac:dyDescent="0.2">
      <c r="A1411" s="5">
        <v>1350</v>
      </c>
      <c r="B1411" s="138">
        <f>'Expenditures 15-22'!D232</f>
        <v>3431</v>
      </c>
      <c r="D1411" s="2" t="str">
        <f t="shared" si="21"/>
        <v>Error?</v>
      </c>
    </row>
    <row r="1412" spans="1:4" x14ac:dyDescent="0.2">
      <c r="A1412" s="5">
        <v>1351</v>
      </c>
      <c r="B1412" s="138">
        <f>'Expenditures 15-22'!D233</f>
        <v>3304</v>
      </c>
      <c r="D1412" s="2" t="str">
        <f t="shared" si="21"/>
        <v>Error?</v>
      </c>
    </row>
    <row r="1413" spans="1:4" x14ac:dyDescent="0.2">
      <c r="A1413" s="5">
        <v>1352</v>
      </c>
      <c r="B1413" s="138">
        <f>'Expenditures 15-22'!D234</f>
        <v>16413</v>
      </c>
      <c r="D1413" s="2" t="str">
        <f t="shared" si="21"/>
        <v>Error?</v>
      </c>
    </row>
    <row r="1414" spans="1:4" x14ac:dyDescent="0.2">
      <c r="A1414" s="5">
        <v>1353</v>
      </c>
      <c r="B1414" s="138">
        <f>'Expenditures 15-22'!D235</f>
        <v>2262</v>
      </c>
      <c r="D1414" s="2" t="str">
        <f t="shared" si="21"/>
        <v>Error?</v>
      </c>
    </row>
    <row r="1415" spans="1:4" x14ac:dyDescent="0.2">
      <c r="A1415" s="5">
        <v>1354</v>
      </c>
      <c r="B1415" s="138">
        <f>'Expenditures 15-22'!D236</f>
        <v>2444</v>
      </c>
      <c r="D1415" s="2" t="str">
        <f t="shared" si="21"/>
        <v>Error?</v>
      </c>
    </row>
    <row r="1416" spans="1:4" x14ac:dyDescent="0.2">
      <c r="A1416" s="5">
        <v>1355</v>
      </c>
      <c r="B1416" s="138">
        <f>'Expenditures 15-22'!D237</f>
        <v>3716</v>
      </c>
      <c r="D1416" s="2" t="str">
        <f t="shared" si="21"/>
        <v>Error?</v>
      </c>
    </row>
    <row r="1417" spans="1:4" x14ac:dyDescent="0.2">
      <c r="A1417" s="5">
        <v>1356</v>
      </c>
      <c r="B1417" s="138">
        <f>'Expenditures 15-22'!D238</f>
        <v>31570</v>
      </c>
      <c r="C1417" s="2" t="s">
        <v>573</v>
      </c>
      <c r="D1417" s="2" t="str">
        <f t="shared" si="21"/>
        <v>Error?</v>
      </c>
    </row>
    <row r="1418" spans="1:4" x14ac:dyDescent="0.2">
      <c r="A1418" s="5">
        <v>1357</v>
      </c>
      <c r="B1418" s="138">
        <f>'Expenditures 15-22'!D240</f>
        <v>2542</v>
      </c>
      <c r="D1418" s="2" t="str">
        <f t="shared" si="21"/>
        <v>Error?</v>
      </c>
    </row>
    <row r="1419" spans="1:4" x14ac:dyDescent="0.2">
      <c r="A1419" s="5">
        <v>1358</v>
      </c>
      <c r="B1419" s="138">
        <f>'Expenditures 15-22'!D241</f>
        <v>16359</v>
      </c>
      <c r="D1419" s="2" t="str">
        <f t="shared" si="21"/>
        <v>Error?</v>
      </c>
    </row>
    <row r="1420" spans="1:4" x14ac:dyDescent="0.2">
      <c r="A1420" s="5">
        <v>1359</v>
      </c>
      <c r="B1420" s="138">
        <f>'Expenditures 15-22'!D242</f>
        <v>533</v>
      </c>
      <c r="D1420" s="2" t="str">
        <f t="shared" si="21"/>
        <v>Error?</v>
      </c>
    </row>
    <row r="1421" spans="1:4" x14ac:dyDescent="0.2">
      <c r="A1421" s="5">
        <v>1360</v>
      </c>
      <c r="B1421" s="138">
        <f>'Expenditures 15-22'!D243</f>
        <v>19434</v>
      </c>
      <c r="C1421" s="2" t="s">
        <v>573</v>
      </c>
      <c r="D1421" s="2" t="str">
        <f t="shared" si="21"/>
        <v>Error?</v>
      </c>
    </row>
    <row r="1422" spans="1:4" x14ac:dyDescent="0.2">
      <c r="A1422" s="5">
        <v>1361</v>
      </c>
      <c r="B1422" s="138">
        <f>'Expenditures 15-22'!D245</f>
        <v>9</v>
      </c>
      <c r="D1422" s="2" t="str">
        <f t="shared" si="21"/>
        <v>Error?</v>
      </c>
    </row>
    <row r="1423" spans="1:4" x14ac:dyDescent="0.2">
      <c r="A1423" s="5">
        <v>1362</v>
      </c>
      <c r="B1423" s="138">
        <f>'Expenditures 15-22'!D246</f>
        <v>17689</v>
      </c>
      <c r="D1423" s="2" t="str">
        <f t="shared" si="21"/>
        <v>Error?</v>
      </c>
    </row>
    <row r="1424" spans="1:4" x14ac:dyDescent="0.2">
      <c r="A1424" s="5">
        <v>1363</v>
      </c>
      <c r="B1424" s="138">
        <f>'Expenditures 15-22'!D257</f>
        <v>17698</v>
      </c>
      <c r="C1424" s="2" t="s">
        <v>573</v>
      </c>
      <c r="D1424" s="2" t="str">
        <f t="shared" si="21"/>
        <v>Error?</v>
      </c>
    </row>
    <row r="1425" spans="1:4" x14ac:dyDescent="0.2">
      <c r="A1425" s="5">
        <v>1364</v>
      </c>
      <c r="B1425" s="138">
        <f>'Expenditures 15-22'!D259</f>
        <v>55360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55360</v>
      </c>
      <c r="C1427" s="2" t="s">
        <v>573</v>
      </c>
      <c r="D1427" s="2" t="str">
        <f t="shared" si="21"/>
        <v>Error?</v>
      </c>
    </row>
    <row r="1428" spans="1:4" x14ac:dyDescent="0.2">
      <c r="A1428" s="5">
        <v>1367</v>
      </c>
      <c r="B1428" s="138">
        <f>'Expenditures 15-22'!D263</f>
        <v>2139</v>
      </c>
      <c r="D1428" s="2" t="str">
        <f t="shared" si="21"/>
        <v>Error?</v>
      </c>
    </row>
    <row r="1429" spans="1:4" x14ac:dyDescent="0.2">
      <c r="A1429" s="5">
        <v>1368</v>
      </c>
      <c r="B1429" s="138">
        <f>'Expenditures 15-22'!D264</f>
        <v>24134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49738</v>
      </c>
      <c r="D1431" s="2" t="str">
        <f t="shared" si="21"/>
        <v>Error?</v>
      </c>
    </row>
    <row r="1432" spans="1:4" x14ac:dyDescent="0.2">
      <c r="A1432" s="5">
        <v>1371</v>
      </c>
      <c r="B1432" s="138">
        <f>'Expenditures 15-22'!D267</f>
        <v>17885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93896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45086</v>
      </c>
      <c r="D1442" s="2" t="str">
        <f t="shared" si="21"/>
        <v>Error?</v>
      </c>
    </row>
    <row r="1443" spans="1:4" x14ac:dyDescent="0.2">
      <c r="A1443" s="10">
        <v>1382</v>
      </c>
      <c r="D1443" s="2" t="str">
        <f t="shared" si="21"/>
        <v>OK</v>
      </c>
    </row>
    <row r="1444" spans="1:4" x14ac:dyDescent="0.2">
      <c r="A1444" s="5">
        <v>1383</v>
      </c>
      <c r="B1444" s="138">
        <f>'Expenditures 15-22'!D277</f>
        <v>45086</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263044</v>
      </c>
      <c r="C1446" s="2" t="s">
        <v>573</v>
      </c>
      <c r="D1446" s="2" t="str">
        <f t="shared" si="21"/>
        <v>Error?</v>
      </c>
    </row>
    <row r="1447" spans="1:4" x14ac:dyDescent="0.2">
      <c r="A1447" s="5">
        <v>1386</v>
      </c>
      <c r="B1447" s="138">
        <f>'Expenditures 15-22'!D280</f>
        <v>711</v>
      </c>
      <c r="D1447" s="2" t="str">
        <f t="shared" si="21"/>
        <v>Error?</v>
      </c>
    </row>
    <row r="1448" spans="1:4" x14ac:dyDescent="0.2">
      <c r="A1448" s="5">
        <v>1387</v>
      </c>
      <c r="B1448" s="138">
        <f>'Expenditures 15-22'!D295</f>
        <v>407316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1746</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8153</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860</v>
      </c>
      <c r="C1472" s="2" t="s">
        <v>573</v>
      </c>
      <c r="D1472" s="2" t="str">
        <f t="shared" si="22"/>
        <v>Error?</v>
      </c>
    </row>
    <row r="1473" spans="1:4" x14ac:dyDescent="0.2">
      <c r="A1473" s="5">
        <v>1412</v>
      </c>
      <c r="B1473" s="138">
        <f>'Expenditures 15-22'!K224</f>
        <v>536</v>
      </c>
      <c r="C1473" s="2" t="s">
        <v>573</v>
      </c>
      <c r="D1473" s="2" t="str">
        <f t="shared" si="22"/>
        <v>Error?</v>
      </c>
    </row>
    <row r="1474" spans="1:4" x14ac:dyDescent="0.2">
      <c r="A1474" s="5">
        <v>1413</v>
      </c>
      <c r="B1474" s="138">
        <f>'Expenditures 15-22'!K229</f>
        <v>143561</v>
      </c>
      <c r="C1474" s="2" t="s">
        <v>573</v>
      </c>
      <c r="D1474" s="2" t="str">
        <f t="shared" si="22"/>
        <v>Error?</v>
      </c>
    </row>
    <row r="1475" spans="1:4" x14ac:dyDescent="0.2">
      <c r="A1475" s="5">
        <v>1414</v>
      </c>
      <c r="B1475" s="138">
        <f>'Expenditures 15-22'!K232</f>
        <v>3431</v>
      </c>
      <c r="C1475" s="2" t="s">
        <v>573</v>
      </c>
      <c r="D1475" s="2" t="str">
        <f t="shared" si="22"/>
        <v>Error?</v>
      </c>
    </row>
    <row r="1476" spans="1:4" x14ac:dyDescent="0.2">
      <c r="A1476" s="5">
        <v>1415</v>
      </c>
      <c r="B1476" s="138">
        <f>'Expenditures 15-22'!K233</f>
        <v>3304</v>
      </c>
      <c r="C1476" s="2" t="s">
        <v>573</v>
      </c>
      <c r="D1476" s="2" t="str">
        <f t="shared" si="22"/>
        <v>Error?</v>
      </c>
    </row>
    <row r="1477" spans="1:4" x14ac:dyDescent="0.2">
      <c r="A1477" s="5">
        <v>1416</v>
      </c>
      <c r="B1477" s="138">
        <f>'Expenditures 15-22'!K234</f>
        <v>16413</v>
      </c>
      <c r="C1477" s="2" t="s">
        <v>573</v>
      </c>
      <c r="D1477" s="2" t="str">
        <f t="shared" si="22"/>
        <v>Error?</v>
      </c>
    </row>
    <row r="1478" spans="1:4" x14ac:dyDescent="0.2">
      <c r="A1478" s="5">
        <v>1417</v>
      </c>
      <c r="B1478" s="138">
        <f>'Expenditures 15-22'!K235</f>
        <v>2262</v>
      </c>
      <c r="C1478" s="2" t="s">
        <v>573</v>
      </c>
      <c r="D1478" s="2" t="str">
        <f t="shared" si="22"/>
        <v>Error?</v>
      </c>
    </row>
    <row r="1479" spans="1:4" x14ac:dyDescent="0.2">
      <c r="A1479" s="5">
        <v>1418</v>
      </c>
      <c r="B1479" s="138">
        <f>'Expenditures 15-22'!K236</f>
        <v>2444</v>
      </c>
      <c r="C1479" s="2" t="s">
        <v>573</v>
      </c>
      <c r="D1479" s="2" t="str">
        <f t="shared" si="22"/>
        <v>Error?</v>
      </c>
    </row>
    <row r="1480" spans="1:4" x14ac:dyDescent="0.2">
      <c r="A1480" s="5">
        <v>1419</v>
      </c>
      <c r="B1480" s="138">
        <f>'Expenditures 15-22'!K237</f>
        <v>3716</v>
      </c>
      <c r="C1480" s="2" t="s">
        <v>573</v>
      </c>
      <c r="D1480" s="2" t="str">
        <f t="shared" si="22"/>
        <v>Error?</v>
      </c>
    </row>
    <row r="1481" spans="1:4" x14ac:dyDescent="0.2">
      <c r="A1481" s="5">
        <v>1420</v>
      </c>
      <c r="B1481" s="138">
        <f>'Expenditures 15-22'!K238</f>
        <v>31570</v>
      </c>
      <c r="C1481" s="2" t="s">
        <v>573</v>
      </c>
      <c r="D1481" s="2" t="str">
        <f t="shared" si="22"/>
        <v>Error?</v>
      </c>
    </row>
    <row r="1482" spans="1:4" x14ac:dyDescent="0.2">
      <c r="A1482" s="5">
        <v>1421</v>
      </c>
      <c r="B1482" s="138">
        <f>'Expenditures 15-22'!K240</f>
        <v>2542</v>
      </c>
      <c r="C1482" s="2" t="s">
        <v>573</v>
      </c>
      <c r="D1482" s="2" t="str">
        <f t="shared" si="22"/>
        <v>Error?</v>
      </c>
    </row>
    <row r="1483" spans="1:4" x14ac:dyDescent="0.2">
      <c r="A1483" s="5">
        <v>1422</v>
      </c>
      <c r="B1483" s="138">
        <f>'Expenditures 15-22'!K241</f>
        <v>16359</v>
      </c>
      <c r="C1483" s="2" t="s">
        <v>573</v>
      </c>
      <c r="D1483" s="2" t="str">
        <f t="shared" si="22"/>
        <v>Error?</v>
      </c>
    </row>
    <row r="1484" spans="1:4" x14ac:dyDescent="0.2">
      <c r="A1484" s="5">
        <v>1423</v>
      </c>
      <c r="B1484" s="138">
        <f>'Expenditures 15-22'!K242</f>
        <v>533</v>
      </c>
      <c r="C1484" s="2" t="s">
        <v>573</v>
      </c>
      <c r="D1484" s="2" t="str">
        <f t="shared" si="22"/>
        <v>Error?</v>
      </c>
    </row>
    <row r="1485" spans="1:4" x14ac:dyDescent="0.2">
      <c r="A1485" s="5">
        <v>1424</v>
      </c>
      <c r="B1485" s="138">
        <f>'Expenditures 15-22'!K243</f>
        <v>19434</v>
      </c>
      <c r="C1485" s="2" t="s">
        <v>573</v>
      </c>
      <c r="D1485" s="2" t="str">
        <f t="shared" si="22"/>
        <v>Error?</v>
      </c>
    </row>
    <row r="1486" spans="1:4" x14ac:dyDescent="0.2">
      <c r="A1486" s="5">
        <v>1425</v>
      </c>
      <c r="B1486" s="138">
        <f>'Expenditures 15-22'!K245</f>
        <v>9</v>
      </c>
      <c r="C1486" s="2" t="s">
        <v>573</v>
      </c>
      <c r="D1486" s="2" t="str">
        <f t="shared" si="22"/>
        <v>Error?</v>
      </c>
    </row>
    <row r="1487" spans="1:4" x14ac:dyDescent="0.2">
      <c r="A1487" s="5">
        <v>1426</v>
      </c>
      <c r="B1487" s="138">
        <f>'Expenditures 15-22'!K246</f>
        <v>17689</v>
      </c>
      <c r="C1487" s="2" t="s">
        <v>573</v>
      </c>
      <c r="D1487" s="2" t="str">
        <f t="shared" si="22"/>
        <v>Error?</v>
      </c>
    </row>
    <row r="1488" spans="1:4" x14ac:dyDescent="0.2">
      <c r="A1488" s="5">
        <v>1427</v>
      </c>
      <c r="B1488" s="138">
        <f>'Expenditures 15-22'!K257</f>
        <v>17698</v>
      </c>
      <c r="C1488" s="2" t="s">
        <v>573</v>
      </c>
      <c r="D1488" s="2" t="str">
        <f t="shared" si="22"/>
        <v>Error?</v>
      </c>
    </row>
    <row r="1489" spans="1:4" x14ac:dyDescent="0.2">
      <c r="A1489" s="5">
        <v>1428</v>
      </c>
      <c r="B1489" s="138">
        <f>'Expenditures 15-22'!K259</f>
        <v>55360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55360</v>
      </c>
      <c r="C1491" s="2" t="s">
        <v>573</v>
      </c>
      <c r="D1491" s="2" t="str">
        <f t="shared" si="22"/>
        <v>Error?</v>
      </c>
    </row>
    <row r="1492" spans="1:4" x14ac:dyDescent="0.2">
      <c r="A1492" s="5">
        <v>1431</v>
      </c>
      <c r="B1492" s="138">
        <f>'Expenditures 15-22'!K263</f>
        <v>2139</v>
      </c>
      <c r="C1492" s="2" t="s">
        <v>573</v>
      </c>
      <c r="D1492" s="2" t="str">
        <f t="shared" si="22"/>
        <v>Error?</v>
      </c>
    </row>
    <row r="1493" spans="1:4" x14ac:dyDescent="0.2">
      <c r="A1493" s="5">
        <v>1432</v>
      </c>
      <c r="B1493" s="138">
        <f>'Expenditures 15-22'!K264</f>
        <v>24134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49738</v>
      </c>
      <c r="C1495" s="2" t="s">
        <v>573</v>
      </c>
      <c r="D1495" s="2" t="str">
        <f t="shared" si="22"/>
        <v>Error?</v>
      </c>
    </row>
    <row r="1496" spans="1:4" x14ac:dyDescent="0.2">
      <c r="A1496" s="5">
        <v>1435</v>
      </c>
      <c r="B1496" s="138">
        <f>'Expenditures 15-22'!K267</f>
        <v>17885</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93896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45086</v>
      </c>
      <c r="C1506" s="2" t="s">
        <v>573</v>
      </c>
      <c r="D1506" s="2" t="str">
        <f t="shared" si="22"/>
        <v>Error?</v>
      </c>
    </row>
    <row r="1507" spans="1:4" x14ac:dyDescent="0.2">
      <c r="A1507" s="10">
        <v>1446</v>
      </c>
      <c r="D1507" s="2" t="str">
        <f t="shared" si="22"/>
        <v>OK</v>
      </c>
    </row>
    <row r="1508" spans="1:4" x14ac:dyDescent="0.2">
      <c r="A1508" s="5">
        <v>1447</v>
      </c>
      <c r="B1508" s="138">
        <f>'Expenditures 15-22'!K277</f>
        <v>45086</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263044</v>
      </c>
      <c r="C1510" s="2" t="s">
        <v>573</v>
      </c>
      <c r="D1510" s="2" t="str">
        <f t="shared" si="22"/>
        <v>Error?</v>
      </c>
    </row>
    <row r="1511" spans="1:4" x14ac:dyDescent="0.2">
      <c r="A1511" s="5">
        <v>1450</v>
      </c>
      <c r="B1511" s="138">
        <f>'Expenditures 15-22'!K280</f>
        <v>711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407316</v>
      </c>
      <c r="C1517" s="2" t="s">
        <v>573</v>
      </c>
      <c r="D1517" s="2" t="str">
        <f t="shared" si="22"/>
        <v>Error?</v>
      </c>
    </row>
    <row r="1518" spans="1:4" x14ac:dyDescent="0.2">
      <c r="A1518" s="5">
        <v>1457</v>
      </c>
      <c r="B1518" s="138">
        <f>'Expenditures 15-22'!K296</f>
        <v>240726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39739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39739</v>
      </c>
      <c r="C1547" s="2" t="s">
        <v>573</v>
      </c>
      <c r="D1547" s="2" t="str">
        <f t="shared" si="23"/>
        <v>Error?</v>
      </c>
    </row>
    <row r="1548" spans="1:4" x14ac:dyDescent="0.2">
      <c r="A1548" s="5">
        <v>1487</v>
      </c>
      <c r="B1548" s="138">
        <f>'Expenditures 15-22'!G312</f>
        <v>39739</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39739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39739</v>
      </c>
      <c r="C1559" s="2" t="s">
        <v>573</v>
      </c>
      <c r="D1559" s="2" t="str">
        <f t="shared" si="23"/>
        <v>Error?</v>
      </c>
    </row>
    <row r="1560" spans="1:4" x14ac:dyDescent="0.2">
      <c r="A1560" s="5">
        <v>1499</v>
      </c>
      <c r="B1560" s="138">
        <f>'Expenditures 15-22'!K312</f>
        <v>39739</v>
      </c>
      <c r="C1560" s="2" t="s">
        <v>573</v>
      </c>
      <c r="D1560" s="2" t="str">
        <f t="shared" si="23"/>
        <v>Error?</v>
      </c>
    </row>
    <row r="1561" spans="1:4" x14ac:dyDescent="0.2">
      <c r="A1561" s="5">
        <v>1500</v>
      </c>
      <c r="B1561" s="138">
        <f>'Expenditures 15-22'!K313</f>
        <v>-28962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15447600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15007875</v>
      </c>
      <c r="C1630" s="2" t="s">
        <v>573</v>
      </c>
      <c r="D1630" s="2" t="str">
        <f t="shared" si="24"/>
        <v>Error?</v>
      </c>
    </row>
    <row r="1631" spans="1:4" x14ac:dyDescent="0.2">
      <c r="A1631" s="5">
        <v>1570</v>
      </c>
      <c r="B1631" s="138">
        <f>'Acct Summary 7-8'!D79</f>
        <v>3585552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4377086</v>
      </c>
      <c r="C1644" s="2" t="s">
        <v>573</v>
      </c>
      <c r="D1644" s="2" t="str">
        <f t="shared" si="24"/>
        <v>Error?</v>
      </c>
    </row>
    <row r="1645" spans="1:4" x14ac:dyDescent="0.2">
      <c r="A1645" s="5">
        <v>1584</v>
      </c>
      <c r="B1645" s="138">
        <f>'Acct Summary 7-8'!E79</f>
        <v>1552385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1461431</v>
      </c>
      <c r="C1658" s="2" t="s">
        <v>573</v>
      </c>
      <c r="D1658" s="2" t="str">
        <f t="shared" si="24"/>
        <v>Error?</v>
      </c>
    </row>
    <row r="1659" spans="1:4" x14ac:dyDescent="0.2">
      <c r="A1659" s="5">
        <v>1598</v>
      </c>
      <c r="B1659" s="138">
        <f>'Acct Summary 7-8'!F79</f>
        <v>794285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1427632</v>
      </c>
      <c r="C1672" s="2" t="s">
        <v>573</v>
      </c>
      <c r="D1672" s="2" t="str">
        <f t="shared" si="25"/>
        <v>Error?</v>
      </c>
    </row>
    <row r="1673" spans="1:4" x14ac:dyDescent="0.2">
      <c r="A1673" s="5">
        <v>1612</v>
      </c>
      <c r="B1673" s="138">
        <f>'Acct Summary 7-8'!G79</f>
        <v>1561390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1802116</v>
      </c>
      <c r="C1686" s="2" t="s">
        <v>573</v>
      </c>
      <c r="D1686" s="2" t="str">
        <f t="shared" si="25"/>
        <v>Error?</v>
      </c>
    </row>
    <row r="1687" spans="1:4" x14ac:dyDescent="0.2">
      <c r="A1687" s="5">
        <v>1626</v>
      </c>
      <c r="B1687" s="138">
        <f>'Acct Summary 7-8'!H79</f>
        <v>217875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188913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10039097</v>
      </c>
      <c r="C1744" s="2" t="s">
        <v>573</v>
      </c>
      <c r="D1744" s="2" t="str">
        <f t="shared" si="26"/>
        <v>Error?</v>
      </c>
    </row>
    <row r="1745" spans="1:5" x14ac:dyDescent="0.2">
      <c r="A1745" s="5">
        <v>1684</v>
      </c>
      <c r="B1745" s="138">
        <f>'Tax Sched 23'!B5</f>
        <v>1570081</v>
      </c>
      <c r="C1745" s="2" t="s">
        <v>573</v>
      </c>
      <c r="D1745" s="2" t="str">
        <f t="shared" si="26"/>
        <v>Error?</v>
      </c>
    </row>
    <row r="1746" spans="1:5" x14ac:dyDescent="0.2">
      <c r="A1746" s="5">
        <v>1685</v>
      </c>
      <c r="B1746" s="138">
        <f>'Tax Sched 23'!B6</f>
        <v>1370823</v>
      </c>
      <c r="C1746" s="2" t="s">
        <v>573</v>
      </c>
      <c r="D1746" s="2" t="str">
        <f t="shared" si="26"/>
        <v>Error?</v>
      </c>
    </row>
    <row r="1747" spans="1:5" x14ac:dyDescent="0.2">
      <c r="A1747" s="5">
        <v>1686</v>
      </c>
      <c r="B1747" s="138">
        <f>'Tax Sched 23'!B7</f>
        <v>1478445</v>
      </c>
      <c r="C1747" s="2" t="s">
        <v>573</v>
      </c>
      <c r="D1747" s="2" t="str">
        <f t="shared" si="26"/>
        <v>Error?</v>
      </c>
    </row>
    <row r="1748" spans="1:5" x14ac:dyDescent="0.2">
      <c r="A1748" s="5">
        <v>1687</v>
      </c>
      <c r="B1748" s="138">
        <f>'Tax Sched 23'!B8</f>
        <v>197259</v>
      </c>
      <c r="C1748" s="2" t="s">
        <v>573</v>
      </c>
      <c r="D1748" s="2" t="str">
        <f t="shared" si="26"/>
        <v>Error?</v>
      </c>
    </row>
    <row r="1749" spans="1:5" x14ac:dyDescent="0.2">
      <c r="A1749" s="5">
        <v>1688</v>
      </c>
      <c r="B1749" s="138">
        <f>'Tax Sched 23'!B10</f>
        <v>197259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142735</v>
      </c>
      <c r="C1752" s="2" t="s">
        <v>573</v>
      </c>
      <c r="D1752" s="2" t="str">
        <f t="shared" si="26"/>
        <v>Error?</v>
      </c>
    </row>
    <row r="1753" spans="1:5" x14ac:dyDescent="0.2">
      <c r="A1753" s="5">
        <v>1692</v>
      </c>
      <c r="B1753" s="138">
        <f>'Tax Sched 23'!B12</f>
        <v>285469</v>
      </c>
      <c r="C1753" s="2" t="s">
        <v>573</v>
      </c>
      <c r="D1753" s="2" t="str">
        <f t="shared" si="26"/>
        <v>Error?</v>
      </c>
    </row>
    <row r="1754" spans="1:5" x14ac:dyDescent="0.2">
      <c r="A1754" s="5">
        <v>1693</v>
      </c>
      <c r="B1754" s="138">
        <f>'Tax Sched 23'!B14</f>
        <v>1141877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16743627</v>
      </c>
      <c r="C1759" s="2" t="s">
        <v>573</v>
      </c>
      <c r="D1759" s="2" t="str">
        <f t="shared" si="26"/>
        <v>Error?</v>
      </c>
    </row>
    <row r="1760" spans="1:5" x14ac:dyDescent="0.2">
      <c r="A1760" s="5">
        <v>1699</v>
      </c>
      <c r="B1760" s="138">
        <f>'Tax Sched 23'!D4</f>
        <v>4702712</v>
      </c>
      <c r="C1760" s="2" t="s">
        <v>573</v>
      </c>
      <c r="D1760" s="2" t="str">
        <f t="shared" si="26"/>
        <v>Error?</v>
      </c>
    </row>
    <row r="1761" spans="1:5" x14ac:dyDescent="0.2">
      <c r="A1761" s="5">
        <v>1700</v>
      </c>
      <c r="B1761" s="138">
        <f>'Tax Sched 23'!D5</f>
        <v>735489</v>
      </c>
      <c r="C1761" s="2" t="s">
        <v>573</v>
      </c>
      <c r="D1761" s="2" t="str">
        <f t="shared" si="26"/>
        <v>Error?</v>
      </c>
    </row>
    <row r="1762" spans="1:5" s="8" customFormat="1" x14ac:dyDescent="0.2">
      <c r="A1762" s="5">
        <v>1701</v>
      </c>
      <c r="B1762" s="138">
        <f>'Tax Sched 23'!D6</f>
        <v>642148</v>
      </c>
      <c r="C1762" s="2" t="s">
        <v>573</v>
      </c>
      <c r="D1762" s="2" t="str">
        <f t="shared" si="26"/>
        <v>Error?</v>
      </c>
      <c r="E1762" s="9"/>
    </row>
    <row r="1763" spans="1:5" x14ac:dyDescent="0.2">
      <c r="A1763" s="5">
        <v>1702</v>
      </c>
      <c r="B1763" s="138">
        <f>'Tax Sched 23'!D7</f>
        <v>692562</v>
      </c>
      <c r="C1763" s="2" t="s">
        <v>573</v>
      </c>
      <c r="D1763" s="2" t="str">
        <f t="shared" si="26"/>
        <v>Error?</v>
      </c>
    </row>
    <row r="1764" spans="1:5" x14ac:dyDescent="0.2">
      <c r="A1764" s="5">
        <v>1703</v>
      </c>
      <c r="B1764" s="138">
        <f>'Tax Sched 23'!D8</f>
        <v>92404</v>
      </c>
      <c r="C1764" s="2" t="s">
        <v>573</v>
      </c>
      <c r="D1764" s="2" t="str">
        <f t="shared" si="26"/>
        <v>Error?</v>
      </c>
    </row>
    <row r="1765" spans="1:5" x14ac:dyDescent="0.2">
      <c r="A1765" s="5">
        <v>1704</v>
      </c>
      <c r="B1765" s="138">
        <f>'Tax Sched 23'!D10</f>
        <v>92404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66863</v>
      </c>
      <c r="C1768" s="2" t="s">
        <v>573</v>
      </c>
      <c r="D1768" s="2" t="str">
        <f t="shared" si="26"/>
        <v>Error?</v>
      </c>
    </row>
    <row r="1769" spans="1:5" x14ac:dyDescent="0.2">
      <c r="A1769" s="5">
        <v>1708</v>
      </c>
      <c r="B1769" s="138">
        <f>'Tax Sched 23'!D12</f>
        <v>133725</v>
      </c>
      <c r="C1769" s="2" t="s">
        <v>573</v>
      </c>
      <c r="D1769" s="2" t="str">
        <f t="shared" si="26"/>
        <v>Error?</v>
      </c>
    </row>
    <row r="1770" spans="1:5" x14ac:dyDescent="0.2">
      <c r="A1770" s="5">
        <v>1709</v>
      </c>
      <c r="B1770" s="138">
        <f>'Tax Sched 23'!D14</f>
        <v>534901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7843381</v>
      </c>
      <c r="C1775" s="2" t="s">
        <v>573</v>
      </c>
      <c r="D1775" s="2" t="str">
        <f t="shared" si="26"/>
        <v>Error?</v>
      </c>
    </row>
    <row r="1776" spans="1:5" x14ac:dyDescent="0.2">
      <c r="A1776" s="5">
        <v>1715</v>
      </c>
      <c r="B1776" s="138">
        <f>'Tax Sched 23'!C4</f>
        <v>5336385</v>
      </c>
      <c r="D1776" s="2" t="str">
        <f t="shared" si="26"/>
        <v>Error?</v>
      </c>
    </row>
    <row r="1777" spans="1:4" x14ac:dyDescent="0.2">
      <c r="A1777" s="5">
        <v>1716</v>
      </c>
      <c r="B1777" s="138">
        <f>'Tax Sched 23'!C5</f>
        <v>834592</v>
      </c>
      <c r="D1777" s="2" t="str">
        <f t="shared" si="26"/>
        <v>Error?</v>
      </c>
    </row>
    <row r="1778" spans="1:4" x14ac:dyDescent="0.2">
      <c r="A1778" s="5">
        <v>1717</v>
      </c>
      <c r="B1778" s="138">
        <f>'Tax Sched 23'!C6</f>
        <v>728675</v>
      </c>
      <c r="D1778" s="2" t="str">
        <f t="shared" si="26"/>
        <v>Error?</v>
      </c>
    </row>
    <row r="1779" spans="1:4" x14ac:dyDescent="0.2">
      <c r="A1779" s="5">
        <v>1718</v>
      </c>
      <c r="B1779" s="138">
        <f>'Tax Sched 23'!C7</f>
        <v>785883</v>
      </c>
      <c r="D1779" s="2" t="str">
        <f t="shared" si="26"/>
        <v>Error?</v>
      </c>
    </row>
    <row r="1780" spans="1:4" x14ac:dyDescent="0.2">
      <c r="A1780" s="5">
        <v>1719</v>
      </c>
      <c r="B1780" s="138">
        <f>'Tax Sched 23'!C8</f>
        <v>104855</v>
      </c>
      <c r="D1780" s="2" t="str">
        <f t="shared" si="26"/>
        <v>Error?</v>
      </c>
    </row>
    <row r="1781" spans="1:4" x14ac:dyDescent="0.2">
      <c r="A1781" s="5">
        <v>1720</v>
      </c>
      <c r="B1781" s="138">
        <f>'Tax Sched 23'!C10</f>
        <v>104855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75872</v>
      </c>
      <c r="D1784" s="2" t="str">
        <f t="shared" si="26"/>
        <v>Error?</v>
      </c>
    </row>
    <row r="1785" spans="1:4" x14ac:dyDescent="0.2">
      <c r="A1785" s="5">
        <v>1724</v>
      </c>
      <c r="B1785" s="138">
        <f>'Tax Sched 23'!C12</f>
        <v>151744</v>
      </c>
      <c r="D1785" s="2" t="str">
        <f t="shared" si="26"/>
        <v>Error?</v>
      </c>
    </row>
    <row r="1786" spans="1:4" x14ac:dyDescent="0.2">
      <c r="A1786" s="5">
        <v>1725</v>
      </c>
      <c r="B1786" s="138">
        <f>'Tax Sched 23'!C14</f>
        <v>606976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8900246</v>
      </c>
      <c r="C1791" s="2" t="s">
        <v>573</v>
      </c>
      <c r="D1791" s="2" t="str">
        <f t="shared" ref="D1791:D1854" si="27">IF(ISBLANK(B1791),"OK",IF(A1791-B1791=0,"OK","Error?"))</f>
        <v>Error?</v>
      </c>
    </row>
    <row r="1792" spans="1:4" x14ac:dyDescent="0.2">
      <c r="A1792" s="5">
        <v>1731</v>
      </c>
      <c r="B1792" s="138">
        <f>'Tax Sched 23'!F4</f>
        <v>5153790</v>
      </c>
      <c r="C1792" s="2" t="s">
        <v>573</v>
      </c>
      <c r="D1792" s="2" t="str">
        <f t="shared" si="27"/>
        <v>Error?</v>
      </c>
    </row>
    <row r="1793" spans="1:4" x14ac:dyDescent="0.2">
      <c r="A1793" s="5">
        <v>1732</v>
      </c>
      <c r="B1793" s="138">
        <f>'Tax Sched 23'!F5</f>
        <v>806036</v>
      </c>
      <c r="C1793" s="2" t="s">
        <v>573</v>
      </c>
      <c r="D1793" s="2" t="str">
        <f t="shared" si="27"/>
        <v>Error?</v>
      </c>
    </row>
    <row r="1794" spans="1:4" x14ac:dyDescent="0.2">
      <c r="A1794" s="5">
        <v>1733</v>
      </c>
      <c r="B1794" s="138">
        <f>'Tax Sched 23'!F6</f>
        <v>703742</v>
      </c>
      <c r="C1794" s="2" t="s">
        <v>573</v>
      </c>
      <c r="D1794" s="2" t="str">
        <f t="shared" si="27"/>
        <v>Error?</v>
      </c>
    </row>
    <row r="1795" spans="1:4" x14ac:dyDescent="0.2">
      <c r="A1795" s="5">
        <v>1734</v>
      </c>
      <c r="B1795" s="138">
        <f>'Tax Sched 23'!F7</f>
        <v>758992</v>
      </c>
      <c r="C1795" s="2" t="s">
        <v>573</v>
      </c>
      <c r="D1795" s="2" t="str">
        <f t="shared" si="27"/>
        <v>Error?</v>
      </c>
    </row>
    <row r="1796" spans="1:4" x14ac:dyDescent="0.2">
      <c r="A1796" s="5">
        <v>1735</v>
      </c>
      <c r="B1796" s="138">
        <f>'Tax Sched 23'!F8</f>
        <v>101268</v>
      </c>
      <c r="C1796" s="2" t="s">
        <v>573</v>
      </c>
      <c r="D1796" s="2" t="str">
        <f t="shared" si="27"/>
        <v>Error?</v>
      </c>
    </row>
    <row r="1797" spans="1:4" x14ac:dyDescent="0.2">
      <c r="A1797" s="5">
        <v>1736</v>
      </c>
      <c r="B1797" s="138">
        <f>'Tax Sched 23'!F10</f>
        <v>101268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73276</v>
      </c>
      <c r="C1800" s="2" t="s">
        <v>573</v>
      </c>
      <c r="D1800" s="2" t="str">
        <f t="shared" si="27"/>
        <v>Error?</v>
      </c>
    </row>
    <row r="1801" spans="1:4" x14ac:dyDescent="0.2">
      <c r="A1801" s="5">
        <v>1740</v>
      </c>
      <c r="B1801" s="138">
        <f>'Tax Sched 23'!F12</f>
        <v>146552</v>
      </c>
      <c r="C1801" s="2" t="s">
        <v>573</v>
      </c>
      <c r="D1801" s="2" t="str">
        <f t="shared" si="27"/>
        <v>Error?</v>
      </c>
    </row>
    <row r="1802" spans="1:4" x14ac:dyDescent="0.2">
      <c r="A1802" s="5">
        <v>1741</v>
      </c>
      <c r="B1802" s="138">
        <f>'Tax Sched 23'!F14</f>
        <v>586208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8595709</v>
      </c>
      <c r="C1807" s="2" t="s">
        <v>573</v>
      </c>
      <c r="D1807" s="2" t="str">
        <f t="shared" si="27"/>
        <v>Error?</v>
      </c>
    </row>
    <row r="1808" spans="1:4" x14ac:dyDescent="0.2">
      <c r="A1808" s="5">
        <v>1747</v>
      </c>
      <c r="B1808" s="138">
        <f>'Tax Sched 23'!E4</f>
        <v>10490175</v>
      </c>
      <c r="D1808" s="2" t="str">
        <f t="shared" si="27"/>
        <v>Error?</v>
      </c>
    </row>
    <row r="1809" spans="1:4" x14ac:dyDescent="0.2">
      <c r="A1809" s="5">
        <v>1748</v>
      </c>
      <c r="B1809" s="138">
        <f>'Tax Sched 23'!E5</f>
        <v>1640628</v>
      </c>
      <c r="D1809" s="2" t="str">
        <f t="shared" si="27"/>
        <v>Error?</v>
      </c>
    </row>
    <row r="1810" spans="1:4" x14ac:dyDescent="0.2">
      <c r="A1810" s="5">
        <v>1749</v>
      </c>
      <c r="B1810" s="138">
        <f>'Tax Sched 23'!E6</f>
        <v>1432417</v>
      </c>
      <c r="D1810" s="2" t="str">
        <f t="shared" si="27"/>
        <v>Error?</v>
      </c>
    </row>
    <row r="1811" spans="1:4" x14ac:dyDescent="0.2">
      <c r="A1811" s="5">
        <v>1750</v>
      </c>
      <c r="B1811" s="138">
        <f>'Tax Sched 23'!E7</f>
        <v>1544875</v>
      </c>
      <c r="D1811" s="2" t="str">
        <f t="shared" si="27"/>
        <v>Error?</v>
      </c>
    </row>
    <row r="1812" spans="1:4" x14ac:dyDescent="0.2">
      <c r="A1812" s="5">
        <v>1751</v>
      </c>
      <c r="B1812" s="138">
        <f>'Tax Sched 23'!E8</f>
        <v>206123</v>
      </c>
      <c r="D1812" s="2" t="str">
        <f t="shared" si="27"/>
        <v>Error?</v>
      </c>
    </row>
    <row r="1813" spans="1:4" x14ac:dyDescent="0.2">
      <c r="A1813" s="5">
        <v>1752</v>
      </c>
      <c r="B1813" s="138">
        <f>'Tax Sched 23'!E10</f>
        <v>206123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149148</v>
      </c>
      <c r="D1816" s="2" t="str">
        <f t="shared" si="27"/>
        <v>Error?</v>
      </c>
    </row>
    <row r="1817" spans="1:4" x14ac:dyDescent="0.2">
      <c r="A1817" s="5">
        <v>1756</v>
      </c>
      <c r="B1817" s="138">
        <f>'Tax Sched 23'!E12</f>
        <v>298296</v>
      </c>
      <c r="D1817" s="2" t="str">
        <f t="shared" si="27"/>
        <v>Error?</v>
      </c>
    </row>
    <row r="1818" spans="1:4" x14ac:dyDescent="0.2">
      <c r="A1818" s="5">
        <v>1757</v>
      </c>
      <c r="B1818" s="138">
        <f>'Tax Sched 23'!E14</f>
        <v>1193184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17495955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11285000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1163335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1163335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1163335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369846</v>
      </c>
      <c r="D2008" s="2" t="str">
        <f t="shared" si="30"/>
        <v>Error?</v>
      </c>
    </row>
    <row r="2009" spans="1:4" x14ac:dyDescent="0.2">
      <c r="A2009" s="5">
        <v>1948</v>
      </c>
      <c r="B2009" s="138">
        <f>'Cap Outlay Deprec 26'!C8</f>
        <v>30435366</v>
      </c>
      <c r="D2009" s="2" t="str">
        <f t="shared" si="30"/>
        <v>Error?</v>
      </c>
    </row>
    <row r="2010" spans="1:4" x14ac:dyDescent="0.2">
      <c r="A2010" s="5">
        <v>1949</v>
      </c>
      <c r="B2010" s="138">
        <f>'Cap Outlay Deprec 26'!C10</f>
        <v>2287195</v>
      </c>
      <c r="D2010" s="2" t="str">
        <f t="shared" si="30"/>
        <v>Error?</v>
      </c>
    </row>
    <row r="2011" spans="1:4" x14ac:dyDescent="0.2">
      <c r="A2011" s="5">
        <v>1950</v>
      </c>
      <c r="B2011" s="138">
        <f>'Cap Outlay Deprec 26'!C12</f>
        <v>2035407</v>
      </c>
      <c r="D2011" s="2" t="str">
        <f t="shared" si="30"/>
        <v>Error?</v>
      </c>
    </row>
    <row r="2012" spans="1:4" x14ac:dyDescent="0.2">
      <c r="A2012" s="5">
        <v>1951</v>
      </c>
      <c r="B2012" s="138">
        <f>'Cap Outlay Deprec 26'!C13</f>
        <v>200606</v>
      </c>
      <c r="D2012" s="2" t="str">
        <f t="shared" si="30"/>
        <v>Error?</v>
      </c>
    </row>
    <row r="2013" spans="1:4" x14ac:dyDescent="0.2">
      <c r="A2013" s="5">
        <v>1952</v>
      </c>
      <c r="B2013" s="138">
        <f>'Cap Outlay Deprec 26'!C16</f>
        <v>35328420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22994</v>
      </c>
      <c r="D2015" s="2" t="str">
        <f t="shared" si="30"/>
        <v>Error?</v>
      </c>
    </row>
    <row r="2016" spans="1:4" x14ac:dyDescent="0.2">
      <c r="A2016" s="5">
        <v>1955</v>
      </c>
      <c r="B2016" s="138">
        <f>'Cap Outlay Deprec 26'!D10</f>
        <v>16745</v>
      </c>
      <c r="D2016" s="2" t="str">
        <f t="shared" si="30"/>
        <v>Error?</v>
      </c>
    </row>
    <row r="2017" spans="1:4" x14ac:dyDescent="0.2">
      <c r="A2017" s="5">
        <v>1956</v>
      </c>
      <c r="B2017" s="138">
        <f>'Cap Outlay Deprec 26'!D12</f>
        <v>43442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83181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238768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238768</v>
      </c>
      <c r="C2025" s="2" t="s">
        <v>573</v>
      </c>
      <c r="D2025" s="2" t="str">
        <f t="shared" si="30"/>
        <v>Error?</v>
      </c>
    </row>
    <row r="2026" spans="1:4" x14ac:dyDescent="0.2">
      <c r="A2026" s="5">
        <v>1965</v>
      </c>
      <c r="B2026" s="138">
        <f>'Cap Outlay Deprec 26'!F5</f>
        <v>369846</v>
      </c>
      <c r="C2026" s="2" t="s">
        <v>573</v>
      </c>
      <c r="D2026" s="2" t="str">
        <f t="shared" si="30"/>
        <v>Error?</v>
      </c>
    </row>
    <row r="2027" spans="1:4" x14ac:dyDescent="0.2">
      <c r="A2027" s="5">
        <v>1966</v>
      </c>
      <c r="B2027" s="138">
        <f>'Cap Outlay Deprec 26'!F8</f>
        <v>30458360</v>
      </c>
      <c r="C2027" s="2" t="s">
        <v>573</v>
      </c>
      <c r="D2027" s="2" t="str">
        <f t="shared" si="30"/>
        <v>Error?</v>
      </c>
    </row>
    <row r="2028" spans="1:4" x14ac:dyDescent="0.2">
      <c r="A2028" s="5">
        <v>1967</v>
      </c>
      <c r="B2028" s="138">
        <f>'Cap Outlay Deprec 26'!F10</f>
        <v>2303940</v>
      </c>
      <c r="C2028" s="2" t="s">
        <v>573</v>
      </c>
      <c r="D2028" s="2" t="str">
        <f t="shared" si="30"/>
        <v>Error?</v>
      </c>
    </row>
    <row r="2029" spans="1:4" x14ac:dyDescent="0.2">
      <c r="A2029" s="5">
        <v>1968</v>
      </c>
      <c r="B2029" s="138">
        <f>'Cap Outlay Deprec 26'!F12</f>
        <v>1840081</v>
      </c>
      <c r="C2029" s="2" t="s">
        <v>573</v>
      </c>
      <c r="D2029" s="2" t="str">
        <f t="shared" si="30"/>
        <v>Error?</v>
      </c>
    </row>
    <row r="2030" spans="1:4" x14ac:dyDescent="0.2">
      <c r="A2030" s="5">
        <v>1969</v>
      </c>
      <c r="B2030" s="138">
        <f>'Cap Outlay Deprec 26'!F13</f>
        <v>200606</v>
      </c>
      <c r="C2030" s="2" t="s">
        <v>573</v>
      </c>
      <c r="D2030" s="2" t="str">
        <f t="shared" si="30"/>
        <v>Error?</v>
      </c>
    </row>
    <row r="2031" spans="1:4" x14ac:dyDescent="0.2">
      <c r="A2031" s="5">
        <v>1970</v>
      </c>
      <c r="B2031" s="138">
        <f>'Cap Outlay Deprec 26'!F16</f>
        <v>35172833</v>
      </c>
      <c r="C2031" s="2" t="s">
        <v>573</v>
      </c>
      <c r="D2031" s="2" t="str">
        <f t="shared" si="30"/>
        <v>Error?</v>
      </c>
    </row>
    <row r="2032" spans="1:4" x14ac:dyDescent="0.2">
      <c r="A2032" s="10">
        <v>1971</v>
      </c>
      <c r="D2032" s="2" t="str">
        <f t="shared" si="30"/>
        <v>OK</v>
      </c>
    </row>
    <row r="2033" spans="1:4" x14ac:dyDescent="0.2">
      <c r="A2033" s="5">
        <v>1972</v>
      </c>
      <c r="B2033" s="138">
        <f>'Cap Outlay Deprec 26'!H8</f>
        <v>13018984</v>
      </c>
      <c r="D2033" s="2" t="str">
        <f t="shared" si="30"/>
        <v>Error?</v>
      </c>
    </row>
    <row r="2034" spans="1:4" x14ac:dyDescent="0.2">
      <c r="A2034" s="5">
        <v>1973</v>
      </c>
      <c r="B2034" s="138">
        <f>'Cap Outlay Deprec 26'!H10</f>
        <v>283583</v>
      </c>
      <c r="D2034" s="2" t="str">
        <f t="shared" si="30"/>
        <v>Error?</v>
      </c>
    </row>
    <row r="2035" spans="1:4" x14ac:dyDescent="0.2">
      <c r="A2035" s="5">
        <v>1974</v>
      </c>
      <c r="B2035" s="138">
        <f>'Cap Outlay Deprec 26'!H12</f>
        <v>1072595</v>
      </c>
      <c r="D2035" s="2" t="str">
        <f t="shared" si="30"/>
        <v>Error?</v>
      </c>
    </row>
    <row r="2036" spans="1:4" x14ac:dyDescent="0.2">
      <c r="A2036" s="5">
        <v>1975</v>
      </c>
      <c r="B2036" s="138">
        <f>'Cap Outlay Deprec 26'!H13</f>
        <v>145694</v>
      </c>
      <c r="D2036" s="2" t="str">
        <f t="shared" si="30"/>
        <v>Error?</v>
      </c>
    </row>
    <row r="2037" spans="1:4" x14ac:dyDescent="0.2">
      <c r="A2037" s="5">
        <v>1976</v>
      </c>
      <c r="B2037" s="138">
        <f>'Cap Outlay Deprec 26'!H16</f>
        <v>14520856</v>
      </c>
      <c r="C2037" s="2" t="s">
        <v>573</v>
      </c>
      <c r="D2037" s="2" t="str">
        <f t="shared" si="30"/>
        <v>Error?</v>
      </c>
    </row>
    <row r="2038" spans="1:4" x14ac:dyDescent="0.2">
      <c r="A2038" s="10">
        <v>1977</v>
      </c>
      <c r="D2038" s="2" t="str">
        <f t="shared" si="30"/>
        <v>OK</v>
      </c>
    </row>
    <row r="2039" spans="1:4" x14ac:dyDescent="0.2">
      <c r="A2039" s="5">
        <v>1978</v>
      </c>
      <c r="B2039" s="138">
        <f>'Cap Outlay Deprec 26'!I8</f>
        <v>1097452</v>
      </c>
      <c r="D2039" s="2" t="str">
        <f t="shared" si="30"/>
        <v>Error?</v>
      </c>
    </row>
    <row r="2040" spans="1:4" x14ac:dyDescent="0.2">
      <c r="A2040" s="5">
        <v>1979</v>
      </c>
      <c r="B2040" s="138">
        <f>'Cap Outlay Deprec 26'!I10</f>
        <v>111991</v>
      </c>
      <c r="D2040" s="2" t="str">
        <f t="shared" si="30"/>
        <v>Error?</v>
      </c>
    </row>
    <row r="2041" spans="1:4" x14ac:dyDescent="0.2">
      <c r="A2041" s="5">
        <v>1980</v>
      </c>
      <c r="B2041" s="138">
        <f>'Cap Outlay Deprec 26'!I12</f>
        <v>129102</v>
      </c>
      <c r="D2041" s="2" t="str">
        <f t="shared" si="30"/>
        <v>Error?</v>
      </c>
    </row>
    <row r="2042" spans="1:4" x14ac:dyDescent="0.2">
      <c r="A2042" s="5">
        <v>1981</v>
      </c>
      <c r="B2042" s="138">
        <f>'Cap Outlay Deprec 26'!I13</f>
        <v>15127</v>
      </c>
      <c r="D2042" s="2" t="str">
        <f t="shared" si="30"/>
        <v>Error?</v>
      </c>
    </row>
    <row r="2043" spans="1:4" x14ac:dyDescent="0.2">
      <c r="A2043" s="5">
        <v>1982</v>
      </c>
      <c r="B2043" s="138">
        <f>'Cap Outlay Deprec 26'!I16</f>
        <v>1353672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238462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238462</v>
      </c>
      <c r="C2049" s="2" t="s">
        <v>573</v>
      </c>
      <c r="D2049" s="2" t="str">
        <f t="shared" si="31"/>
        <v>Error?</v>
      </c>
    </row>
    <row r="2050" spans="1:4" x14ac:dyDescent="0.2">
      <c r="A2050" s="10">
        <v>1989</v>
      </c>
      <c r="D2050" s="2" t="str">
        <f t="shared" si="31"/>
        <v>OK</v>
      </c>
    </row>
    <row r="2051" spans="1:4" x14ac:dyDescent="0.2">
      <c r="A2051" s="5">
        <v>1990</v>
      </c>
      <c r="B2051" s="138">
        <f>'Cap Outlay Deprec 26'!K8</f>
        <v>14116436</v>
      </c>
      <c r="C2051" s="2" t="s">
        <v>573</v>
      </c>
      <c r="D2051" s="2" t="str">
        <f t="shared" si="31"/>
        <v>Error?</v>
      </c>
    </row>
    <row r="2052" spans="1:4" x14ac:dyDescent="0.2">
      <c r="A2052" s="5">
        <v>1991</v>
      </c>
      <c r="B2052" s="138">
        <f>'Cap Outlay Deprec 26'!K10</f>
        <v>395574</v>
      </c>
      <c r="C2052" s="2" t="s">
        <v>573</v>
      </c>
      <c r="D2052" s="2" t="str">
        <f t="shared" si="31"/>
        <v>Error?</v>
      </c>
    </row>
    <row r="2053" spans="1:4" x14ac:dyDescent="0.2">
      <c r="A2053" s="5">
        <v>1992</v>
      </c>
      <c r="B2053" s="138">
        <f>'Cap Outlay Deprec 26'!K12</f>
        <v>963235</v>
      </c>
      <c r="C2053" s="2" t="s">
        <v>573</v>
      </c>
      <c r="D2053" s="2" t="str">
        <f t="shared" si="31"/>
        <v>Error?</v>
      </c>
    </row>
    <row r="2054" spans="1:4" x14ac:dyDescent="0.2">
      <c r="A2054" s="5">
        <v>1993</v>
      </c>
      <c r="B2054" s="138">
        <f>'Cap Outlay Deprec 26'!K13</f>
        <v>160821</v>
      </c>
      <c r="C2054" s="2" t="s">
        <v>573</v>
      </c>
      <c r="D2054" s="2" t="str">
        <f t="shared" si="31"/>
        <v>Error?</v>
      </c>
    </row>
    <row r="2055" spans="1:4" x14ac:dyDescent="0.2">
      <c r="A2055" s="5">
        <v>1994</v>
      </c>
      <c r="B2055" s="138">
        <f>'Cap Outlay Deprec 26'!K16</f>
        <v>15636066</v>
      </c>
      <c r="C2055" s="2" t="s">
        <v>573</v>
      </c>
      <c r="D2055" s="2" t="str">
        <f t="shared" si="31"/>
        <v>Error?</v>
      </c>
    </row>
    <row r="2056" spans="1:4" x14ac:dyDescent="0.2">
      <c r="A2056" s="5">
        <v>1995</v>
      </c>
      <c r="B2056" s="138">
        <f>'Cap Outlay Deprec 26'!L5</f>
        <v>369846</v>
      </c>
      <c r="C2056" s="2" t="s">
        <v>573</v>
      </c>
      <c r="D2056" s="2" t="str">
        <f t="shared" si="31"/>
        <v>Error?</v>
      </c>
    </row>
    <row r="2057" spans="1:4" x14ac:dyDescent="0.2">
      <c r="A2057" s="5">
        <v>1996</v>
      </c>
      <c r="B2057" s="138">
        <f>'Cap Outlay Deprec 26'!L8</f>
        <v>16341924</v>
      </c>
      <c r="C2057" s="2" t="s">
        <v>573</v>
      </c>
      <c r="D2057" s="2" t="str">
        <f t="shared" si="31"/>
        <v>Error?</v>
      </c>
    </row>
    <row r="2058" spans="1:4" x14ac:dyDescent="0.2">
      <c r="A2058" s="5">
        <v>1997</v>
      </c>
      <c r="B2058" s="138">
        <f>'Cap Outlay Deprec 26'!L10</f>
        <v>1908366</v>
      </c>
      <c r="C2058" s="2" t="s">
        <v>573</v>
      </c>
      <c r="D2058" s="2" t="str">
        <f t="shared" si="31"/>
        <v>Error?</v>
      </c>
    </row>
    <row r="2059" spans="1:4" x14ac:dyDescent="0.2">
      <c r="A2059" s="5">
        <v>1998</v>
      </c>
      <c r="B2059" s="138">
        <f>'Cap Outlay Deprec 26'!L12</f>
        <v>876846</v>
      </c>
      <c r="C2059" s="2" t="s">
        <v>573</v>
      </c>
      <c r="D2059" s="2" t="str">
        <f t="shared" si="31"/>
        <v>Error?</v>
      </c>
    </row>
    <row r="2060" spans="1:4" x14ac:dyDescent="0.2">
      <c r="A2060" s="5">
        <v>1999</v>
      </c>
      <c r="B2060" s="138">
        <f>'Cap Outlay Deprec 26'!L13</f>
        <v>39785</v>
      </c>
      <c r="C2060" s="2" t="s">
        <v>573</v>
      </c>
      <c r="D2060" s="2" t="str">
        <f t="shared" si="31"/>
        <v>Error?</v>
      </c>
    </row>
    <row r="2061" spans="1:4" x14ac:dyDescent="0.2">
      <c r="A2061" s="5">
        <v>2000</v>
      </c>
      <c r="B2061" s="138">
        <f>'Cap Outlay Deprec 26'!L16</f>
        <v>19536767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814653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819937</v>
      </c>
      <c r="C2088" s="2" t="s">
        <v>573</v>
      </c>
      <c r="D2088" s="2" t="str">
        <f t="shared" si="31"/>
        <v>Error?</v>
      </c>
    </row>
    <row r="2089" spans="1:4" x14ac:dyDescent="0.2">
      <c r="A2089" s="5">
        <v>2028</v>
      </c>
      <c r="B2089" s="138">
        <f>'Expenditures 15-22'!K92</f>
        <v>1014695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28712</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953508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13571119</v>
      </c>
      <c r="C2551" s="2" t="s">
        <v>573</v>
      </c>
      <c r="D2551" s="2" t="str">
        <f t="shared" si="38"/>
        <v>Error?</v>
      </c>
    </row>
    <row r="2552" spans="1:4" x14ac:dyDescent="0.2">
      <c r="A2552" s="10">
        <v>2491</v>
      </c>
      <c r="D2552" s="2" t="str">
        <f t="shared" si="38"/>
        <v>OK</v>
      </c>
    </row>
    <row r="2553" spans="1:4" x14ac:dyDescent="0.2">
      <c r="A2553" s="5">
        <v>2492</v>
      </c>
      <c r="B2553" s="138">
        <f>'Acct Summary 7-8'!C6</f>
        <v>1368850</v>
      </c>
      <c r="C2553" s="2" t="s">
        <v>573</v>
      </c>
      <c r="D2553" s="2" t="str">
        <f t="shared" si="38"/>
        <v>Error?</v>
      </c>
    </row>
    <row r="2554" spans="1:4" x14ac:dyDescent="0.2">
      <c r="A2554" s="5">
        <v>2493</v>
      </c>
      <c r="B2554" s="138">
        <f>'Acct Summary 7-8'!C7</f>
        <v>789819</v>
      </c>
      <c r="C2554" s="2" t="s">
        <v>573</v>
      </c>
      <c r="D2554" s="2" t="str">
        <f t="shared" si="38"/>
        <v>Error?</v>
      </c>
    </row>
    <row r="2555" spans="1:4" x14ac:dyDescent="0.2">
      <c r="A2555" s="5">
        <v>2494</v>
      </c>
      <c r="B2555" s="138">
        <f>'Acct Summary 7-8'!C8</f>
        <v>15729788</v>
      </c>
      <c r="C2555" s="2" t="s">
        <v>573</v>
      </c>
      <c r="D2555" s="2" t="str">
        <f t="shared" si="38"/>
        <v>Error?</v>
      </c>
    </row>
    <row r="2556" spans="1:4" x14ac:dyDescent="0.2">
      <c r="A2556" s="5">
        <v>2495</v>
      </c>
      <c r="B2556" s="138">
        <f>'Acct Summary 7-8'!C12</f>
        <v>8122687</v>
      </c>
      <c r="C2556" s="2" t="s">
        <v>573</v>
      </c>
      <c r="D2556" s="2" t="str">
        <f t="shared" si="38"/>
        <v>Error?</v>
      </c>
    </row>
    <row r="2557" spans="1:4" x14ac:dyDescent="0.2">
      <c r="A2557" s="5">
        <v>2496</v>
      </c>
      <c r="B2557" s="138">
        <f>'Acct Summary 7-8'!C13</f>
        <v>5624097</v>
      </c>
      <c r="C2557" s="2" t="s">
        <v>573</v>
      </c>
      <c r="D2557" s="2" t="str">
        <f t="shared" si="38"/>
        <v>Error?</v>
      </c>
    </row>
    <row r="2558" spans="1:4" x14ac:dyDescent="0.2">
      <c r="A2558" s="5">
        <v>2497</v>
      </c>
      <c r="B2558" s="138">
        <f>'Acct Summary 7-8'!C14</f>
        <v>65236</v>
      </c>
      <c r="C2558" s="2" t="s">
        <v>573</v>
      </c>
      <c r="D2558" s="2" t="str">
        <f t="shared" si="38"/>
        <v>Error?</v>
      </c>
    </row>
    <row r="2559" spans="1:4" x14ac:dyDescent="0.2">
      <c r="A2559" s="5">
        <v>2498</v>
      </c>
      <c r="B2559" s="138">
        <f>'Acct Summary 7-8'!C15</f>
        <v>1834632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15646652</v>
      </c>
      <c r="C2561" s="2" t="s">
        <v>573</v>
      </c>
      <c r="D2561" s="2" t="str">
        <f t="shared" si="39"/>
        <v>Error?</v>
      </c>
    </row>
    <row r="2562" spans="1:4" x14ac:dyDescent="0.2">
      <c r="A2562" s="5">
        <v>2501</v>
      </c>
      <c r="B2562" s="138">
        <f>'Acct Summary 7-8'!C20</f>
        <v>83136</v>
      </c>
      <c r="C2562" s="2" t="s">
        <v>573</v>
      </c>
      <c r="D2562" s="2" t="str">
        <f t="shared" si="39"/>
        <v>Error?</v>
      </c>
    </row>
    <row r="2563" spans="1:4" x14ac:dyDescent="0.2">
      <c r="A2563" s="5">
        <v>2502</v>
      </c>
      <c r="B2563" s="138">
        <f>'Acct Summary 7-8'!C80</f>
        <v>-522861</v>
      </c>
      <c r="D2563" s="2" t="str">
        <f t="shared" si="39"/>
        <v>Error?</v>
      </c>
    </row>
    <row r="2564" spans="1:4" x14ac:dyDescent="0.2">
      <c r="A2564" s="5">
        <v>2503</v>
      </c>
      <c r="B2564" s="138">
        <f>'Acct Summary 7-8'!D4</f>
        <v>1931688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10850</v>
      </c>
      <c r="C2567" s="2" t="s">
        <v>573</v>
      </c>
      <c r="D2567" s="2" t="str">
        <f t="shared" si="39"/>
        <v>Error?</v>
      </c>
    </row>
    <row r="2568" spans="1:4" x14ac:dyDescent="0.2">
      <c r="A2568" s="5">
        <v>2507</v>
      </c>
      <c r="B2568" s="138">
        <f>'Acct Summary 7-8'!D8</f>
        <v>1942538</v>
      </c>
      <c r="C2568" s="2" t="s">
        <v>573</v>
      </c>
      <c r="D2568" s="2" t="str">
        <f t="shared" si="39"/>
        <v>Error?</v>
      </c>
    </row>
    <row r="2569" spans="1:4" x14ac:dyDescent="0.2">
      <c r="A2569" s="5">
        <v>2508</v>
      </c>
      <c r="B2569" s="138">
        <f>'Acct Summary 7-8'!D13</f>
        <v>1099384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28712</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1128096</v>
      </c>
      <c r="C2573" s="2" t="s">
        <v>573</v>
      </c>
      <c r="D2573" s="2" t="str">
        <f t="shared" si="39"/>
        <v>Error?</v>
      </c>
    </row>
    <row r="2574" spans="1:4" x14ac:dyDescent="0.2">
      <c r="A2574" s="5">
        <v>2513</v>
      </c>
      <c r="B2574" s="138">
        <f>'Acct Summary 7-8'!D20</f>
        <v>814442</v>
      </c>
      <c r="C2574" s="2" t="s">
        <v>573</v>
      </c>
      <c r="D2574" s="2" t="str">
        <f t="shared" si="39"/>
        <v>Error?</v>
      </c>
    </row>
    <row r="2575" spans="1:4" x14ac:dyDescent="0.2">
      <c r="A2575" s="5">
        <v>2514</v>
      </c>
      <c r="B2575" s="138">
        <f>'Acct Summary 7-8'!D80</f>
        <v>-22908</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1171772</v>
      </c>
      <c r="C2591" s="2" t="s">
        <v>573</v>
      </c>
      <c r="D2591" s="2" t="str">
        <f t="shared" si="39"/>
        <v>Error?</v>
      </c>
    </row>
    <row r="2592" spans="1:4" x14ac:dyDescent="0.2">
      <c r="A2592" s="10">
        <v>2531</v>
      </c>
      <c r="D2592" s="2" t="str">
        <f t="shared" si="39"/>
        <v>OK</v>
      </c>
    </row>
    <row r="2593" spans="1:4" x14ac:dyDescent="0.2">
      <c r="A2593" s="5">
        <v>2532</v>
      </c>
      <c r="B2593" s="138">
        <f>'Acct Summary 7-8'!F6</f>
        <v>317390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1489162</v>
      </c>
      <c r="C2595" s="2" t="s">
        <v>573</v>
      </c>
      <c r="D2595" s="2" t="str">
        <f t="shared" si="39"/>
        <v>Error?</v>
      </c>
    </row>
    <row r="2596" spans="1:4" x14ac:dyDescent="0.2">
      <c r="A2596" s="5">
        <v>2535</v>
      </c>
      <c r="B2596" s="138">
        <f>'Acct Summary 7-8'!F13</f>
        <v>835859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835859</v>
      </c>
      <c r="C2600" s="2" t="s">
        <v>573</v>
      </c>
      <c r="D2600" s="2" t="str">
        <f t="shared" si="39"/>
        <v>Error?</v>
      </c>
    </row>
    <row r="2601" spans="1:4" x14ac:dyDescent="0.2">
      <c r="A2601" s="5">
        <v>2540</v>
      </c>
      <c r="B2601" s="138">
        <f>'Acct Summary 7-8'!F20</f>
        <v>653303</v>
      </c>
      <c r="C2601" s="2" t="s">
        <v>573</v>
      </c>
      <c r="D2601" s="2" t="str">
        <f t="shared" si="39"/>
        <v>Error?</v>
      </c>
    </row>
    <row r="2602" spans="1:4" x14ac:dyDescent="0.2">
      <c r="A2602" s="5">
        <v>2541</v>
      </c>
      <c r="B2602" s="138">
        <f>'Acct Summary 7-8'!F80</f>
        <v>-19956</v>
      </c>
      <c r="D2602" s="2" t="str">
        <f t="shared" si="39"/>
        <v>Error?</v>
      </c>
    </row>
    <row r="2603" spans="1:4" x14ac:dyDescent="0.2">
      <c r="A2603" s="5">
        <v>2542</v>
      </c>
      <c r="B2603" s="138">
        <f>'Acct Summary 7-8'!G4</f>
        <v>648042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648042</v>
      </c>
      <c r="C2606" s="2" t="s">
        <v>573</v>
      </c>
      <c r="D2606" s="2" t="str">
        <f t="shared" si="39"/>
        <v>Error?</v>
      </c>
    </row>
    <row r="2607" spans="1:4" x14ac:dyDescent="0.2">
      <c r="A2607" s="5">
        <v>2546</v>
      </c>
      <c r="B2607" s="138">
        <f>'Acct Summary 7-8'!G12</f>
        <v>143561</v>
      </c>
      <c r="C2607" s="2" t="s">
        <v>573</v>
      </c>
      <c r="D2607" s="2" t="str">
        <f t="shared" si="39"/>
        <v>Error?</v>
      </c>
    </row>
    <row r="2608" spans="1:4" x14ac:dyDescent="0.2">
      <c r="A2608" s="5">
        <v>2547</v>
      </c>
      <c r="B2608" s="138">
        <f>'Acct Summary 7-8'!G13</f>
        <v>263044</v>
      </c>
      <c r="C2608" s="2" t="s">
        <v>573</v>
      </c>
      <c r="D2608" s="2" t="str">
        <f t="shared" si="39"/>
        <v>Error?</v>
      </c>
    </row>
    <row r="2609" spans="1:4" x14ac:dyDescent="0.2">
      <c r="A2609" s="5">
        <v>2548</v>
      </c>
      <c r="B2609" s="138">
        <f>'Acct Summary 7-8'!G14</f>
        <v>711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407316</v>
      </c>
      <c r="C2612" s="2" t="s">
        <v>573</v>
      </c>
      <c r="D2612" s="2" t="str">
        <f t="shared" si="39"/>
        <v>Error?</v>
      </c>
    </row>
    <row r="2613" spans="1:4" x14ac:dyDescent="0.2">
      <c r="A2613" s="5">
        <v>2552</v>
      </c>
      <c r="B2613" s="138">
        <f>'Acct Summary 7-8'!G20</f>
        <v>240726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1490600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1490600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1581554</v>
      </c>
      <c r="C2634" s="2" t="s">
        <v>573</v>
      </c>
      <c r="D2634" s="2" t="str">
        <f t="shared" si="40"/>
        <v>Error?</v>
      </c>
    </row>
    <row r="2635" spans="1:4" x14ac:dyDescent="0.2">
      <c r="A2635" s="5">
        <v>2574</v>
      </c>
      <c r="B2635" s="138">
        <f>'Acct Summary 7-8'!E17</f>
        <v>1581554</v>
      </c>
      <c r="C2635" s="2" t="s">
        <v>573</v>
      </c>
      <c r="D2635" s="2" t="str">
        <f t="shared" si="40"/>
        <v>Error?</v>
      </c>
    </row>
    <row r="2636" spans="1:4" x14ac:dyDescent="0.2">
      <c r="A2636" s="5">
        <v>2575</v>
      </c>
      <c r="B2636" s="138">
        <f>'Acct Summary 7-8'!E20</f>
        <v>-90954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10777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10777</v>
      </c>
      <c r="C2658" s="2" t="s">
        <v>573</v>
      </c>
      <c r="D2658" s="2" t="str">
        <f t="shared" si="40"/>
        <v>Error?</v>
      </c>
    </row>
    <row r="2659" spans="1:4" x14ac:dyDescent="0.2">
      <c r="A2659" s="5">
        <v>2598</v>
      </c>
      <c r="B2659" s="138">
        <f>'Acct Summary 7-8'!H13</f>
        <v>39739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39739</v>
      </c>
      <c r="C2661" s="2" t="s">
        <v>573</v>
      </c>
      <c r="D2661" s="2" t="str">
        <f t="shared" si="40"/>
        <v>Error?</v>
      </c>
    </row>
    <row r="2662" spans="1:4" x14ac:dyDescent="0.2">
      <c r="A2662" s="5">
        <v>2601</v>
      </c>
      <c r="B2662" s="138">
        <f>'Acct Summary 7-8'!H20</f>
        <v>-28962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5284</v>
      </c>
      <c r="C2789" s="2" t="s">
        <v>573</v>
      </c>
      <c r="D2789" s="2" t="str">
        <f t="shared" si="42"/>
        <v>Error?</v>
      </c>
    </row>
    <row r="2790" spans="1:4" x14ac:dyDescent="0.2">
      <c r="A2790" s="5">
        <v>2729</v>
      </c>
      <c r="B2790" s="138">
        <f>'Expenditures 15-22'!E102</f>
        <v>5284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73276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6099862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113556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73276</v>
      </c>
      <c r="D2908" s="2" t="str">
        <f t="shared" si="44"/>
        <v>Error?</v>
      </c>
    </row>
    <row r="2909" spans="1:4" x14ac:dyDescent="0.2">
      <c r="A2909" s="10">
        <v>2848</v>
      </c>
      <c r="D2909" s="2" t="str">
        <f t="shared" si="44"/>
        <v>OK</v>
      </c>
    </row>
    <row r="2910" spans="1:4" x14ac:dyDescent="0.2">
      <c r="A2910" s="5">
        <v>2849</v>
      </c>
      <c r="B2910" s="138">
        <f>'Assets-Liab 5-6'!I34</f>
        <v>73276</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6026586</v>
      </c>
      <c r="D2912" s="2" t="str">
        <f t="shared" si="44"/>
        <v>Error?</v>
      </c>
    </row>
    <row r="2913" spans="1:4" x14ac:dyDescent="0.2">
      <c r="A2913" s="5">
        <v>2852</v>
      </c>
      <c r="B2913" s="138">
        <f>'Assets-Liab 5-6'!I41</f>
        <v>6099862</v>
      </c>
      <c r="C2913" s="2" t="s">
        <v>573</v>
      </c>
      <c r="D2913" s="2" t="str">
        <f t="shared" si="44"/>
        <v>Error?</v>
      </c>
    </row>
    <row r="2914" spans="1:4" x14ac:dyDescent="0.2">
      <c r="A2914" s="5">
        <v>2853</v>
      </c>
      <c r="B2914" s="138">
        <f>'Assets-Liab 5-6'!L33</f>
        <v>113556</v>
      </c>
      <c r="D2914" s="2" t="str">
        <f t="shared" si="44"/>
        <v>Error?</v>
      </c>
    </row>
    <row r="2915" spans="1:4" x14ac:dyDescent="0.2">
      <c r="A2915" s="10">
        <v>2854</v>
      </c>
      <c r="D2915" s="2" t="str">
        <f t="shared" si="44"/>
        <v>OK</v>
      </c>
    </row>
    <row r="2916" spans="1:4" x14ac:dyDescent="0.2">
      <c r="A2916" s="5">
        <v>2855</v>
      </c>
      <c r="B2916" s="138">
        <f>'Assets-Liab 5-6'!L34</f>
        <v>113556</v>
      </c>
      <c r="C2916" s="2" t="s">
        <v>573</v>
      </c>
      <c r="D2916" s="2" t="str">
        <f t="shared" si="44"/>
        <v>Error?</v>
      </c>
    </row>
    <row r="2917" spans="1:4" x14ac:dyDescent="0.2">
      <c r="A2917" s="5">
        <v>2856</v>
      </c>
      <c r="B2917" s="138">
        <f>'Assets-Liab 5-6'!L41</f>
        <v>113556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5284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814653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819937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28712</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189993</v>
      </c>
      <c r="D3055" s="2" t="str">
        <f t="shared" si="46"/>
        <v>Error?</v>
      </c>
    </row>
    <row r="3056" spans="1:4" x14ac:dyDescent="0.2">
      <c r="A3056" s="5">
        <v>2995</v>
      </c>
      <c r="B3056" s="138">
        <f>'Expenditures 15-22'!D10</f>
        <v>49323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3723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243039</v>
      </c>
      <c r="C3062" s="2" t="s">
        <v>573</v>
      </c>
      <c r="D3062" s="2" t="str">
        <f t="shared" si="46"/>
        <v>Error?</v>
      </c>
    </row>
    <row r="3063" spans="1:4" x14ac:dyDescent="0.2">
      <c r="A3063" s="10">
        <v>3002</v>
      </c>
      <c r="D3063" s="2" t="str">
        <f t="shared" si="46"/>
        <v>OK</v>
      </c>
    </row>
    <row r="3064" spans="1:4" x14ac:dyDescent="0.2">
      <c r="A3064" s="5">
        <v>3003</v>
      </c>
      <c r="B3064" s="138">
        <f>'Expenditures 15-22'!D219</f>
        <v>4648</v>
      </c>
      <c r="D3064" s="2" t="str">
        <f t="shared" si="46"/>
        <v>Error?</v>
      </c>
    </row>
    <row r="3065" spans="1:4" x14ac:dyDescent="0.2">
      <c r="A3065" s="5">
        <v>3004</v>
      </c>
      <c r="B3065" s="138">
        <f>'Expenditures 15-22'!K219</f>
        <v>4648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431151</v>
      </c>
      <c r="C3225" s="2" t="s">
        <v>573</v>
      </c>
      <c r="D3225" s="2" t="str">
        <f t="shared" si="49"/>
        <v>Error?</v>
      </c>
    </row>
    <row r="3226" spans="1:4" x14ac:dyDescent="0.2">
      <c r="A3226" s="5">
        <v>3165</v>
      </c>
      <c r="B3226" s="138">
        <f>'Acct Summary 7-8'!I8</f>
        <v>431151</v>
      </c>
      <c r="C3226" s="2" t="s">
        <v>573</v>
      </c>
      <c r="D3226" s="2" t="str">
        <f t="shared" si="49"/>
        <v>Error?</v>
      </c>
    </row>
    <row r="3227" spans="1:4" x14ac:dyDescent="0.2">
      <c r="A3227" s="5">
        <v>3166</v>
      </c>
      <c r="B3227" s="138">
        <f>'Acct Summary 7-8'!I20</f>
        <v>431151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83136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814442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653303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240726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-90954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-28962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431151</v>
      </c>
      <c r="C3320" s="2" t="s">
        <v>573</v>
      </c>
      <c r="D3320" s="2" t="str">
        <f t="shared" si="50"/>
        <v>Error?</v>
      </c>
    </row>
    <row r="3321" spans="1:4" x14ac:dyDescent="0.2">
      <c r="A3321" s="5">
        <v>3260</v>
      </c>
      <c r="B3321" s="138">
        <f>'Acct Summary 7-8'!I79</f>
        <v>5595435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6026586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1077756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161705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1009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7768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10163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1294883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84670</v>
      </c>
      <c r="D3387" s="2" t="str">
        <f t="shared" si="51"/>
        <v>Error?</v>
      </c>
    </row>
    <row r="3388" spans="1:4" x14ac:dyDescent="0.2">
      <c r="A3388" s="5">
        <v>3327</v>
      </c>
      <c r="B3388" s="138">
        <f>'Expenditures 15-22'!D217</f>
        <v>36619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84670</v>
      </c>
      <c r="C3390" s="2" t="s">
        <v>573</v>
      </c>
      <c r="D3390" s="2" t="str">
        <f t="shared" si="51"/>
        <v>Error?</v>
      </c>
    </row>
    <row r="3391" spans="1:4" x14ac:dyDescent="0.2">
      <c r="A3391" s="5">
        <v>3330</v>
      </c>
      <c r="B3391" s="138">
        <f>'Expenditures 15-22'!K217</f>
        <v>36619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15370872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4421180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1461431</v>
      </c>
      <c r="D3417" s="2" t="str">
        <f t="shared" si="52"/>
        <v>Error?</v>
      </c>
    </row>
    <row r="3418" spans="1:4" x14ac:dyDescent="0.2">
      <c r="A3418" s="10">
        <v>3357</v>
      </c>
      <c r="D3418" s="2" t="str">
        <f t="shared" si="52"/>
        <v>OK</v>
      </c>
    </row>
    <row r="3419" spans="1:4" x14ac:dyDescent="0.2">
      <c r="A3419" s="5">
        <v>3358</v>
      </c>
      <c r="B3419" s="138">
        <f>'Assets-Liab 5-6'!F4</f>
        <v>1368308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1802116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188913</v>
      </c>
      <c r="D3425" s="2" t="str">
        <f t="shared" si="52"/>
        <v>Error?</v>
      </c>
    </row>
    <row r="3426" spans="1:4" x14ac:dyDescent="0.2">
      <c r="A3426" s="10">
        <v>3365</v>
      </c>
      <c r="D3426" s="2" t="str">
        <f t="shared" si="52"/>
        <v>OK</v>
      </c>
    </row>
    <row r="3427" spans="1:4" x14ac:dyDescent="0.2">
      <c r="A3427" s="5">
        <v>3366</v>
      </c>
      <c r="B3427" s="138">
        <f>'Assets-Liab 5-6'!I4</f>
        <v>6026586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113556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271196</v>
      </c>
      <c r="C3446" s="2" t="s">
        <v>573</v>
      </c>
      <c r="D3446" s="2" t="str">
        <f t="shared" si="52"/>
        <v>Error?</v>
      </c>
    </row>
    <row r="3447" spans="1:4" x14ac:dyDescent="0.2">
      <c r="A3447" s="5">
        <v>3386</v>
      </c>
      <c r="B3447" s="138">
        <f>'Tax Sched 23'!D16</f>
        <v>127039</v>
      </c>
      <c r="C3447" s="2" t="s">
        <v>573</v>
      </c>
      <c r="D3447" s="2" t="str">
        <f t="shared" si="52"/>
        <v>Error?</v>
      </c>
    </row>
    <row r="3448" spans="1:4" x14ac:dyDescent="0.2">
      <c r="A3448" s="5">
        <v>3387</v>
      </c>
      <c r="B3448" s="138">
        <f>'Tax Sched 23'!C16</f>
        <v>144157</v>
      </c>
      <c r="D3448" s="2" t="str">
        <f t="shared" si="52"/>
        <v>Error?</v>
      </c>
    </row>
    <row r="3449" spans="1:4" x14ac:dyDescent="0.2">
      <c r="A3449" s="5">
        <v>3388</v>
      </c>
      <c r="B3449" s="138">
        <f>'Tax Sched 23'!F16</f>
        <v>139224</v>
      </c>
      <c r="C3449" s="2" t="s">
        <v>573</v>
      </c>
      <c r="D3449" s="2" t="str">
        <f t="shared" si="52"/>
        <v>Error?</v>
      </c>
    </row>
    <row r="3450" spans="1:4" x14ac:dyDescent="0.2">
      <c r="A3450" s="5">
        <v>3389</v>
      </c>
      <c r="B3450" s="138">
        <f>'Tax Sched 23'!E16</f>
        <v>283381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767894</v>
      </c>
      <c r="D3546" s="2" t="str">
        <f t="shared" si="54"/>
        <v>Error?</v>
      </c>
    </row>
    <row r="3547" spans="1:4" x14ac:dyDescent="0.2">
      <c r="A3547" s="10">
        <v>3486</v>
      </c>
      <c r="D3547" s="2" t="str">
        <f t="shared" si="54"/>
        <v>OK</v>
      </c>
    </row>
    <row r="3548" spans="1:4" x14ac:dyDescent="0.2">
      <c r="A3548" s="5">
        <v>3487</v>
      </c>
      <c r="B3548" s="138">
        <f>'Assets-Liab 5-6'!K6</f>
        <v>146552</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914446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146552</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146552</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767894</v>
      </c>
      <c r="D3567" s="2" t="str">
        <f t="shared" si="54"/>
        <v>Error?</v>
      </c>
    </row>
    <row r="3568" spans="1:4" x14ac:dyDescent="0.2">
      <c r="A3568" s="5">
        <v>3507</v>
      </c>
      <c r="B3568" s="138">
        <f>'Assets-Liab 5-6'!K41</f>
        <v>914446</v>
      </c>
      <c r="C3568" s="2" t="s">
        <v>573</v>
      </c>
      <c r="D3568" s="2" t="str">
        <f t="shared" si="54"/>
        <v>Error?</v>
      </c>
    </row>
    <row r="3569" spans="1:4" x14ac:dyDescent="0.2">
      <c r="A3569" s="5">
        <v>3508</v>
      </c>
      <c r="B3569" s="138">
        <f>'Acct Summary 7-8'!K4</f>
        <v>321191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321191</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321191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321191</v>
      </c>
      <c r="C3588" s="2" t="s">
        <v>573</v>
      </c>
      <c r="D3588" s="2" t="str">
        <f t="shared" si="55"/>
        <v>Error?</v>
      </c>
    </row>
    <row r="3589" spans="1:4" x14ac:dyDescent="0.2">
      <c r="A3589" s="5">
        <v>3528</v>
      </c>
      <c r="B3589" s="138">
        <f>'Acct Summary 7-8'!K79</f>
        <v>446703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767894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321191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49386</v>
      </c>
      <c r="C3725" s="2" t="s">
        <v>573</v>
      </c>
      <c r="D3725" s="2" t="str">
        <f t="shared" si="57"/>
        <v>Error?</v>
      </c>
    </row>
    <row r="3726" spans="1:4" x14ac:dyDescent="0.2">
      <c r="A3726" s="5">
        <v>3665</v>
      </c>
      <c r="B3726" s="138">
        <f>'Tax Sched 23'!D13</f>
        <v>23134</v>
      </c>
      <c r="C3726" s="2" t="s">
        <v>573</v>
      </c>
      <c r="D3726" s="2" t="str">
        <f t="shared" si="57"/>
        <v>Error?</v>
      </c>
    </row>
    <row r="3727" spans="1:4" x14ac:dyDescent="0.2">
      <c r="A3727" s="5">
        <v>3666</v>
      </c>
      <c r="B3727" s="138">
        <f>'Tax Sched 23'!C13</f>
        <v>26252</v>
      </c>
      <c r="D3727" s="2" t="str">
        <f t="shared" si="57"/>
        <v>Error?</v>
      </c>
    </row>
    <row r="3728" spans="1:4" x14ac:dyDescent="0.2">
      <c r="A3728" s="5">
        <v>3667</v>
      </c>
      <c r="B3728" s="138">
        <f>'Tax Sched 23'!F13</f>
        <v>25353</v>
      </c>
      <c r="C3728" s="2" t="s">
        <v>573</v>
      </c>
      <c r="D3728" s="2" t="str">
        <f t="shared" si="57"/>
        <v>Error?</v>
      </c>
    </row>
    <row r="3729" spans="1:4" x14ac:dyDescent="0.2">
      <c r="A3729" s="5">
        <v>3668</v>
      </c>
      <c r="B3729" s="138">
        <f>'Tax Sched 23'!E13</f>
        <v>51605</v>
      </c>
      <c r="D3729" s="2" t="str">
        <f t="shared" si="57"/>
        <v>Error?</v>
      </c>
    </row>
    <row r="3730" spans="1:4" x14ac:dyDescent="0.2">
      <c r="A3730" s="5">
        <v>3669</v>
      </c>
      <c r="B3730" s="138">
        <f>'ICR Computation 30'!E10</f>
        <v>153160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6133813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21863601</v>
      </c>
      <c r="C4122" s="2" t="s">
        <v>573</v>
      </c>
      <c r="D4122" s="2" t="str">
        <f t="shared" si="63"/>
        <v>Error?</v>
      </c>
    </row>
    <row r="4123" spans="1:4" x14ac:dyDescent="0.2">
      <c r="A4123" s="5">
        <v>4062</v>
      </c>
      <c r="B4123" s="138">
        <f>'Acct Summary 7-8'!D10</f>
        <v>1942538</v>
      </c>
      <c r="C4123" s="2" t="s">
        <v>573</v>
      </c>
      <c r="D4123" s="2" t="str">
        <f t="shared" si="63"/>
        <v>Error?</v>
      </c>
    </row>
    <row r="4124" spans="1:4" x14ac:dyDescent="0.2">
      <c r="A4124" s="5">
        <v>4063</v>
      </c>
      <c r="B4124" s="138">
        <f>'Acct Summary 7-8'!E10</f>
        <v>1490600</v>
      </c>
      <c r="C4124" s="2" t="s">
        <v>573</v>
      </c>
      <c r="D4124" s="2" t="str">
        <f t="shared" si="63"/>
        <v>Error?</v>
      </c>
    </row>
    <row r="4125" spans="1:4" x14ac:dyDescent="0.2">
      <c r="A4125" s="5">
        <v>4064</v>
      </c>
      <c r="B4125" s="138">
        <f>'Acct Summary 7-8'!F10</f>
        <v>1489162</v>
      </c>
      <c r="C4125" s="2" t="s">
        <v>573</v>
      </c>
      <c r="D4125" s="2" t="str">
        <f t="shared" si="63"/>
        <v>Error?</v>
      </c>
    </row>
    <row r="4126" spans="1:4" x14ac:dyDescent="0.2">
      <c r="A4126" s="5">
        <v>4065</v>
      </c>
      <c r="B4126" s="138">
        <f>'Acct Summary 7-8'!G10</f>
        <v>648042</v>
      </c>
      <c r="C4126" s="2" t="s">
        <v>573</v>
      </c>
      <c r="D4126" s="2" t="str">
        <f t="shared" si="63"/>
        <v>Error?</v>
      </c>
    </row>
    <row r="4127" spans="1:4" x14ac:dyDescent="0.2">
      <c r="A4127" s="5">
        <v>4066</v>
      </c>
      <c r="B4127" s="138">
        <f>'Acct Summary 7-8'!H10</f>
        <v>10777</v>
      </c>
      <c r="C4127" s="2" t="s">
        <v>573</v>
      </c>
      <c r="D4127" s="2" t="str">
        <f t="shared" si="63"/>
        <v>Error?</v>
      </c>
    </row>
    <row r="4128" spans="1:4" x14ac:dyDescent="0.2">
      <c r="A4128" s="5">
        <v>4067</v>
      </c>
      <c r="B4128" s="138">
        <f>'Acct Summary 7-8'!I10</f>
        <v>431151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321191</v>
      </c>
      <c r="C4130" s="2" t="s">
        <v>573</v>
      </c>
      <c r="D4130" s="2" t="str">
        <f t="shared" si="63"/>
        <v>Error?</v>
      </c>
    </row>
    <row r="4131" spans="1:4" x14ac:dyDescent="0.2">
      <c r="A4131" s="5">
        <v>4070</v>
      </c>
      <c r="B4131" s="138">
        <f>'Acct Summary 7-8'!C18</f>
        <v>6133813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21780465</v>
      </c>
      <c r="C4136" s="2" t="s">
        <v>573</v>
      </c>
      <c r="D4136" s="2" t="str">
        <f t="shared" si="63"/>
        <v>Error?</v>
      </c>
    </row>
    <row r="4137" spans="1:4" x14ac:dyDescent="0.2">
      <c r="A4137" s="5">
        <v>4076</v>
      </c>
      <c r="B4137" s="138">
        <f>'Acct Summary 7-8'!D19</f>
        <v>1128096</v>
      </c>
      <c r="C4137" s="2" t="s">
        <v>573</v>
      </c>
      <c r="D4137" s="2" t="str">
        <f t="shared" si="63"/>
        <v>Error?</v>
      </c>
    </row>
    <row r="4138" spans="1:4" x14ac:dyDescent="0.2">
      <c r="A4138" s="5">
        <v>4077</v>
      </c>
      <c r="B4138" s="138">
        <f>'Acct Summary 7-8'!E19</f>
        <v>1581554</v>
      </c>
      <c r="C4138" s="2" t="s">
        <v>573</v>
      </c>
      <c r="D4138" s="2" t="str">
        <f t="shared" si="63"/>
        <v>Error?</v>
      </c>
    </row>
    <row r="4139" spans="1:4" x14ac:dyDescent="0.2">
      <c r="A4139" s="5">
        <v>4078</v>
      </c>
      <c r="B4139" s="138">
        <f>'Acct Summary 7-8'!F19</f>
        <v>835859</v>
      </c>
      <c r="C4139" s="2" t="s">
        <v>573</v>
      </c>
      <c r="D4139" s="2" t="str">
        <f t="shared" si="63"/>
        <v>Error?</v>
      </c>
    </row>
    <row r="4140" spans="1:4" x14ac:dyDescent="0.2">
      <c r="A4140" s="5">
        <v>4079</v>
      </c>
      <c r="B4140" s="138">
        <f>'Acct Summary 7-8'!G19</f>
        <v>407316</v>
      </c>
      <c r="C4140" s="2" t="s">
        <v>573</v>
      </c>
      <c r="D4140" s="2" t="str">
        <f t="shared" si="63"/>
        <v>Error?</v>
      </c>
    </row>
    <row r="4141" spans="1:4" x14ac:dyDescent="0.2">
      <c r="A4141" s="5">
        <v>4080</v>
      </c>
      <c r="B4141" s="138">
        <f>'Acct Summary 7-8'!H19</f>
        <v>39739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10105000</v>
      </c>
      <c r="C4171" s="2" t="s">
        <v>573</v>
      </c>
      <c r="D4171" s="2" t="str">
        <f t="shared" si="64"/>
        <v>Error?</v>
      </c>
    </row>
    <row r="4172" spans="1:4" x14ac:dyDescent="0.2">
      <c r="A4172" s="5">
        <v>4111</v>
      </c>
      <c r="B4172" s="138">
        <f>'Short-Term Long-Term Debt 24'!J49</f>
        <v>8643569</v>
      </c>
      <c r="C4172" s="2" t="s">
        <v>573</v>
      </c>
      <c r="D4172" s="2" t="str">
        <f t="shared" si="64"/>
        <v>Error?</v>
      </c>
    </row>
    <row r="4173" spans="1:4" x14ac:dyDescent="0.2">
      <c r="A4173" s="5">
        <v>4112</v>
      </c>
      <c r="B4173" s="138">
        <f>'Short-Term Long-Term Debt 24'!H49</f>
        <v>1180000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28712</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28712</v>
      </c>
      <c r="C4202" s="2" t="s">
        <v>573</v>
      </c>
      <c r="D4202" s="2" t="str">
        <f t="shared" si="64"/>
        <v>Error?</v>
      </c>
    </row>
    <row r="4203" spans="1:4" x14ac:dyDescent="0.2">
      <c r="A4203" s="5">
        <v>4142</v>
      </c>
      <c r="B4203" s="138">
        <f>'Expenditures 15-22'!E139</f>
        <v>28712</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3516.7</v>
      </c>
      <c r="C4265" s="2" t="s">
        <v>573</v>
      </c>
      <c r="D4265" s="2" t="str">
        <f t="shared" si="65"/>
        <v>Error?</v>
      </c>
      <c r="E4265" s="128"/>
    </row>
    <row r="4266" spans="1:5" x14ac:dyDescent="0.2">
      <c r="A4266" s="12">
        <v>4205</v>
      </c>
      <c r="B4266" s="138">
        <f>('FP Info 3'!F10)*100000</f>
        <v>550</v>
      </c>
      <c r="C4266" s="2" t="s">
        <v>573</v>
      </c>
      <c r="D4266" s="2" t="str">
        <f t="shared" si="65"/>
        <v>Error?</v>
      </c>
      <c r="E4266" s="128"/>
    </row>
    <row r="4267" spans="1:5" x14ac:dyDescent="0.2">
      <c r="A4267" s="12">
        <v>4206</v>
      </c>
      <c r="B4267" s="138">
        <f>('FP Info 3'!H10)*100000</f>
        <v>517.9</v>
      </c>
      <c r="C4267" s="2" t="s">
        <v>573</v>
      </c>
      <c r="D4267" s="2" t="str">
        <f t="shared" si="65"/>
        <v>Error?</v>
      </c>
      <c r="E4267" s="128"/>
    </row>
    <row r="4268" spans="1:5" x14ac:dyDescent="0.2">
      <c r="A4268" s="12">
        <v>4207</v>
      </c>
      <c r="B4268" s="138">
        <f>('FP Info 3'!J10)*100000</f>
        <v>4585</v>
      </c>
      <c r="C4268" s="2" t="s">
        <v>573</v>
      </c>
      <c r="D4268" s="2" t="str">
        <f t="shared" si="65"/>
        <v>Error?</v>
      </c>
    </row>
    <row r="4269" spans="1:5" x14ac:dyDescent="0.2">
      <c r="A4269" s="12">
        <v>4208</v>
      </c>
      <c r="B4269" s="138">
        <f>'FP Info 3'!J16</f>
        <v>26839179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22805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10798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12508</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36294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10850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298295991</v>
      </c>
      <c r="D4995" s="2" t="str">
        <f t="shared" si="77"/>
        <v>Error?</v>
      </c>
    </row>
    <row r="4996" spans="1:4" x14ac:dyDescent="0.2">
      <c r="A4996" s="12">
        <v>4935</v>
      </c>
      <c r="B4996" s="138">
        <f>'FP Info 3'!H31</f>
        <v>20582423.379000001</v>
      </c>
      <c r="D4996" s="2" t="str">
        <f t="shared" si="77"/>
        <v>Error?</v>
      </c>
    </row>
    <row r="4997" spans="1:4" x14ac:dyDescent="0.2">
      <c r="A4997" s="12">
        <v>4936</v>
      </c>
      <c r="B4997" s="138">
        <f>'FP Info 3'!H37</f>
        <v>10105000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10303101</v>
      </c>
      <c r="D5061" s="2" t="str">
        <f t="shared" si="78"/>
        <v>Error?</v>
      </c>
    </row>
    <row r="5062" spans="1:4" x14ac:dyDescent="0.2">
      <c r="A5062" s="10">
        <v>5001</v>
      </c>
      <c r="D5062" s="2" t="str">
        <f t="shared" si="78"/>
        <v>OK</v>
      </c>
    </row>
    <row r="5063" spans="1:4" x14ac:dyDescent="0.2">
      <c r="A5063" s="5">
        <v>5002</v>
      </c>
      <c r="B5063" s="138">
        <f>'Revenues 9-14'!C7</f>
        <v>1163335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11466436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411631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411631</v>
      </c>
      <c r="C5071" s="2" t="s">
        <v>573</v>
      </c>
      <c r="D5071" s="2" t="str">
        <f t="shared" si="78"/>
        <v>Error?</v>
      </c>
    </row>
    <row r="5072" spans="1:4" x14ac:dyDescent="0.2">
      <c r="A5072" s="5">
        <v>5011</v>
      </c>
      <c r="B5072" s="138">
        <f>'Revenues 9-14'!C20</f>
        <v>48438</v>
      </c>
      <c r="D5072" s="2" t="str">
        <f t="shared" si="78"/>
        <v>Error?</v>
      </c>
    </row>
    <row r="5073" spans="1:4" x14ac:dyDescent="0.2">
      <c r="A5073" s="5">
        <v>5012</v>
      </c>
      <c r="B5073" s="138">
        <f>'Revenues 9-14'!C21</f>
        <v>259920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2355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310713</v>
      </c>
      <c r="C5087" s="2" t="s">
        <v>573</v>
      </c>
      <c r="D5087" s="2" t="str">
        <f t="shared" si="78"/>
        <v>Error?</v>
      </c>
    </row>
    <row r="5088" spans="1:4" x14ac:dyDescent="0.2">
      <c r="A5088" s="5">
        <v>5027</v>
      </c>
      <c r="B5088" s="138">
        <f>'Revenues 9-14'!C65</f>
        <v>433155</v>
      </c>
      <c r="D5088" s="2" t="str">
        <f t="shared" si="78"/>
        <v>Error?</v>
      </c>
    </row>
    <row r="5089" spans="1:4" x14ac:dyDescent="0.2">
      <c r="A5089" s="5">
        <v>5028</v>
      </c>
      <c r="B5089" s="138">
        <f>'Revenues 9-14'!C66</f>
        <v>405721</v>
      </c>
      <c r="D5089" s="2" t="str">
        <f t="shared" si="78"/>
        <v>Error?</v>
      </c>
    </row>
    <row r="5090" spans="1:4" x14ac:dyDescent="0.2">
      <c r="A5090" s="5">
        <v>5029</v>
      </c>
      <c r="B5090" s="138">
        <f>'Revenues 9-14'!C67</f>
        <v>838876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48910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8778</v>
      </c>
      <c r="D5094" s="2" t="str">
        <f t="shared" si="78"/>
        <v>Error?</v>
      </c>
    </row>
    <row r="5095" spans="1:4" x14ac:dyDescent="0.2">
      <c r="A5095" s="5">
        <v>5034</v>
      </c>
      <c r="B5095" s="138">
        <f>'Revenues 9-14'!C74</f>
        <v>5000</v>
      </c>
      <c r="D5095" s="2" t="str">
        <f t="shared" si="78"/>
        <v>Error?</v>
      </c>
    </row>
    <row r="5096" spans="1:4" x14ac:dyDescent="0.2">
      <c r="A5096" s="5">
        <v>5035</v>
      </c>
      <c r="B5096" s="138">
        <f>'Revenues 9-14'!C75</f>
        <v>241133</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129099</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-380</v>
      </c>
      <c r="D5101" s="2" t="str">
        <f t="shared" si="78"/>
        <v>Error?</v>
      </c>
    </row>
    <row r="5102" spans="1:4" x14ac:dyDescent="0.2">
      <c r="A5102" s="5">
        <v>5041</v>
      </c>
      <c r="B5102" s="138">
        <f>'Revenues 9-14'!C82</f>
        <v>128719</v>
      </c>
      <c r="C5102" s="2" t="s">
        <v>573</v>
      </c>
      <c r="D5102" s="2" t="str">
        <f t="shared" si="78"/>
        <v>Error?</v>
      </c>
    </row>
    <row r="5103" spans="1:4" x14ac:dyDescent="0.2">
      <c r="A5103" s="5">
        <v>5042</v>
      </c>
      <c r="B5103" s="138">
        <f>'Revenues 9-14'!C84</f>
        <v>125576</v>
      </c>
      <c r="D5103" s="2" t="str">
        <f t="shared" si="78"/>
        <v>Error?</v>
      </c>
    </row>
    <row r="5104" spans="1:4" x14ac:dyDescent="0.2">
      <c r="A5104" s="5">
        <v>5043</v>
      </c>
      <c r="B5104" s="138">
        <f>'Revenues 9-14'!C85</f>
        <v>13518</v>
      </c>
      <c r="D5104" s="2" t="str">
        <f t="shared" si="78"/>
        <v>Error?</v>
      </c>
    </row>
    <row r="5105" spans="1:4" x14ac:dyDescent="0.2">
      <c r="A5105" s="5">
        <v>5044</v>
      </c>
      <c r="B5105" s="138">
        <f>'Revenues 9-14'!C86</f>
        <v>3599</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142693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9859</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21059</v>
      </c>
      <c r="D5119" s="2" t="str">
        <f t="shared" ref="D5119:D5182" si="79">IF(ISBLANK(B5119),"OK",IF(A5119-B5119=0,"OK","Error?"))</f>
        <v>Error?</v>
      </c>
    </row>
    <row r="5120" spans="1:4" x14ac:dyDescent="0.2">
      <c r="A5120" s="5">
        <v>5059</v>
      </c>
      <c r="B5120" s="138">
        <f>'Revenues 9-14'!C108</f>
        <v>30918</v>
      </c>
      <c r="C5120" s="2" t="s">
        <v>573</v>
      </c>
      <c r="D5120" s="2" t="str">
        <f t="shared" si="79"/>
        <v>Error?</v>
      </c>
    </row>
    <row r="5121" spans="1:4" x14ac:dyDescent="0.2">
      <c r="A5121" s="5">
        <v>5060</v>
      </c>
      <c r="B5121" s="138">
        <f>'Revenues 9-14'!C109</f>
        <v>13571119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1271880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1271880</v>
      </c>
      <c r="C5132" s="2" t="s">
        <v>573</v>
      </c>
      <c r="D5132" s="2" t="str">
        <f t="shared" si="79"/>
        <v>Error?</v>
      </c>
    </row>
    <row r="5133" spans="1:4" x14ac:dyDescent="0.2">
      <c r="A5133" s="5">
        <v>5072</v>
      </c>
      <c r="B5133" s="138">
        <f>'Revenues 9-14'!C125</f>
        <v>46351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46278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92629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2131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2210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96970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1368850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153160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153160</v>
      </c>
      <c r="C5246" s="2" t="s">
        <v>573</v>
      </c>
      <c r="D5246" s="2" t="str">
        <f t="shared" si="80"/>
        <v>Error?</v>
      </c>
    </row>
    <row r="5247" spans="1:4" x14ac:dyDescent="0.2">
      <c r="A5247" s="5">
        <v>5186</v>
      </c>
      <c r="B5247" s="138">
        <f>'Revenues 9-14'!C200</f>
        <v>213840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10798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213840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192731</v>
      </c>
      <c r="D5278" s="2" t="str">
        <f t="shared" si="81"/>
        <v>Error?</v>
      </c>
    </row>
    <row r="5279" spans="1:4" x14ac:dyDescent="0.2">
      <c r="A5279" s="5">
        <v>5218</v>
      </c>
      <c r="B5279" s="138">
        <f>'Revenues 9-14'!C214</f>
        <v>147683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340414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789819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789819</v>
      </c>
      <c r="C5326" s="2" t="s">
        <v>573</v>
      </c>
      <c r="D5326" s="2" t="str">
        <f t="shared" si="82"/>
        <v>Error?</v>
      </c>
    </row>
    <row r="5327" spans="1:5" x14ac:dyDescent="0.2">
      <c r="A5327" s="5">
        <v>5266</v>
      </c>
      <c r="B5327" s="138">
        <f>'Revenues 9-14'!C268</f>
        <v>15729788</v>
      </c>
      <c r="C5327" s="2" t="s">
        <v>573</v>
      </c>
      <c r="D5327" s="2" t="str">
        <f t="shared" si="82"/>
        <v>Error?</v>
      </c>
    </row>
    <row r="5328" spans="1:5" x14ac:dyDescent="0.2">
      <c r="A5328" s="5">
        <v>5267</v>
      </c>
      <c r="B5328" s="138">
        <f>'Revenues 9-14'!D5</f>
        <v>1601852</v>
      </c>
      <c r="D5328" s="2" t="str">
        <f t="shared" si="82"/>
        <v>Error?</v>
      </c>
    </row>
    <row r="5329" spans="1:4" x14ac:dyDescent="0.2">
      <c r="A5329" s="10">
        <v>5268</v>
      </c>
      <c r="D5329" s="2" t="str">
        <f t="shared" si="82"/>
        <v>OK</v>
      </c>
    </row>
    <row r="5330" spans="1:4" x14ac:dyDescent="0.2">
      <c r="A5330" s="5">
        <v>5269</v>
      </c>
      <c r="B5330" s="138">
        <f>'Revenues 9-14'!D6</f>
        <v>48963</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1650815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103730</v>
      </c>
      <c r="D5340" s="2" t="str">
        <f t="shared" si="82"/>
        <v>Error?</v>
      </c>
    </row>
    <row r="5341" spans="1:4" x14ac:dyDescent="0.2">
      <c r="A5341" s="5">
        <v>5280</v>
      </c>
      <c r="B5341" s="138">
        <f>'Revenues 9-14'!D66</f>
        <v>85233</v>
      </c>
      <c r="D5341" s="2" t="str">
        <f t="shared" si="82"/>
        <v>Error?</v>
      </c>
    </row>
    <row r="5342" spans="1:4" x14ac:dyDescent="0.2">
      <c r="A5342" s="5">
        <v>5281</v>
      </c>
      <c r="B5342" s="138">
        <f>'Revenues 9-14'!D67</f>
        <v>188963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85423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6487</v>
      </c>
      <c r="D5354" s="2" t="str">
        <f t="shared" si="82"/>
        <v>Error?</v>
      </c>
    </row>
    <row r="5355" spans="1:4" x14ac:dyDescent="0.2">
      <c r="A5355" s="5">
        <v>5294</v>
      </c>
      <c r="B5355" s="138">
        <f>'Revenues 9-14'!D108</f>
        <v>91910</v>
      </c>
      <c r="C5355" s="2" t="s">
        <v>573</v>
      </c>
      <c r="D5355" s="2" t="str">
        <f t="shared" si="82"/>
        <v>Error?</v>
      </c>
    </row>
    <row r="5356" spans="1:4" x14ac:dyDescent="0.2">
      <c r="A5356" s="5">
        <v>5295</v>
      </c>
      <c r="B5356" s="138">
        <f>'Revenues 9-14'!D109</f>
        <v>1931688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10850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10850</v>
      </c>
      <c r="C5507" s="2" t="s">
        <v>573</v>
      </c>
      <c r="D5507" s="2" t="str">
        <f t="shared" si="85"/>
        <v>Error?</v>
      </c>
    </row>
    <row r="5508" spans="1:4" x14ac:dyDescent="0.2">
      <c r="A5508" s="5">
        <v>5447</v>
      </c>
      <c r="B5508" s="138">
        <f>'Revenues 9-14'!D268</f>
        <v>1942538</v>
      </c>
      <c r="C5508" s="2" t="s">
        <v>573</v>
      </c>
      <c r="D5508" s="2" t="str">
        <f t="shared" si="85"/>
        <v>Error?</v>
      </c>
    </row>
    <row r="5509" spans="1:4" x14ac:dyDescent="0.2">
      <c r="A5509" s="5">
        <v>5448</v>
      </c>
      <c r="B5509" s="138">
        <f>'Revenues 9-14'!E5</f>
        <v>1407500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1407500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42048</v>
      </c>
      <c r="D5519" s="2" t="str">
        <f t="shared" si="85"/>
        <v>Error?</v>
      </c>
    </row>
    <row r="5520" spans="1:4" x14ac:dyDescent="0.2">
      <c r="A5520" s="5">
        <v>5459</v>
      </c>
      <c r="B5520" s="138">
        <f>'Revenues 9-14'!E66</f>
        <v>41052</v>
      </c>
      <c r="D5520" s="2" t="str">
        <f t="shared" si="85"/>
        <v>Error?</v>
      </c>
    </row>
    <row r="5521" spans="1:4" x14ac:dyDescent="0.2">
      <c r="A5521" s="5">
        <v>5460</v>
      </c>
      <c r="B5521" s="138">
        <f>'Revenues 9-14'!E67</f>
        <v>83100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1490600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1490600</v>
      </c>
      <c r="C5552" s="2" t="s">
        <v>573</v>
      </c>
      <c r="D5552" s="2" t="str">
        <f t="shared" si="85"/>
        <v>Error?</v>
      </c>
    </row>
    <row r="5553" spans="1:4" x14ac:dyDescent="0.2">
      <c r="A5553" s="5">
        <v>5492</v>
      </c>
      <c r="B5553" s="138">
        <f>'Revenues 9-14'!F5</f>
        <v>1084135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1084135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51206</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51206</v>
      </c>
      <c r="C5579" s="2" t="s">
        <v>573</v>
      </c>
      <c r="D5579" s="2" t="str">
        <f t="shared" si="86"/>
        <v>Error?</v>
      </c>
    </row>
    <row r="5580" spans="1:4" x14ac:dyDescent="0.2">
      <c r="A5580" s="5">
        <v>5519</v>
      </c>
      <c r="B5580" s="138">
        <f>'Revenues 9-14'!F65</f>
        <v>23397</v>
      </c>
      <c r="D5580" s="2" t="str">
        <f t="shared" si="86"/>
        <v>Error?</v>
      </c>
    </row>
    <row r="5581" spans="1:4" x14ac:dyDescent="0.2">
      <c r="A5581" s="5">
        <v>5520</v>
      </c>
      <c r="B5581" s="138">
        <f>'Revenues 9-14'!F66</f>
        <v>13034</v>
      </c>
      <c r="D5581" s="2" t="str">
        <f t="shared" si="86"/>
        <v>Error?</v>
      </c>
    </row>
    <row r="5582" spans="1:4" x14ac:dyDescent="0.2">
      <c r="A5582" s="5">
        <v>5521</v>
      </c>
      <c r="B5582" s="138">
        <f>'Revenues 9-14'!F67</f>
        <v>36431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1171772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317390</v>
      </c>
      <c r="D5617" s="2" t="str">
        <f t="shared" si="86"/>
        <v>Error?</v>
      </c>
    </row>
    <row r="5618" spans="1:5" x14ac:dyDescent="0.2">
      <c r="A5618" s="5">
        <v>5557</v>
      </c>
      <c r="B5618" s="138">
        <f>'Revenues 9-14'!F155</f>
        <v>317390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317390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317390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1489162</v>
      </c>
      <c r="C5720" s="2" t="s">
        <v>573</v>
      </c>
      <c r="D5720" s="2" t="str">
        <f t="shared" si="88"/>
        <v>Error?</v>
      </c>
    </row>
    <row r="5721" spans="1:4" x14ac:dyDescent="0.2">
      <c r="A5721" s="5">
        <v>5660</v>
      </c>
      <c r="B5721" s="138">
        <f>'Revenues 9-14'!G5</f>
        <v>231149</v>
      </c>
      <c r="D5721" s="2" t="str">
        <f t="shared" si="88"/>
        <v>Error?</v>
      </c>
    </row>
    <row r="5722" spans="1:4" x14ac:dyDescent="0.2">
      <c r="A5722" s="5">
        <v>5661</v>
      </c>
      <c r="B5722" s="138">
        <f>'Revenues 9-14'!G7</f>
        <v>0</v>
      </c>
      <c r="D5722" s="2" t="str">
        <f t="shared" si="88"/>
        <v>Error?</v>
      </c>
    </row>
    <row r="5723" spans="1:4" x14ac:dyDescent="0.2">
      <c r="A5723" s="5">
        <v>5662</v>
      </c>
      <c r="B5723" s="138">
        <f>'Revenues 9-14'!G8</f>
        <v>282746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513895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52154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52154</v>
      </c>
      <c r="C5730" s="2" t="s">
        <v>573</v>
      </c>
      <c r="D5730" s="2" t="str">
        <f t="shared" si="88"/>
        <v>Error?</v>
      </c>
    </row>
    <row r="5731" spans="1:4" x14ac:dyDescent="0.2">
      <c r="A5731" s="5">
        <v>5670</v>
      </c>
      <c r="B5731" s="138">
        <f>'Revenues 9-14'!G65</f>
        <v>43849</v>
      </c>
      <c r="D5731" s="2" t="str">
        <f t="shared" si="88"/>
        <v>Error?</v>
      </c>
    </row>
    <row r="5732" spans="1:4" x14ac:dyDescent="0.2">
      <c r="A5732" s="5">
        <v>5671</v>
      </c>
      <c r="B5732" s="138">
        <f>'Revenues 9-14'!G66</f>
        <v>38144</v>
      </c>
      <c r="D5732" s="2" t="str">
        <f t="shared" si="88"/>
        <v>Error?</v>
      </c>
    </row>
    <row r="5733" spans="1:4" x14ac:dyDescent="0.2">
      <c r="A5733" s="5">
        <v>5672</v>
      </c>
      <c r="B5733" s="138">
        <f>'Revenues 9-14'!G67</f>
        <v>81993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648042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4870</v>
      </c>
      <c r="D5879" s="2" t="str">
        <f t="shared" si="90"/>
        <v>Error?</v>
      </c>
    </row>
    <row r="5880" spans="1:4" x14ac:dyDescent="0.2">
      <c r="A5880" s="5">
        <v>5819</v>
      </c>
      <c r="B5880" s="138">
        <f>'Revenues 9-14'!H66</f>
        <v>5907</v>
      </c>
      <c r="D5880" s="2" t="str">
        <f t="shared" si="90"/>
        <v>Error?</v>
      </c>
    </row>
    <row r="5881" spans="1:4" x14ac:dyDescent="0.2">
      <c r="A5881" s="5">
        <v>5820</v>
      </c>
      <c r="B5881" s="138">
        <f>'Revenues 9-14'!H67</f>
        <v>10777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10777</v>
      </c>
      <c r="C5915" s="2" t="s">
        <v>573</v>
      </c>
      <c r="D5915" s="2" t="str">
        <f t="shared" si="91"/>
        <v>Error?</v>
      </c>
    </row>
    <row r="5916" spans="1:4" x14ac:dyDescent="0.2">
      <c r="A5916" s="5">
        <v>5855</v>
      </c>
      <c r="B5916" s="138">
        <f>'Revenues 9-14'!I5</f>
        <v>145419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145419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145009</v>
      </c>
      <c r="D5924" s="2" t="str">
        <f t="shared" si="91"/>
        <v>Error?</v>
      </c>
    </row>
    <row r="5925" spans="1:4" x14ac:dyDescent="0.2">
      <c r="A5925" s="5">
        <v>5864</v>
      </c>
      <c r="B5925" s="138">
        <f>'Revenues 9-14'!I66</f>
        <v>140723</v>
      </c>
      <c r="D5925" s="2" t="str">
        <f t="shared" si="91"/>
        <v>Error?</v>
      </c>
    </row>
    <row r="5926" spans="1:4" x14ac:dyDescent="0.2">
      <c r="A5926" s="5">
        <v>5865</v>
      </c>
      <c r="B5926" s="138">
        <f>'Revenues 9-14'!I67</f>
        <v>285732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431151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296395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296395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16239</v>
      </c>
      <c r="D5993" s="2" t="str">
        <f t="shared" si="92"/>
        <v>Error?</v>
      </c>
    </row>
    <row r="5994" spans="1:4" x14ac:dyDescent="0.2">
      <c r="A5994" s="5">
        <v>5933</v>
      </c>
      <c r="B5994" s="138">
        <f>'Revenues 9-14'!K66</f>
        <v>8557</v>
      </c>
      <c r="D5994" s="2" t="str">
        <f t="shared" si="92"/>
        <v>Error?</v>
      </c>
    </row>
    <row r="5995" spans="1:4" x14ac:dyDescent="0.2">
      <c r="A5995" s="5">
        <v>5934</v>
      </c>
      <c r="B5995" s="138">
        <f>'Revenues 9-14'!K67</f>
        <v>24796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321191</v>
      </c>
      <c r="C6023" s="2" t="s">
        <v>573</v>
      </c>
      <c r="D6023" s="2" t="str">
        <f t="shared" si="93"/>
        <v>Error?</v>
      </c>
    </row>
    <row r="6024" spans="1:5" x14ac:dyDescent="0.2">
      <c r="A6024" s="5">
        <v>5963</v>
      </c>
      <c r="B6024" s="138">
        <f>'Revenues 9-14'!G109</f>
        <v>648042</v>
      </c>
      <c r="C6024" s="2" t="s">
        <v>573</v>
      </c>
      <c r="D6024" s="2" t="str">
        <f t="shared" si="93"/>
        <v>Error?</v>
      </c>
    </row>
    <row r="6025" spans="1:5" x14ac:dyDescent="0.2">
      <c r="A6025" s="5">
        <v>5964</v>
      </c>
      <c r="B6025" s="138">
        <f>'Revenues 9-14'!H109</f>
        <v>10777</v>
      </c>
      <c r="C6025" s="2" t="s">
        <v>573</v>
      </c>
      <c r="D6025" s="2" t="str">
        <f t="shared" si="93"/>
        <v>Error?</v>
      </c>
    </row>
    <row r="6026" spans="1:5" x14ac:dyDescent="0.2">
      <c r="A6026" s="5">
        <v>5965</v>
      </c>
      <c r="B6026" s="138">
        <f>'Revenues 9-14'!I109</f>
        <v>431151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321191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178445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35851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964.4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11672</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78533</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74203</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313</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1404724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5825</v>
      </c>
      <c r="D6142" s="2" t="str">
        <f t="shared" si="94"/>
        <v>Error?</v>
      </c>
      <c r="E6142" s="2" t="s">
        <v>190</v>
      </c>
    </row>
    <row r="6143" spans="1:5" x14ac:dyDescent="0.2">
      <c r="A6143">
        <v>6082</v>
      </c>
      <c r="B6143" s="138">
        <f>'Assets-Liab 5-6'!D27</f>
        <v>20579</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10227</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101267</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101267</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1303457</v>
      </c>
      <c r="D6215" s="2" t="str">
        <f t="shared" si="96"/>
        <v>Error?</v>
      </c>
      <c r="E6215" s="2" t="s">
        <v>190</v>
      </c>
    </row>
    <row r="6216" spans="1:5" x14ac:dyDescent="0.2">
      <c r="A6216">
        <v>6155</v>
      </c>
      <c r="B6216" s="138">
        <f>'Assets-Liab 5-6'!J41</f>
        <v>1404724</v>
      </c>
      <c r="D6216" s="2" t="str">
        <f t="shared" si="96"/>
        <v>Error?</v>
      </c>
      <c r="E6216" s="2" t="s">
        <v>190</v>
      </c>
    </row>
    <row r="6217" spans="1:5" x14ac:dyDescent="0.2">
      <c r="A6217">
        <v>6156</v>
      </c>
      <c r="B6217" s="138">
        <f>'Assets-Liab 5-6'!J4</f>
        <v>1303457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101267</v>
      </c>
      <c r="D6219" s="2" t="str">
        <f t="shared" si="96"/>
        <v>Error?</v>
      </c>
      <c r="E6219" s="2" t="s">
        <v>190</v>
      </c>
    </row>
    <row r="6220" spans="1:5" x14ac:dyDescent="0.2">
      <c r="A6220">
        <v>6159</v>
      </c>
      <c r="B6220" s="138">
        <f>'Acct Summary 7-8'!J4</f>
        <v>263355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263355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263355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180306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180306</v>
      </c>
      <c r="D6229" s="2" t="str">
        <f t="shared" si="96"/>
        <v>Error?</v>
      </c>
      <c r="E6229" s="2" t="s">
        <v>190</v>
      </c>
    </row>
    <row r="6230" spans="1:5" x14ac:dyDescent="0.2">
      <c r="A6230">
        <v>6169</v>
      </c>
      <c r="B6230" s="138">
        <f>'Acct Summary 7-8'!J20</f>
        <v>83049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83049</v>
      </c>
      <c r="D6263" s="2" t="str">
        <f t="shared" si="96"/>
        <v>Error?</v>
      </c>
      <c r="E6263" s="2" t="s">
        <v>190</v>
      </c>
    </row>
    <row r="6264" spans="1:5" x14ac:dyDescent="0.2">
      <c r="A6264">
        <v>6203</v>
      </c>
      <c r="B6264" s="138">
        <f>'Acct Summary 7-8'!J79</f>
        <v>1220408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1303457</v>
      </c>
      <c r="D6266" s="2" t="str">
        <f t="shared" si="96"/>
        <v>Error?</v>
      </c>
      <c r="E6266" s="2" t="s">
        <v>190</v>
      </c>
    </row>
    <row r="6267" spans="1:5" x14ac:dyDescent="0.2">
      <c r="A6267">
        <v>6206</v>
      </c>
      <c r="B6267" s="138">
        <f>'Acct Summary 7-8'!C82</f>
        <v>-439725</v>
      </c>
      <c r="D6267" s="2" t="str">
        <f t="shared" si="96"/>
        <v>Error?</v>
      </c>
      <c r="E6267" s="2" t="s">
        <v>190</v>
      </c>
    </row>
    <row r="6268" spans="1:5" x14ac:dyDescent="0.2">
      <c r="A6268">
        <v>6207</v>
      </c>
      <c r="B6268" s="138">
        <f>'Acct Summary 7-8'!D82</f>
        <v>791534</v>
      </c>
      <c r="D6268" s="2" t="str">
        <f t="shared" si="96"/>
        <v>Error?</v>
      </c>
      <c r="E6268" s="2" t="s">
        <v>190</v>
      </c>
    </row>
    <row r="6269" spans="1:5" x14ac:dyDescent="0.2">
      <c r="A6269">
        <v>6208</v>
      </c>
      <c r="B6269" s="138">
        <f>'Acct Summary 7-8'!E82</f>
        <v>-90954</v>
      </c>
      <c r="D6269" s="2" t="str">
        <f t="shared" si="96"/>
        <v>Error?</v>
      </c>
      <c r="E6269" s="2" t="s">
        <v>190</v>
      </c>
    </row>
    <row r="6270" spans="1:5" x14ac:dyDescent="0.2">
      <c r="A6270">
        <v>6209</v>
      </c>
      <c r="B6270" s="138">
        <f>'Acct Summary 7-8'!F82</f>
        <v>633347</v>
      </c>
      <c r="D6270" s="2" t="str">
        <f t="shared" si="96"/>
        <v>Error?</v>
      </c>
      <c r="E6270" s="2" t="s">
        <v>190</v>
      </c>
    </row>
    <row r="6271" spans="1:5" x14ac:dyDescent="0.2">
      <c r="A6271">
        <v>6210</v>
      </c>
      <c r="B6271" s="138">
        <f>'Acct Summary 7-8'!G82</f>
        <v>240726</v>
      </c>
      <c r="D6271" s="2" t="str">
        <f t="shared" ref="D6271:D6334" si="97">IF(ISBLANK(B6271),"OK",IF(A6271-B6271=0,"OK","Error?"))</f>
        <v>Error?</v>
      </c>
      <c r="E6271" s="2" t="s">
        <v>190</v>
      </c>
    </row>
    <row r="6272" spans="1:5" x14ac:dyDescent="0.2">
      <c r="A6272">
        <v>6211</v>
      </c>
      <c r="B6272" s="138">
        <f>'Acct Summary 7-8'!H82</f>
        <v>-28962</v>
      </c>
      <c r="D6272" s="2" t="str">
        <f t="shared" si="97"/>
        <v>Error?</v>
      </c>
      <c r="E6272" s="2" t="s">
        <v>190</v>
      </c>
    </row>
    <row r="6273" spans="1:5" x14ac:dyDescent="0.2">
      <c r="A6273">
        <v>6212</v>
      </c>
      <c r="B6273" s="138">
        <f>'Acct Summary 7-8'!I82</f>
        <v>431151</v>
      </c>
      <c r="D6273" s="2" t="str">
        <f t="shared" si="97"/>
        <v>Error?</v>
      </c>
      <c r="E6273" s="2" t="s">
        <v>190</v>
      </c>
    </row>
    <row r="6274" spans="1:5" x14ac:dyDescent="0.2">
      <c r="A6274">
        <v>6213</v>
      </c>
      <c r="B6274" s="138">
        <f>'Acct Summary 7-8'!J82</f>
        <v>83049</v>
      </c>
      <c r="D6274" s="2" t="str">
        <f t="shared" si="97"/>
        <v>Error?</v>
      </c>
      <c r="E6274" s="2" t="s">
        <v>190</v>
      </c>
    </row>
    <row r="6275" spans="1:5" x14ac:dyDescent="0.2">
      <c r="A6275">
        <v>6214</v>
      </c>
      <c r="B6275" s="138">
        <f>'Acct Summary 7-8'!K82</f>
        <v>321191</v>
      </c>
      <c r="D6275" s="2" t="str">
        <f t="shared" si="97"/>
        <v>Error?</v>
      </c>
      <c r="E6275" s="2" t="s">
        <v>190</v>
      </c>
    </row>
    <row r="6276" spans="1:5" x14ac:dyDescent="0.2">
      <c r="A6276">
        <v>6215</v>
      </c>
      <c r="B6276" s="138">
        <f>'Acct Summary 7-8'!C83</f>
        <v>-2.9299617700707128E-2</v>
      </c>
      <c r="D6276" s="2" t="str">
        <f t="shared" si="97"/>
        <v>Error?</v>
      </c>
      <c r="E6276" s="2" t="s">
        <v>190</v>
      </c>
    </row>
    <row r="6277" spans="1:5" x14ac:dyDescent="0.2">
      <c r="A6277">
        <v>6216</v>
      </c>
      <c r="B6277" s="138">
        <f>'Acct Summary 7-8'!D83</f>
        <v>0.1808358346169118</v>
      </c>
      <c r="D6277" s="2" t="str">
        <f t="shared" si="97"/>
        <v>Error?</v>
      </c>
      <c r="E6277" s="2" t="s">
        <v>190</v>
      </c>
    </row>
    <row r="6278" spans="1:5" x14ac:dyDescent="0.2">
      <c r="A6278">
        <v>6217</v>
      </c>
      <c r="B6278" s="138">
        <f>'Acct Summary 7-8'!E83</f>
        <v>-6.2236260213448323E-2</v>
      </c>
      <c r="D6278" s="2" t="str">
        <f t="shared" si="97"/>
        <v>Error?</v>
      </c>
      <c r="E6278" s="2" t="s">
        <v>190</v>
      </c>
    </row>
    <row r="6279" spans="1:5" x14ac:dyDescent="0.2">
      <c r="A6279">
        <v>6218</v>
      </c>
      <c r="B6279" s="138">
        <f>'Acct Summary 7-8'!F83</f>
        <v>0.44363463413540744</v>
      </c>
      <c r="D6279" s="2" t="str">
        <f t="shared" si="97"/>
        <v>Error?</v>
      </c>
      <c r="E6279" s="2" t="s">
        <v>190</v>
      </c>
    </row>
    <row r="6280" spans="1:5" x14ac:dyDescent="0.2">
      <c r="A6280">
        <v>6219</v>
      </c>
      <c r="B6280" s="138">
        <f>'Acct Summary 7-8'!G83</f>
        <v>0.13357963638300754</v>
      </c>
      <c r="D6280" s="2" t="str">
        <f t="shared" si="97"/>
        <v>Error?</v>
      </c>
      <c r="E6280" s="2" t="s">
        <v>190</v>
      </c>
    </row>
    <row r="6281" spans="1:5" x14ac:dyDescent="0.2">
      <c r="A6281">
        <v>6220</v>
      </c>
      <c r="B6281" s="138">
        <f>'Acct Summary 7-8'!H83</f>
        <v>-0.15330866589382414</v>
      </c>
      <c r="D6281" s="2" t="str">
        <f t="shared" si="97"/>
        <v>Error?</v>
      </c>
      <c r="E6281" s="2" t="s">
        <v>190</v>
      </c>
    </row>
    <row r="6282" spans="1:5" x14ac:dyDescent="0.2">
      <c r="A6282">
        <v>6221</v>
      </c>
      <c r="B6282" s="138">
        <f>'Acct Summary 7-8'!I83</f>
        <v>7.154149961520502E-2</v>
      </c>
      <c r="D6282" s="2" t="str">
        <f t="shared" si="97"/>
        <v>Error?</v>
      </c>
      <c r="E6282" s="2" t="s">
        <v>190</v>
      </c>
    </row>
    <row r="6283" spans="1:5" x14ac:dyDescent="0.2">
      <c r="A6283">
        <v>6222</v>
      </c>
      <c r="B6283" s="138">
        <f>'Acct Summary 7-8'!J83</f>
        <v>6.371441482150926E-2</v>
      </c>
      <c r="D6283" s="2" t="str">
        <f t="shared" si="97"/>
        <v>Error?</v>
      </c>
      <c r="E6283" s="2" t="s">
        <v>190</v>
      </c>
    </row>
    <row r="6284" spans="1:5" x14ac:dyDescent="0.2">
      <c r="A6284">
        <v>6223</v>
      </c>
      <c r="B6284" s="138">
        <f>'Acct Summary 7-8'!K83</f>
        <v>0.41827517860538044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199388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199388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33172</v>
      </c>
      <c r="D6316" s="2" t="str">
        <f t="shared" si="97"/>
        <v>Error?</v>
      </c>
      <c r="E6316" s="2" t="s">
        <v>190</v>
      </c>
    </row>
    <row r="6317" spans="1:5" x14ac:dyDescent="0.2">
      <c r="A6317">
        <v>6256</v>
      </c>
      <c r="B6317" s="138">
        <f>'Revenues 9-14'!J66</f>
        <v>30795</v>
      </c>
      <c r="D6317" s="2" t="str">
        <f t="shared" si="97"/>
        <v>Error?</v>
      </c>
      <c r="E6317" s="2" t="s">
        <v>190</v>
      </c>
    </row>
    <row r="6318" spans="1:5" x14ac:dyDescent="0.2">
      <c r="A6318">
        <v>6257</v>
      </c>
      <c r="B6318" s="138">
        <f>'Revenues 9-14'!J67</f>
        <v>63967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263355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63015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42157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72679</v>
      </c>
      <c r="D6848" s="2" t="str">
        <f t="shared" si="106"/>
        <v>Error?</v>
      </c>
    </row>
    <row r="6849" spans="1:4" x14ac:dyDescent="0.2">
      <c r="A6849">
        <v>6788</v>
      </c>
      <c r="B6849" s="138">
        <f>'Expenditures 15-22'!I8</f>
        <v>36482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106359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78639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16540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16540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300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300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66149</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66149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82989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13762</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1014695</v>
      </c>
      <c r="D6983" s="2" t="str">
        <f t="shared" si="108"/>
        <v>Error?</v>
      </c>
    </row>
    <row r="6984" spans="1:4" x14ac:dyDescent="0.2">
      <c r="A6984">
        <v>6923</v>
      </c>
      <c r="B6984" s="138">
        <f>'Expenditures 15-22'!K86</f>
        <v>1014695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1014695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175390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3615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3615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3615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180306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3615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263355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2631</v>
      </c>
      <c r="D7073" s="2" t="str">
        <f t="shared" si="109"/>
        <v>Error?</v>
      </c>
    </row>
    <row r="7074" spans="1:4" x14ac:dyDescent="0.2">
      <c r="A7074">
        <v>7013</v>
      </c>
      <c r="B7074" s="138">
        <f>'Expenditures 15-22'!K216</f>
        <v>2631</v>
      </c>
      <c r="D7074" s="2" t="str">
        <f t="shared" si="109"/>
        <v>Error?</v>
      </c>
    </row>
    <row r="7075" spans="1:4" x14ac:dyDescent="0.2">
      <c r="A7075">
        <v>7014</v>
      </c>
      <c r="B7075" s="138">
        <f>'Expenditures 15-22'!D218</f>
        <v>3698</v>
      </c>
      <c r="D7075" s="2" t="str">
        <f t="shared" si="109"/>
        <v>Error?</v>
      </c>
    </row>
    <row r="7076" spans="1:4" x14ac:dyDescent="0.2">
      <c r="A7076">
        <v>7015</v>
      </c>
      <c r="B7076" s="138">
        <f>'Expenditures 15-22'!K218</f>
        <v>3698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16379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16379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69019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69019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46319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46319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180306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180306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180306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180306</v>
      </c>
      <c r="D7224" s="2" t="str">
        <f t="shared" si="111"/>
        <v>Error?</v>
      </c>
    </row>
    <row r="7225" spans="1:4" x14ac:dyDescent="0.2">
      <c r="A7225">
        <v>7164</v>
      </c>
      <c r="B7225" s="138">
        <f>'Expenditures 15-22'!K343</f>
        <v>83049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7636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2028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78491</v>
      </c>
      <c r="D7251" s="2" t="str">
        <f t="shared" si="112"/>
        <v>Error?</v>
      </c>
    </row>
    <row r="7252" spans="1:4" x14ac:dyDescent="0.2">
      <c r="A7252">
        <f t="shared" si="113"/>
        <v>7191</v>
      </c>
      <c r="B7252" s="138">
        <f>'Expenditures 15-22'!D9</f>
        <v>27868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179005</v>
      </c>
      <c r="D7624" s="2" t="str">
        <f t="shared" si="124"/>
        <v>Error?</v>
      </c>
      <c r="E7624" s="2" t="s">
        <v>19</v>
      </c>
    </row>
    <row r="7625" spans="1:5" x14ac:dyDescent="0.2">
      <c r="A7625">
        <f t="shared" si="123"/>
        <v>7564</v>
      </c>
      <c r="B7625" s="138">
        <f>'Cap Outlay Deprec 26'!I17</f>
        <v>17900.5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1371572.5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48589</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48589</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1163335</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90028</v>
      </c>
      <c r="D7759" s="2" t="str">
        <f t="shared" si="127"/>
        <v>Error?</v>
      </c>
      <c r="E7759" s="4" t="s">
        <v>1333</v>
      </c>
    </row>
    <row r="7760" spans="1:6" x14ac:dyDescent="0.2">
      <c r="A7760">
        <v>7699</v>
      </c>
      <c r="B7760" s="138">
        <f>'Aud Quest 2'!J90</f>
        <v>90028</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1010833</v>
      </c>
      <c r="D7797" s="2" t="str">
        <f t="shared" si="127"/>
        <v>Error?</v>
      </c>
      <c r="E7797" s="4" t="s">
        <v>1904</v>
      </c>
    </row>
    <row r="7798" spans="1:5" x14ac:dyDescent="0.2">
      <c r="A7798">
        <v>7737</v>
      </c>
      <c r="B7798" s="138">
        <f>'Contracts Paid in CY 29'!F141</f>
        <v>175000</v>
      </c>
      <c r="D7798" s="2" t="str">
        <f t="shared" si="127"/>
        <v>Error?</v>
      </c>
      <c r="E7798" s="4" t="s">
        <v>1904</v>
      </c>
    </row>
    <row r="7799" spans="1:5" x14ac:dyDescent="0.2">
      <c r="A7799">
        <v>7738</v>
      </c>
      <c r="B7799" s="138">
        <f>'Contracts Paid in CY 29'!G141</f>
        <v>835833</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59"/>
  <sheetViews>
    <sheetView showGridLines="0" showZeros="0" topLeftCell="A1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2" t="s">
        <v>1191</v>
      </c>
      <c r="B2" s="2472"/>
      <c r="C2" s="2472"/>
      <c r="D2" s="2472"/>
      <c r="E2" s="2472"/>
      <c r="F2" s="2472"/>
      <c r="G2" s="2472"/>
      <c r="H2" s="2472"/>
      <c r="I2" s="2472"/>
      <c r="J2" s="2472"/>
      <c r="K2" s="2472"/>
      <c r="L2" s="2472"/>
    </row>
    <row r="3" spans="1:29" ht="13.5" customHeight="1" x14ac:dyDescent="0.2">
      <c r="A3" s="2458" t="s">
        <v>1190</v>
      </c>
      <c r="B3" s="2458"/>
      <c r="C3" s="2458"/>
      <c r="D3" s="2458"/>
      <c r="E3" s="2458"/>
      <c r="F3" s="2458"/>
      <c r="G3" s="2458"/>
      <c r="H3" s="2458"/>
      <c r="I3" s="2458"/>
      <c r="J3" s="2458"/>
      <c r="K3" s="2458"/>
      <c r="L3" s="2458"/>
    </row>
    <row r="4" spans="1:29" ht="13.5" customHeight="1" x14ac:dyDescent="0.2">
      <c r="A4" s="2472" t="s">
        <v>1989</v>
      </c>
      <c r="B4" s="2489"/>
      <c r="C4" s="2489"/>
      <c r="D4" s="2489"/>
      <c r="E4" s="2489"/>
      <c r="F4" s="2489"/>
      <c r="G4" s="2489"/>
      <c r="H4" s="2489"/>
      <c r="I4" s="2489"/>
      <c r="J4" s="2489"/>
      <c r="K4" s="2489"/>
      <c r="L4" s="2489"/>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2" t="str">
        <f>COVER!A17</f>
        <v>Skokie SD 73-5</v>
      </c>
      <c r="B7" s="2453"/>
      <c r="C7" s="2453"/>
      <c r="D7" s="2490"/>
      <c r="E7" s="2491">
        <f>COVER!A13</f>
        <v>6016073502</v>
      </c>
      <c r="F7" s="2492"/>
      <c r="G7" s="2459" t="str">
        <f>COVER!T23</f>
        <v>066-005142</v>
      </c>
      <c r="H7" s="2460"/>
      <c r="I7" s="2460"/>
      <c r="J7" s="2460"/>
      <c r="K7" s="2460"/>
      <c r="L7" s="2461"/>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2"/>
      <c r="B9" s="2463"/>
      <c r="C9" s="2463"/>
      <c r="D9" s="2463"/>
      <c r="E9" s="2463"/>
      <c r="F9" s="2464"/>
      <c r="G9" s="2465" t="str">
        <f>COVER!T13</f>
        <v>EDER, CASELLA &amp; CO.</v>
      </c>
      <c r="H9" s="2466"/>
      <c r="I9" s="2466"/>
      <c r="J9" s="2466"/>
      <c r="K9" s="2466"/>
      <c r="L9" s="2467"/>
    </row>
    <row r="10" spans="1:29" ht="13.5" customHeight="1" x14ac:dyDescent="0.2">
      <c r="A10" s="2449" t="str">
        <f>COVER!A38</f>
        <v>KATE DONEGAN</v>
      </c>
      <c r="B10" s="2450"/>
      <c r="C10" s="2450"/>
      <c r="D10" s="2450"/>
      <c r="E10" s="2450"/>
      <c r="F10" s="2451"/>
      <c r="G10" s="2465" t="str">
        <f>COVER!T17</f>
        <v>5400 WEST ELM STREET, SUITE 203</v>
      </c>
      <c r="H10" s="2478"/>
      <c r="I10" s="2478"/>
      <c r="J10" s="2478"/>
      <c r="K10" s="2478"/>
      <c r="L10" s="2479"/>
    </row>
    <row r="11" spans="1:29" ht="13.5" customHeight="1" x14ac:dyDescent="0.2">
      <c r="A11" s="1157" t="s">
        <v>1519</v>
      </c>
      <c r="B11" s="1158"/>
      <c r="C11" s="1159"/>
      <c r="D11" s="1164"/>
      <c r="E11" s="1159"/>
      <c r="F11" s="1163"/>
      <c r="G11" s="2465" t="str">
        <f>COVER!T19</f>
        <v>MCHENRY</v>
      </c>
      <c r="H11" s="2478"/>
      <c r="I11" s="2478"/>
      <c r="J11" s="2478"/>
      <c r="K11" s="2478"/>
      <c r="L11" s="2479"/>
    </row>
    <row r="12" spans="1:29" ht="13.5" customHeight="1" x14ac:dyDescent="0.2">
      <c r="A12" s="2483" t="s">
        <v>1518</v>
      </c>
      <c r="B12" s="2484"/>
      <c r="C12" s="2484"/>
      <c r="D12" s="2484"/>
      <c r="E12" s="2484"/>
      <c r="F12" s="2485"/>
      <c r="G12" s="2480"/>
      <c r="H12" s="2481"/>
      <c r="I12" s="2481"/>
      <c r="J12" s="2481"/>
      <c r="K12" s="2481"/>
      <c r="L12" s="2482"/>
    </row>
    <row r="13" spans="1:29" ht="13.5" customHeight="1" x14ac:dyDescent="0.2">
      <c r="A13" s="2465"/>
      <c r="B13" s="2478"/>
      <c r="C13" s="2478"/>
      <c r="D13" s="2478"/>
      <c r="E13" s="2478"/>
      <c r="F13" s="2479"/>
      <c r="G13" s="2473" t="s">
        <v>1520</v>
      </c>
      <c r="H13" s="2474"/>
      <c r="I13" s="2486" t="str">
        <f>COVER!T25</f>
        <v>CPAS@EDERCASELLA.COM</v>
      </c>
      <c r="J13" s="2487"/>
      <c r="K13" s="2487"/>
      <c r="L13" s="2488"/>
    </row>
    <row r="14" spans="1:29" ht="13.5" customHeight="1" x14ac:dyDescent="0.2">
      <c r="A14" s="2465" t="str">
        <f>COVER!A19</f>
        <v xml:space="preserve">800 EAST PRAIRIE ROAD </v>
      </c>
      <c r="B14" s="2478"/>
      <c r="C14" s="2478"/>
      <c r="D14" s="2478"/>
      <c r="E14" s="2478"/>
      <c r="F14" s="2479"/>
      <c r="G14" s="1168" t="s">
        <v>1185</v>
      </c>
      <c r="H14" s="1166"/>
      <c r="I14" s="1166"/>
      <c r="J14" s="1166"/>
      <c r="K14" s="1166"/>
      <c r="L14" s="1167"/>
    </row>
    <row r="15" spans="1:29" ht="13.5" customHeight="1" x14ac:dyDescent="0.2">
      <c r="A15" s="2465" t="str">
        <f>COVER!A21</f>
        <v>SKOKIE</v>
      </c>
      <c r="B15" s="2478"/>
      <c r="C15" s="2478"/>
      <c r="D15" s="2478"/>
      <c r="E15" s="2478"/>
      <c r="F15" s="2479"/>
      <c r="G15" s="2475" t="str">
        <f>COVER!T15</f>
        <v>CHERYDEN JUERGENSEN</v>
      </c>
      <c r="H15" s="2476"/>
      <c r="I15" s="2476"/>
      <c r="J15" s="2476"/>
      <c r="K15" s="2476"/>
      <c r="L15" s="2477"/>
    </row>
    <row r="16" spans="1:29" ht="12.2" customHeight="1" x14ac:dyDescent="0.2">
      <c r="A16" s="2455">
        <f>COVER!A25</f>
        <v>60076</v>
      </c>
      <c r="B16" s="2456"/>
      <c r="C16" s="2456"/>
      <c r="D16" s="2456"/>
      <c r="E16" s="2456"/>
      <c r="F16" s="2457"/>
      <c r="G16" s="2468"/>
      <c r="H16" s="2469"/>
      <c r="I16" s="2469"/>
      <c r="J16" s="2469"/>
      <c r="K16" s="2469"/>
      <c r="L16" s="2470"/>
    </row>
    <row r="17" spans="1:13" ht="12.2" customHeight="1" x14ac:dyDescent="0.2">
      <c r="A17" s="2471"/>
      <c r="B17" s="2456"/>
      <c r="C17" s="2456"/>
      <c r="D17" s="2456"/>
      <c r="E17" s="2456"/>
      <c r="F17" s="2457"/>
      <c r="G17" s="1168" t="s">
        <v>1184</v>
      </c>
      <c r="H17" s="1166"/>
      <c r="I17" s="1166"/>
      <c r="J17" s="1166"/>
      <c r="K17" s="1170" t="s">
        <v>1183</v>
      </c>
      <c r="L17" s="1163"/>
      <c r="M17" s="1156"/>
    </row>
    <row r="18" spans="1:13" ht="12.2" customHeight="1" x14ac:dyDescent="0.2">
      <c r="A18" s="2449"/>
      <c r="B18" s="2450"/>
      <c r="C18" s="2450"/>
      <c r="D18" s="2450"/>
      <c r="E18" s="2450"/>
      <c r="F18" s="2451"/>
      <c r="G18" s="2452" t="str">
        <f>COVER!T21</f>
        <v>815-344-1300</v>
      </c>
      <c r="H18" s="2453"/>
      <c r="I18" s="2453"/>
      <c r="J18" s="2453"/>
      <c r="K18" s="2452" t="str">
        <f>COVER!X21</f>
        <v>815-344-1320</v>
      </c>
      <c r="L18" s="2454"/>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3" t="str">
        <f>'Single Audit Cover'!A7</f>
        <v>Skokie SD 73-5</v>
      </c>
      <c r="B1" s="2489"/>
      <c r="C1" s="2489"/>
      <c r="D1" s="2489"/>
    </row>
    <row r="2" spans="1:11" s="1185" customFormat="1" ht="12.75" x14ac:dyDescent="0.2">
      <c r="A2" s="2494">
        <f>'Single Audit Cover'!E7</f>
        <v>6016073502</v>
      </c>
      <c r="B2" s="2495"/>
      <c r="C2" s="2495"/>
      <c r="D2" s="2495"/>
    </row>
    <row r="3" spans="1:11" s="1185" customFormat="1" ht="12.75" x14ac:dyDescent="0.2">
      <c r="A3" s="2493" t="s">
        <v>1513</v>
      </c>
      <c r="B3" s="2489"/>
      <c r="C3" s="2489"/>
      <c r="D3" s="2489"/>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7" t="str">
        <f>'Single Audit Cover'!A7</f>
        <v>Skokie SD 73-5</v>
      </c>
      <c r="B1" s="2497"/>
      <c r="C1" s="2497"/>
      <c r="D1" s="2497"/>
      <c r="E1" s="2497"/>
    </row>
    <row r="2" spans="1:5" x14ac:dyDescent="0.2">
      <c r="A2" s="2498">
        <f>'Single Audit Cover'!E7</f>
        <v>6016073502</v>
      </c>
      <c r="B2" s="2498"/>
      <c r="C2" s="2498"/>
      <c r="D2" s="2498"/>
      <c r="E2" s="2498"/>
    </row>
    <row r="3" spans="1:5" ht="4.5" customHeight="1" x14ac:dyDescent="0.2"/>
    <row r="4" spans="1:5" x14ac:dyDescent="0.2">
      <c r="A4" s="2497" t="s">
        <v>1245</v>
      </c>
      <c r="B4" s="2497"/>
      <c r="C4" s="2497"/>
      <c r="D4" s="2497"/>
      <c r="E4" s="2497"/>
    </row>
    <row r="5" spans="1:5" x14ac:dyDescent="0.2">
      <c r="A5" s="2500" t="str">
        <f>'Single Audit Cover'!A4</f>
        <v>Year Ending June 30, 2019</v>
      </c>
      <c r="B5" s="2500"/>
      <c r="C5" s="2500"/>
      <c r="D5" s="2500"/>
      <c r="E5" s="2500"/>
    </row>
    <row r="6" spans="1:5" x14ac:dyDescent="0.2">
      <c r="A6" s="2497" t="s">
        <v>1244</v>
      </c>
      <c r="B6" s="2497"/>
      <c r="C6" s="2497"/>
      <c r="D6" s="2497"/>
      <c r="E6" s="2497"/>
    </row>
    <row r="8" spans="1:5" x14ac:dyDescent="0.2">
      <c r="A8" s="1230" t="s">
        <v>1243</v>
      </c>
    </row>
    <row r="10" spans="1:5" x14ac:dyDescent="0.2">
      <c r="A10" s="1231" t="s">
        <v>1242</v>
      </c>
      <c r="B10" s="1232" t="s">
        <v>1241</v>
      </c>
      <c r="C10" s="1232"/>
      <c r="D10" s="1233">
        <f>SUM('Acct Summary 7-8'!C7:K7)</f>
        <v>800669</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35851</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-22805</v>
      </c>
    </row>
    <row r="19" spans="1:4" ht="13.5" thickBot="1" x14ac:dyDescent="0.25">
      <c r="A19" s="1235" t="s">
        <v>1235</v>
      </c>
      <c r="D19" s="1236">
        <f>SUM(D10:D17)</f>
        <v>813715</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499"/>
      <c r="B24" s="2499"/>
      <c r="D24" s="1238"/>
    </row>
    <row r="25" spans="1:4" x14ac:dyDescent="0.2">
      <c r="A25" s="2496"/>
      <c r="B25" s="2496"/>
      <c r="D25" s="1238"/>
    </row>
    <row r="26" spans="1:4" x14ac:dyDescent="0.2">
      <c r="A26" s="2496"/>
      <c r="B26" s="2496"/>
      <c r="D26" s="1238"/>
    </row>
    <row r="27" spans="1:4" x14ac:dyDescent="0.2">
      <c r="A27" s="2496"/>
      <c r="B27" s="2496"/>
      <c r="D27" s="1238"/>
    </row>
    <row r="28" spans="1:4" x14ac:dyDescent="0.2">
      <c r="A28" s="2496"/>
      <c r="B28" s="2496"/>
      <c r="D28" s="1238"/>
    </row>
    <row r="29" spans="1:4" x14ac:dyDescent="0.2">
      <c r="A29" s="2496"/>
      <c r="B29" s="2496"/>
      <c r="D29" s="1238"/>
    </row>
    <row r="30" spans="1:4" x14ac:dyDescent="0.2">
      <c r="A30" s="2496"/>
      <c r="B30" s="2496"/>
      <c r="D30" s="1238"/>
    </row>
    <row r="32" spans="1:4" x14ac:dyDescent="0.2">
      <c r="A32" s="1230" t="s">
        <v>1233</v>
      </c>
      <c r="D32" s="1233">
        <f>SUM(D19:D30)</f>
        <v>813715</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496"/>
      <c r="B40" s="2496"/>
      <c r="D40" s="1238"/>
    </row>
    <row r="41" spans="1:4" x14ac:dyDescent="0.2">
      <c r="A41" s="2496"/>
      <c r="B41" s="2496"/>
      <c r="D41" s="1241"/>
    </row>
    <row r="42" spans="1:4" x14ac:dyDescent="0.2">
      <c r="A42" s="2496"/>
      <c r="B42" s="2496"/>
      <c r="D42" s="1241"/>
    </row>
    <row r="43" spans="1:4" x14ac:dyDescent="0.2">
      <c r="A43" s="2496"/>
      <c r="B43" s="2496"/>
      <c r="D43" s="1241"/>
    </row>
    <row r="44" spans="1:4" x14ac:dyDescent="0.2">
      <c r="A44" s="2496"/>
      <c r="B44" s="2496"/>
      <c r="D44" s="1241"/>
    </row>
    <row r="45" spans="1:4" x14ac:dyDescent="0.2">
      <c r="A45" s="2496"/>
      <c r="B45" s="2496"/>
      <c r="D45" s="1241"/>
    </row>
    <row r="47" spans="1:4" x14ac:dyDescent="0.2">
      <c r="B47" s="1242" t="s">
        <v>1227</v>
      </c>
      <c r="C47" s="1242"/>
      <c r="D47" s="1243">
        <f>SUM(D35:D45)</f>
        <v>0</v>
      </c>
    </row>
    <row r="49" spans="2:4" x14ac:dyDescent="0.2">
      <c r="B49" s="1242" t="s">
        <v>1226</v>
      </c>
      <c r="C49" s="1242"/>
      <c r="D49" s="1243">
        <f>D32-D47</f>
        <v>813715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58" t="str">
        <f>'Single Audit Cover'!A7</f>
        <v>Skokie SD 73-5</v>
      </c>
      <c r="C1" s="2501"/>
      <c r="D1" s="2501"/>
      <c r="E1" s="2501"/>
      <c r="F1" s="2501"/>
      <c r="G1" s="2501"/>
      <c r="H1" s="2501"/>
      <c r="I1" s="2501"/>
      <c r="J1" s="2501"/>
      <c r="K1" s="2501"/>
      <c r="L1" s="2501"/>
      <c r="M1" s="2501"/>
    </row>
    <row r="2" spans="2:14" ht="15" x14ac:dyDescent="0.2">
      <c r="B2" s="2502">
        <f>'Single Audit Cover'!E7</f>
        <v>6016073502</v>
      </c>
      <c r="C2" s="2502"/>
      <c r="D2" s="2502"/>
      <c r="E2" s="2502"/>
      <c r="F2" s="2502"/>
      <c r="G2" s="2502"/>
      <c r="H2" s="2502"/>
      <c r="I2" s="2502"/>
      <c r="J2" s="2502"/>
      <c r="K2" s="2502"/>
      <c r="L2" s="2502"/>
      <c r="M2" s="2502"/>
      <c r="N2" s="1272"/>
    </row>
    <row r="3" spans="2:14" ht="15" x14ac:dyDescent="0.2">
      <c r="B3" s="2503" t="s">
        <v>1219</v>
      </c>
      <c r="C3" s="2503"/>
      <c r="D3" s="2503"/>
      <c r="E3" s="2503"/>
      <c r="F3" s="2503"/>
      <c r="G3" s="2503"/>
      <c r="H3" s="2503"/>
      <c r="I3" s="2503"/>
      <c r="J3" s="2503"/>
      <c r="K3" s="2503"/>
      <c r="L3" s="2503"/>
      <c r="M3" s="2503"/>
      <c r="N3" s="1272"/>
    </row>
    <row r="4" spans="2:14" ht="15" x14ac:dyDescent="0.2">
      <c r="B4" s="2504" t="str">
        <f>'Single Audit Cover'!A4</f>
        <v>Year Ending June 30, 2019</v>
      </c>
      <c r="C4" s="2504"/>
      <c r="D4" s="2504"/>
      <c r="E4" s="2504"/>
      <c r="F4" s="2504"/>
      <c r="G4" s="2504"/>
      <c r="H4" s="2504"/>
      <c r="I4" s="2504"/>
      <c r="J4" s="2504"/>
      <c r="K4" s="2504"/>
      <c r="L4" s="2504"/>
      <c r="M4" s="2504"/>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06" t="str">
        <f>'Single Audit Cover'!A7</f>
        <v>Skokie SD 73-5</v>
      </c>
      <c r="B1" s="2506"/>
      <c r="C1" s="2506"/>
      <c r="D1" s="2506"/>
      <c r="E1" s="2506"/>
      <c r="F1" s="2506"/>
    </row>
    <row r="2" spans="1:7" ht="13.5" customHeight="1" x14ac:dyDescent="0.2">
      <c r="A2" s="2502">
        <f>'Single Audit Cover'!E7</f>
        <v>6016073502</v>
      </c>
      <c r="B2" s="2502"/>
      <c r="C2" s="2502"/>
      <c r="D2" s="2502"/>
      <c r="E2" s="2502"/>
      <c r="F2" s="2502"/>
      <c r="G2" s="1245"/>
    </row>
    <row r="3" spans="1:7" ht="15.75" customHeight="1" x14ac:dyDescent="0.2">
      <c r="A3" s="2507" t="s">
        <v>1271</v>
      </c>
      <c r="B3" s="2507"/>
      <c r="C3" s="2507"/>
      <c r="D3" s="2507"/>
      <c r="E3" s="2507"/>
      <c r="F3" s="2507"/>
    </row>
    <row r="4" spans="1:7" ht="13.5" customHeight="1" x14ac:dyDescent="0.2">
      <c r="A4" s="2508" t="str">
        <f>'Single Audit Cover'!A4</f>
        <v>Year Ending June 30, 2019</v>
      </c>
      <c r="B4" s="2508"/>
      <c r="C4" s="2508"/>
      <c r="D4" s="2508"/>
      <c r="E4" s="2508"/>
      <c r="F4" s="2508"/>
    </row>
    <row r="5" spans="1:7" ht="8.25" customHeight="1" x14ac:dyDescent="0.2">
      <c r="C5" s="317"/>
      <c r="D5" s="317"/>
    </row>
    <row r="6" spans="1:7" ht="13.5" customHeight="1" x14ac:dyDescent="0.2">
      <c r="A6" s="1246" t="s">
        <v>1728</v>
      </c>
      <c r="C6" s="317"/>
      <c r="D6" s="317"/>
    </row>
    <row r="7" spans="1:7" ht="60.95" customHeight="1" x14ac:dyDescent="0.2">
      <c r="A7" s="2505" t="s">
        <v>1729</v>
      </c>
      <c r="B7" s="2505"/>
      <c r="C7" s="2505"/>
      <c r="D7" s="2505"/>
      <c r="E7" s="2505"/>
      <c r="F7" s="2505"/>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05" t="s">
        <v>1731</v>
      </c>
      <c r="B13" s="2505"/>
      <c r="C13" s="2505"/>
      <c r="D13" s="2505"/>
      <c r="E13" s="2505"/>
      <c r="F13" s="2505"/>
    </row>
    <row r="14" spans="1:7" ht="9.75" customHeight="1" x14ac:dyDescent="0.2">
      <c r="C14" s="1230"/>
      <c r="D14" s="1230"/>
    </row>
    <row r="15" spans="1:7" ht="13.5" customHeight="1" x14ac:dyDescent="0.2">
      <c r="C15" s="1819" t="s">
        <v>1270</v>
      </c>
      <c r="D15" s="2510" t="s">
        <v>1269</v>
      </c>
      <c r="E15" s="2510"/>
      <c r="F15" s="2510"/>
    </row>
    <row r="16" spans="1:7" ht="13.5" customHeight="1" x14ac:dyDescent="0.2">
      <c r="A16" s="1252"/>
      <c r="B16" s="1246" t="s">
        <v>1268</v>
      </c>
      <c r="C16" s="1819" t="s">
        <v>1267</v>
      </c>
      <c r="D16" s="2511" t="s">
        <v>1588</v>
      </c>
      <c r="E16" s="2511"/>
      <c r="F16" s="2511"/>
    </row>
    <row r="17" spans="1:6" ht="20.45" customHeight="1" x14ac:dyDescent="0.2">
      <c r="A17" s="1253"/>
      <c r="B17" s="1254"/>
      <c r="C17" s="1255"/>
      <c r="D17" s="2509"/>
      <c r="E17" s="2509"/>
      <c r="F17" s="2509"/>
    </row>
    <row r="18" spans="1:6" ht="20.65" customHeight="1" x14ac:dyDescent="0.2">
      <c r="A18" s="1253"/>
      <c r="B18" s="1254"/>
      <c r="C18" s="1255"/>
      <c r="D18" s="2509"/>
      <c r="E18" s="2509"/>
      <c r="F18" s="2509"/>
    </row>
    <row r="19" spans="1:6" ht="20.65" customHeight="1" x14ac:dyDescent="0.2">
      <c r="A19" s="1253"/>
      <c r="B19" s="1254"/>
      <c r="C19" s="1255"/>
      <c r="D19" s="2509"/>
      <c r="E19" s="2509"/>
      <c r="F19" s="2509"/>
    </row>
    <row r="20" spans="1:6" ht="20.65" customHeight="1" x14ac:dyDescent="0.2">
      <c r="A20" s="1253"/>
      <c r="B20" s="1254"/>
      <c r="C20" s="1255"/>
      <c r="D20" s="2509"/>
      <c r="E20" s="2509"/>
      <c r="F20" s="2509"/>
    </row>
    <row r="21" spans="1:6" ht="20.65" customHeight="1" x14ac:dyDescent="0.2">
      <c r="A21" s="1253"/>
      <c r="B21" s="1254"/>
      <c r="C21" s="1255"/>
      <c r="D21" s="2509"/>
      <c r="E21" s="2509"/>
      <c r="F21" s="2509"/>
    </row>
    <row r="22" spans="1:6" ht="20.65" customHeight="1" x14ac:dyDescent="0.2">
      <c r="A22" s="1253"/>
      <c r="B22" s="1254"/>
      <c r="C22" s="1255"/>
      <c r="D22" s="2509"/>
      <c r="E22" s="2509"/>
      <c r="F22" s="2509"/>
    </row>
    <row r="23" spans="1:6" ht="20.65" customHeight="1" x14ac:dyDescent="0.2">
      <c r="A23" s="1253"/>
      <c r="B23" s="1254"/>
      <c r="C23" s="1255"/>
      <c r="D23" s="2509"/>
      <c r="E23" s="2509"/>
      <c r="F23" s="2509"/>
    </row>
    <row r="24" spans="1:6" ht="20.65" customHeight="1" x14ac:dyDescent="0.2">
      <c r="A24" s="1253"/>
      <c r="B24" s="1254"/>
      <c r="C24" s="1255"/>
      <c r="D24" s="2509"/>
      <c r="E24" s="2509"/>
      <c r="F24" s="2509"/>
    </row>
    <row r="25" spans="1:6" ht="20.65" customHeight="1" x14ac:dyDescent="0.2">
      <c r="A25" s="1253"/>
      <c r="B25" s="1254"/>
      <c r="C25" s="1255"/>
      <c r="D25" s="2509"/>
      <c r="E25" s="2509"/>
      <c r="F25" s="2509"/>
    </row>
    <row r="26" spans="1:6" ht="20.65" customHeight="1" x14ac:dyDescent="0.2">
      <c r="A26" s="1253"/>
      <c r="B26" s="1254"/>
      <c r="C26" s="1255"/>
      <c r="D26" s="2509"/>
      <c r="E26" s="2509"/>
      <c r="F26" s="2509"/>
    </row>
    <row r="27" spans="1:6" ht="20.65" customHeight="1" x14ac:dyDescent="0.2">
      <c r="A27" s="1253"/>
      <c r="B27" s="1254"/>
      <c r="C27" s="1255"/>
      <c r="D27" s="2509"/>
      <c r="E27" s="2509"/>
      <c r="F27" s="2509"/>
    </row>
    <row r="28" spans="1:6" ht="20.65" customHeight="1" x14ac:dyDescent="0.2">
      <c r="A28" s="1253"/>
      <c r="B28" s="1254"/>
      <c r="C28" s="1255"/>
      <c r="D28" s="2509"/>
      <c r="E28" s="2509"/>
      <c r="F28" s="2509"/>
    </row>
    <row r="29" spans="1:6" ht="20.65" customHeight="1" x14ac:dyDescent="0.2">
      <c r="A29" s="1253"/>
      <c r="B29" s="1254"/>
      <c r="C29" s="1255"/>
      <c r="D29" s="2509"/>
      <c r="E29" s="2509"/>
      <c r="F29" s="2509"/>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3" t="s">
        <v>1732</v>
      </c>
      <c r="B32" s="2513"/>
      <c r="C32" s="2513"/>
      <c r="D32" s="2513"/>
      <c r="E32" s="2513"/>
      <c r="F32" s="2513"/>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14">
        <f>+C33+C34</f>
        <v>0</v>
      </c>
      <c r="F34" s="2515"/>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6" t="s">
        <v>1590</v>
      </c>
      <c r="C49" s="2516"/>
      <c r="D49" s="2516"/>
      <c r="E49" s="1369"/>
    </row>
    <row r="50" spans="1:5" s="1270" customFormat="1" ht="3.75" customHeight="1" x14ac:dyDescent="0.2">
      <c r="A50" s="1269"/>
      <c r="B50" s="1818"/>
      <c r="C50" s="1818"/>
      <c r="D50" s="1818"/>
      <c r="E50" s="1369"/>
    </row>
    <row r="51" spans="1:5" s="1270" customFormat="1" ht="20.25" customHeight="1" x14ac:dyDescent="0.2">
      <c r="A51" s="1271">
        <v>6</v>
      </c>
      <c r="B51" s="2512" t="s">
        <v>1551</v>
      </c>
      <c r="C51" s="2512"/>
      <c r="D51" s="2512"/>
    </row>
    <row r="52" spans="1:5" ht="14.25" customHeight="1" x14ac:dyDescent="0.2">
      <c r="A52" s="1271"/>
      <c r="B52" s="2512"/>
      <c r="C52" s="2512"/>
      <c r="D52" s="251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zoomScale="110" zoomScaleNormal="11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1" t="str">
        <f>'Single Audit Cover'!A7</f>
        <v>Skokie SD 73-5</v>
      </c>
      <c r="C1" s="2522"/>
      <c r="D1" s="2522"/>
      <c r="E1" s="2522"/>
      <c r="F1" s="2522"/>
      <c r="G1" s="2522"/>
      <c r="H1" s="2522"/>
      <c r="I1" s="2522"/>
      <c r="J1" s="1379"/>
    </row>
    <row r="2" spans="2:10" s="317" customFormat="1" ht="12.75" customHeight="1" x14ac:dyDescent="0.2">
      <c r="B2" s="2523">
        <f>'Single Audit Cover'!E7</f>
        <v>6016073502</v>
      </c>
      <c r="C2" s="2524"/>
      <c r="D2" s="2524"/>
      <c r="E2" s="2524"/>
      <c r="F2" s="2524"/>
      <c r="G2" s="2524"/>
      <c r="H2" s="2524"/>
      <c r="I2" s="2524"/>
      <c r="J2" s="1379"/>
    </row>
    <row r="3" spans="2:10" s="317" customFormat="1" ht="12.75" customHeight="1" x14ac:dyDescent="0.2">
      <c r="B3" s="2525" t="s">
        <v>1285</v>
      </c>
      <c r="C3" s="2526"/>
      <c r="D3" s="2526"/>
      <c r="E3" s="2526"/>
      <c r="F3" s="2526"/>
      <c r="G3" s="2526"/>
      <c r="H3" s="2526"/>
      <c r="I3" s="2526"/>
      <c r="J3" s="1380"/>
    </row>
    <row r="4" spans="2:10" s="317" customFormat="1" ht="12.75" customHeight="1" x14ac:dyDescent="0.2">
      <c r="B4" s="2525" t="str">
        <f>'Single Audit Cover'!A4</f>
        <v>Year Ending June 30, 2019</v>
      </c>
      <c r="C4" s="2526"/>
      <c r="D4" s="2526"/>
      <c r="E4" s="2526"/>
      <c r="F4" s="2526"/>
      <c r="G4" s="2526"/>
      <c r="H4" s="2526"/>
      <c r="I4" s="2526"/>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5" t="s">
        <v>1284</v>
      </c>
      <c r="C7" s="2526"/>
      <c r="D7" s="2526"/>
      <c r="E7" s="2526"/>
      <c r="F7" s="2526"/>
      <c r="G7" s="2526"/>
      <c r="H7" s="2526"/>
      <c r="I7" s="2526"/>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27"/>
      <c r="D11" s="2527"/>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28"/>
      <c r="E29" s="2528"/>
      <c r="F29" s="2528"/>
      <c r="G29" s="2528"/>
      <c r="H29" s="2528"/>
      <c r="I29" s="2528"/>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29" t="s">
        <v>1751</v>
      </c>
      <c r="D37" s="2530"/>
      <c r="E37" s="2530"/>
      <c r="F37" s="2531"/>
      <c r="G37" s="2529" t="s">
        <v>1592</v>
      </c>
      <c r="H37" s="2530"/>
      <c r="I37" s="2531"/>
    </row>
    <row r="38" spans="2:9" ht="16.5" customHeight="1" x14ac:dyDescent="0.2">
      <c r="B38" s="1401"/>
      <c r="C38" s="2517"/>
      <c r="D38" s="2518"/>
      <c r="E38" s="2518"/>
      <c r="F38" s="2519"/>
      <c r="G38" s="2532"/>
      <c r="H38" s="2533"/>
      <c r="I38" s="2534"/>
    </row>
    <row r="39" spans="2:9" ht="16.5" customHeight="1" x14ac:dyDescent="0.2">
      <c r="B39" s="1401"/>
      <c r="C39" s="2517"/>
      <c r="D39" s="2518"/>
      <c r="E39" s="2518"/>
      <c r="F39" s="2519"/>
      <c r="G39" s="2520"/>
      <c r="H39" s="2520"/>
      <c r="I39" s="2520"/>
    </row>
    <row r="40" spans="2:9" ht="16.5" customHeight="1" x14ac:dyDescent="0.2">
      <c r="B40" s="1401"/>
      <c r="C40" s="2517"/>
      <c r="D40" s="2518"/>
      <c r="E40" s="2518"/>
      <c r="F40" s="2519"/>
      <c r="G40" s="2520"/>
      <c r="H40" s="2520"/>
      <c r="I40" s="2520"/>
    </row>
    <row r="41" spans="2:9" ht="16.5" customHeight="1" x14ac:dyDescent="0.2">
      <c r="B41" s="1401"/>
      <c r="C41" s="2517"/>
      <c r="D41" s="2518"/>
      <c r="E41" s="2518"/>
      <c r="F41" s="2519"/>
      <c r="G41" s="2520"/>
      <c r="H41" s="2520"/>
      <c r="I41" s="2520"/>
    </row>
    <row r="42" spans="2:9" ht="16.5" customHeight="1" x14ac:dyDescent="0.2">
      <c r="B42" s="1401"/>
      <c r="C42" s="2517"/>
      <c r="D42" s="2518"/>
      <c r="E42" s="2518"/>
      <c r="F42" s="2519"/>
      <c r="G42" s="2520"/>
      <c r="H42" s="2520"/>
      <c r="I42" s="2520"/>
    </row>
    <row r="43" spans="2:9" ht="16.5" customHeight="1" x14ac:dyDescent="0.2">
      <c r="B43" s="1401"/>
      <c r="C43" s="2535" t="s">
        <v>1593</v>
      </c>
      <c r="D43" s="2536"/>
      <c r="E43" s="2536"/>
      <c r="F43" s="2537"/>
      <c r="G43" s="2538">
        <f>SUM(G38:I42)</f>
        <v>0</v>
      </c>
      <c r="H43" s="2538"/>
      <c r="I43" s="2538"/>
    </row>
    <row r="44" spans="2:9" ht="12.75" customHeight="1" x14ac:dyDescent="0.2"/>
    <row r="45" spans="2:9" ht="12.75" customHeight="1" x14ac:dyDescent="0.2">
      <c r="B45" s="1392" t="s">
        <v>1841</v>
      </c>
      <c r="D45" s="2539">
        <v>0</v>
      </c>
      <c r="E45" s="2540"/>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1"/>
      <c r="F49" s="2541"/>
      <c r="G49" s="2541"/>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1" t="str">
        <f>'Single Audit Cover'!A7</f>
        <v>Skokie SD 73-5</v>
      </c>
      <c r="C1" s="2521"/>
      <c r="D1" s="2521"/>
      <c r="E1" s="2521"/>
      <c r="F1" s="2521"/>
      <c r="G1" s="2521"/>
      <c r="H1" s="2521"/>
      <c r="I1" s="2521"/>
      <c r="J1" s="2521"/>
      <c r="K1" s="2521"/>
      <c r="L1" s="1344"/>
      <c r="M1" s="1344"/>
    </row>
    <row r="2" spans="1:13" ht="12" customHeight="1" x14ac:dyDescent="0.2">
      <c r="B2" s="2523">
        <f>'Single Audit Cover'!E7</f>
        <v>6016073502</v>
      </c>
      <c r="C2" s="2523"/>
      <c r="D2" s="2523"/>
      <c r="E2" s="2523"/>
      <c r="F2" s="2523"/>
      <c r="G2" s="2523"/>
      <c r="H2" s="2523"/>
      <c r="I2" s="2523"/>
      <c r="J2" s="2523"/>
      <c r="K2" s="2523"/>
      <c r="L2" s="1345"/>
      <c r="M2" s="1346"/>
    </row>
    <row r="3" spans="1:13" ht="10.35" customHeight="1" x14ac:dyDescent="0.2">
      <c r="B3" s="2544" t="s">
        <v>1285</v>
      </c>
      <c r="C3" s="2544"/>
      <c r="D3" s="2544"/>
      <c r="E3" s="2544"/>
      <c r="F3" s="2544"/>
      <c r="G3" s="2544"/>
      <c r="H3" s="2544"/>
      <c r="I3" s="2544"/>
      <c r="J3" s="2544"/>
      <c r="K3" s="2544"/>
      <c r="L3" s="1347"/>
      <c r="M3" s="1347"/>
    </row>
    <row r="4" spans="1:13" ht="14.25" customHeight="1" x14ac:dyDescent="0.2">
      <c r="B4" s="2545" t="str">
        <f>'Single Audit Cover'!A4</f>
        <v>Year Ending June 30, 2019</v>
      </c>
      <c r="C4" s="2545"/>
      <c r="D4" s="2545"/>
      <c r="E4" s="2545"/>
      <c r="F4" s="2545"/>
      <c r="G4" s="2545"/>
      <c r="H4" s="2545"/>
      <c r="I4" s="2545"/>
      <c r="J4" s="2545"/>
      <c r="K4" s="2545"/>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5" t="s">
        <v>1296</v>
      </c>
      <c r="C7" s="2545"/>
      <c r="D7" s="2546"/>
      <c r="E7" s="2546"/>
      <c r="F7" s="2546"/>
      <c r="G7" s="2546"/>
      <c r="H7" s="2546"/>
      <c r="I7" s="2546"/>
      <c r="J7" s="2546"/>
      <c r="K7" s="2546"/>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3"/>
      <c r="C14" s="2543"/>
      <c r="D14" s="2543"/>
      <c r="E14" s="2543"/>
      <c r="F14" s="2543"/>
      <c r="G14" s="2543"/>
      <c r="H14" s="2543"/>
      <c r="I14" s="2543"/>
      <c r="J14" s="2543"/>
      <c r="K14" s="2543"/>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3"/>
      <c r="C17" s="2543"/>
      <c r="D17" s="2543"/>
      <c r="E17" s="2543"/>
      <c r="F17" s="2543"/>
      <c r="G17" s="2543"/>
      <c r="H17" s="2543"/>
      <c r="I17" s="2543"/>
      <c r="J17" s="2543"/>
      <c r="K17" s="2543"/>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47"/>
      <c r="C20" s="2547"/>
      <c r="D20" s="2543"/>
      <c r="E20" s="2543"/>
      <c r="F20" s="2543"/>
      <c r="G20" s="2543"/>
      <c r="H20" s="2543"/>
      <c r="I20" s="2543"/>
      <c r="J20" s="2543"/>
      <c r="K20" s="2543"/>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3"/>
      <c r="C23" s="2543"/>
      <c r="D23" s="2543"/>
      <c r="E23" s="2543"/>
      <c r="F23" s="2543"/>
      <c r="G23" s="2543"/>
      <c r="H23" s="2543"/>
      <c r="I23" s="2543"/>
      <c r="J23" s="2543"/>
      <c r="K23" s="2543"/>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3"/>
      <c r="C26" s="2543"/>
      <c r="D26" s="2543"/>
      <c r="E26" s="2543"/>
      <c r="F26" s="2543"/>
      <c r="G26" s="2543"/>
      <c r="H26" s="2543"/>
      <c r="I26" s="2543"/>
      <c r="J26" s="2543"/>
      <c r="K26" s="2543"/>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2"/>
      <c r="C29" s="2542"/>
      <c r="D29" s="2543"/>
      <c r="E29" s="2543"/>
      <c r="F29" s="2543"/>
      <c r="G29" s="2543"/>
      <c r="H29" s="2543"/>
      <c r="I29" s="2543"/>
      <c r="J29" s="2543"/>
      <c r="K29" s="2543"/>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2"/>
      <c r="C32" s="2542"/>
      <c r="D32" s="2543"/>
      <c r="E32" s="2543"/>
      <c r="F32" s="2543"/>
      <c r="G32" s="2543"/>
      <c r="H32" s="2543"/>
      <c r="I32" s="2543"/>
      <c r="J32" s="2543"/>
      <c r="K32" s="2543"/>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8" t="str">
        <f>'Single Audit Cover'!A7</f>
        <v>Skokie SD 73-5</v>
      </c>
      <c r="C1" s="2548"/>
      <c r="D1" s="2548"/>
      <c r="E1" s="2548"/>
      <c r="F1" s="2548"/>
      <c r="G1" s="2548"/>
      <c r="H1" s="2548"/>
      <c r="I1" s="2548"/>
      <c r="J1" s="2548"/>
      <c r="K1" s="2548"/>
      <c r="L1" s="1422"/>
    </row>
    <row r="2" spans="1:12" ht="12.75" customHeight="1" x14ac:dyDescent="0.2">
      <c r="B2" s="2549">
        <f>'Single Audit Cover'!E7</f>
        <v>6016073502</v>
      </c>
      <c r="C2" s="2549"/>
      <c r="D2" s="2549"/>
      <c r="E2" s="2549"/>
      <c r="F2" s="2549"/>
      <c r="G2" s="2549"/>
      <c r="H2" s="2549"/>
      <c r="I2" s="2549"/>
      <c r="J2" s="2549"/>
      <c r="K2" s="2549"/>
      <c r="L2" s="1423"/>
    </row>
    <row r="3" spans="1:12" ht="12.75" customHeight="1" x14ac:dyDescent="0.2">
      <c r="B3" s="2544" t="s">
        <v>1285</v>
      </c>
      <c r="C3" s="2544"/>
      <c r="D3" s="2544"/>
      <c r="E3" s="2544"/>
      <c r="F3" s="2544"/>
      <c r="G3" s="2544"/>
      <c r="H3" s="2544"/>
      <c r="I3" s="2544"/>
      <c r="J3" s="2544"/>
      <c r="K3" s="2544"/>
      <c r="L3" s="1347"/>
    </row>
    <row r="4" spans="1:12" ht="12.75" customHeight="1" x14ac:dyDescent="0.2">
      <c r="B4" s="2544" t="str">
        <f>'Single Audit Cover'!A4</f>
        <v>Year Ending June 30, 2019</v>
      </c>
      <c r="C4" s="2544"/>
      <c r="D4" s="2544"/>
      <c r="E4" s="2544"/>
      <c r="F4" s="2544"/>
      <c r="G4" s="2544"/>
      <c r="H4" s="2544"/>
      <c r="I4" s="2544"/>
      <c r="J4" s="2544"/>
      <c r="K4" s="2544"/>
      <c r="L4" s="1347"/>
    </row>
    <row r="5" spans="1:12" ht="5.25" customHeight="1" x14ac:dyDescent="0.2">
      <c r="B5" s="1230" t="s">
        <v>1169</v>
      </c>
      <c r="C5" s="1230"/>
      <c r="L5" s="322"/>
    </row>
    <row r="6" spans="1:12" ht="30.75" customHeight="1" x14ac:dyDescent="0.2">
      <c r="A6" s="322"/>
      <c r="B6" s="2550" t="s">
        <v>1308</v>
      </c>
      <c r="C6" s="2550"/>
      <c r="D6" s="2550"/>
      <c r="E6" s="2550"/>
      <c r="F6" s="2550"/>
      <c r="G6" s="2550"/>
      <c r="H6" s="2550"/>
      <c r="I6" s="2550"/>
      <c r="J6" s="2550"/>
      <c r="K6" s="2550"/>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28"/>
      <c r="G12" s="2528"/>
      <c r="H12" s="2528"/>
      <c r="I12" s="2528"/>
      <c r="J12" s="2528"/>
      <c r="K12" s="2528"/>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1"/>
      <c r="E14" s="2551"/>
      <c r="F14" s="2551"/>
      <c r="H14" s="1432" t="s">
        <v>1303</v>
      </c>
      <c r="I14" s="2552"/>
      <c r="J14" s="2552"/>
      <c r="K14" s="2552"/>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2"/>
      <c r="E16" s="2552"/>
      <c r="F16" s="2552"/>
      <c r="G16" s="2552"/>
      <c r="H16" s="2552"/>
      <c r="I16" s="2552"/>
      <c r="J16" s="2552"/>
      <c r="K16" s="2552"/>
      <c r="L16" s="322"/>
    </row>
    <row r="17" spans="2:12" ht="13.5" customHeight="1" x14ac:dyDescent="0.2">
      <c r="B17" s="1357" t="s">
        <v>1301</v>
      </c>
      <c r="C17" s="1357"/>
      <c r="D17" s="2553"/>
      <c r="E17" s="2553"/>
      <c r="F17" s="2553"/>
      <c r="G17" s="2553"/>
      <c r="H17" s="2553"/>
      <c r="I17" s="2553"/>
      <c r="J17" s="2553"/>
      <c r="K17" s="2553"/>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3"/>
      <c r="C20" s="2543"/>
      <c r="D20" s="2543"/>
      <c r="E20" s="2543"/>
      <c r="F20" s="2543"/>
      <c r="G20" s="2543"/>
      <c r="H20" s="2543"/>
      <c r="I20" s="2543"/>
      <c r="J20" s="2543"/>
      <c r="K20" s="2543"/>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3"/>
      <c r="C23" s="2543"/>
      <c r="D23" s="2543"/>
      <c r="E23" s="2543"/>
      <c r="F23" s="2543"/>
      <c r="G23" s="2543"/>
      <c r="H23" s="2543"/>
      <c r="I23" s="2543"/>
      <c r="J23" s="2543"/>
      <c r="K23" s="2543"/>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3"/>
      <c r="C26" s="2543"/>
      <c r="D26" s="2543"/>
      <c r="E26" s="2543"/>
      <c r="F26" s="2543"/>
      <c r="G26" s="2543"/>
      <c r="H26" s="2543"/>
      <c r="I26" s="2543"/>
      <c r="J26" s="2543"/>
      <c r="K26" s="2543"/>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3"/>
      <c r="C29" s="2543"/>
      <c r="D29" s="2543"/>
      <c r="E29" s="2543"/>
      <c r="F29" s="2543"/>
      <c r="G29" s="2543"/>
      <c r="H29" s="2543"/>
      <c r="I29" s="2543"/>
      <c r="J29" s="2543"/>
      <c r="K29" s="2543"/>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3"/>
      <c r="C32" s="2543"/>
      <c r="D32" s="2543"/>
      <c r="E32" s="2543"/>
      <c r="F32" s="2543"/>
      <c r="G32" s="2543"/>
      <c r="H32" s="2543"/>
      <c r="I32" s="2543"/>
      <c r="J32" s="2543"/>
      <c r="K32" s="2543"/>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3"/>
      <c r="C35" s="2543"/>
      <c r="D35" s="2543"/>
      <c r="E35" s="2543"/>
      <c r="F35" s="2543"/>
      <c r="G35" s="2543"/>
      <c r="H35" s="2543"/>
      <c r="I35" s="2543"/>
      <c r="J35" s="2543"/>
      <c r="K35" s="2543"/>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3"/>
      <c r="C38" s="2543"/>
      <c r="D38" s="2543"/>
      <c r="E38" s="2543"/>
      <c r="F38" s="2543"/>
      <c r="G38" s="2543"/>
      <c r="H38" s="2543"/>
      <c r="I38" s="2543"/>
      <c r="J38" s="2543"/>
      <c r="K38" s="2543"/>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3"/>
      <c r="C41" s="2543"/>
      <c r="D41" s="2543"/>
      <c r="E41" s="2543"/>
      <c r="F41" s="2543"/>
      <c r="G41" s="2543"/>
      <c r="H41" s="2543"/>
      <c r="I41" s="2543"/>
      <c r="J41" s="2543"/>
      <c r="K41" s="2543"/>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1" t="str">
        <f>'Single Audit Cover'!A7</f>
        <v>Skokie SD 73-5</v>
      </c>
      <c r="C1" s="2521"/>
      <c r="D1" s="2521"/>
      <c r="E1" s="1442"/>
    </row>
    <row r="2" spans="2:5" s="1252" customFormat="1" ht="12.75" customHeight="1" x14ac:dyDescent="0.2">
      <c r="B2" s="2523">
        <f>'Single Audit Cover'!E7</f>
        <v>6016073502</v>
      </c>
      <c r="C2" s="2523"/>
      <c r="D2" s="2523"/>
      <c r="E2" s="1443"/>
    </row>
    <row r="3" spans="2:5" ht="12.75" customHeight="1" x14ac:dyDescent="0.2">
      <c r="B3" s="2544" t="s">
        <v>1766</v>
      </c>
      <c r="C3" s="2544"/>
      <c r="D3" s="2544"/>
      <c r="E3" s="1244"/>
    </row>
    <row r="4" spans="2:5" s="1252" customFormat="1" ht="12.75" customHeight="1" x14ac:dyDescent="0.2">
      <c r="B4" s="2554" t="str">
        <f>'Single Audit Cover'!A4</f>
        <v>Year Ending June 30, 2019</v>
      </c>
      <c r="C4" s="2554"/>
      <c r="D4" s="2554"/>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sharepoint/v3"/>
    <ds:schemaRef ds:uri="http://schemas.microsoft.com/office/2006/documentManagement/types"/>
    <ds:schemaRef ds:uri="http://www.w3.org/XML/1998/namespace"/>
    <ds:schemaRef ds:uri="6ce3111e-7420-4802-b50a-75d4e9a0b980"/>
    <ds:schemaRef ds:uri="http://schemas.microsoft.com/office/infopath/2007/PartnerControls"/>
    <ds:schemaRef ds:uri="http://purl.org/dc/terms/"/>
    <ds:schemaRef ds:uri="http://schemas.openxmlformats.org/package/2006/metadata/core-properties"/>
    <ds:schemaRef ds:uri="4d435f69-8686-490b-bd6d-b153bf22ab50"/>
    <ds:schemaRef ds:uri="http://schemas.microsoft.com/office/2006/metadata/properties"/>
    <ds:schemaRef ds:uri="d21dc803-237d-4c68-8692-8d731fd29118"/>
    <ds:schemaRef ds:uri="http://purl.org/dc/dcmityp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'ICR Computation 30'!Print_Area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2019-12-11T15:10:08Z</cp:lastPrinted>
  <dcterms:created xsi:type="dcterms:W3CDTF">2003-10-29T19:06:34Z</dcterms:created>
  <dcterms:modified xsi:type="dcterms:W3CDTF">2019-12-30T20:52:31Z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AFR and Components</vt:lpwstr>
  </property>
  <property fmtid="{D5CDD505-2E9C-101B-9397-08002B2CF9AE}" pid="5" name="tabIndex">
    <vt:lpwstr>3</vt:lpwstr>
  </property>
  <property fmtid="{D5CDD505-2E9C-101B-9397-08002B2CF9AE}" pid="6" name="workpaperIndex">
    <vt:lpwstr/>
  </property>
</Properties>
</file>