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6E62A117-15DE-4FF6-AB9D-BDF69973D88A}" xr6:coauthVersionLast="36" xr6:coauthVersionMax="36" xr10:uidLastSave="{00000000-0000-0000-0000-000000000000}"/>
  <bookViews>
    <workbookView xWindow="-15" yWindow="0" windowWidth="20505" windowHeight="6450" tabRatio="868" firstSheet="1" activeTab="1" xr2:uid="{00000000-000D-0000-FFFF-FFFF00000000}"/>
  </bookViews>
  <sheets>
    <sheet name="CWUDFsStorage" sheetId="183"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9" sheetId="106" state="hidden" r:id="rId25"/>
    <sheet name="Single Audit Cover" sheetId="169" r:id="rId26"/>
    <sheet name="Single Audit Checklist" sheetId="170" r:id="rId27"/>
    <sheet name="SEFA Reconcile" sheetId="171" r:id="rId28"/>
    <sheet name="SEFA" sheetId="185" r:id="rId29"/>
    <sheet name="SEFA NOTES" sheetId="173" r:id="rId30"/>
    <sheet name="SF&amp;QC Sec-1" sheetId="174" r:id="rId31"/>
    <sheet name="SF&amp;QC Sec-2" sheetId="175" r:id="rId32"/>
    <sheet name="SF&amp;QC Sec-3" sheetId="176" r:id="rId33"/>
    <sheet name="SSPAF" sheetId="177" r:id="rId34"/>
  </sheets>
  <externalReferences>
    <externalReference r:id="rId35"/>
  </externalReferences>
  <definedNames>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28">SEFA!$1:$10</definedName>
    <definedName name="_xlnm.Print_Titles" localSheetId="17">'Shared Outsourced Services 31'!$5:$5</definedName>
    <definedName name="_xlnm.Print_Titles" localSheetId="26">'Single Audit Checklist'!$1:$4</definedName>
    <definedName name="SCHADDRS" localSheetId="18">#REF!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18">#REF!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18">#REF!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18">#REF!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18">#REF!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71" i="185" l="1"/>
  <c r="N71" i="185"/>
  <c r="M70" i="185"/>
  <c r="P70" i="185" s="1"/>
  <c r="K70" i="185"/>
  <c r="M69" i="185"/>
  <c r="P69" i="185" s="1"/>
  <c r="K69" i="185"/>
  <c r="F69" i="185"/>
  <c r="F70" i="185" s="1"/>
  <c r="M68" i="185"/>
  <c r="K68" i="185"/>
  <c r="I68" i="185"/>
  <c r="M67" i="185"/>
  <c r="L67" i="185"/>
  <c r="P67" i="185" s="1"/>
  <c r="K67" i="185"/>
  <c r="J67" i="185"/>
  <c r="J71" i="185" s="1"/>
  <c r="I67" i="185"/>
  <c r="F67" i="185"/>
  <c r="F68" i="185" s="1"/>
  <c r="O65" i="185"/>
  <c r="N65" i="185"/>
  <c r="L65" i="185"/>
  <c r="J65" i="185"/>
  <c r="M64" i="185"/>
  <c r="P64" i="185" s="1"/>
  <c r="K64" i="185"/>
  <c r="M63" i="185"/>
  <c r="P63" i="185" s="1"/>
  <c r="P65" i="185" s="1"/>
  <c r="K63" i="185"/>
  <c r="K65" i="185" s="1"/>
  <c r="F63" i="185"/>
  <c r="F64" i="185" s="1"/>
  <c r="O61" i="185"/>
  <c r="O72" i="185" s="1"/>
  <c r="N61" i="185"/>
  <c r="M60" i="185"/>
  <c r="P60" i="185" s="1"/>
  <c r="K60" i="185"/>
  <c r="I60" i="185"/>
  <c r="M59" i="185"/>
  <c r="P59" i="185" s="1"/>
  <c r="K59" i="185"/>
  <c r="I59" i="185"/>
  <c r="F59" i="185"/>
  <c r="F60" i="185" s="1"/>
  <c r="M58" i="185"/>
  <c r="P58" i="185" s="1"/>
  <c r="K58" i="185"/>
  <c r="I58" i="185"/>
  <c r="M57" i="185"/>
  <c r="P57" i="185" s="1"/>
  <c r="K57" i="185"/>
  <c r="I57" i="185"/>
  <c r="F57" i="185"/>
  <c r="F58" i="185" s="1"/>
  <c r="M56" i="185"/>
  <c r="P56" i="185" s="1"/>
  <c r="K56" i="185"/>
  <c r="I56" i="185"/>
  <c r="M55" i="185"/>
  <c r="P55" i="185" s="1"/>
  <c r="K55" i="185"/>
  <c r="I55" i="185"/>
  <c r="F55" i="185"/>
  <c r="F56" i="185" s="1"/>
  <c r="M54" i="185"/>
  <c r="P54" i="185" s="1"/>
  <c r="K54" i="185"/>
  <c r="I54" i="185"/>
  <c r="M53" i="185"/>
  <c r="P53" i="185" s="1"/>
  <c r="K53" i="185"/>
  <c r="I53" i="185"/>
  <c r="F53" i="185"/>
  <c r="F54" i="185" s="1"/>
  <c r="M52" i="185"/>
  <c r="P52" i="185" s="1"/>
  <c r="K52" i="185"/>
  <c r="I52" i="185"/>
  <c r="M51" i="185"/>
  <c r="P51" i="185" s="1"/>
  <c r="K51" i="185"/>
  <c r="I51" i="185"/>
  <c r="F51" i="185"/>
  <c r="F52" i="185" s="1"/>
  <c r="Q50" i="185"/>
  <c r="M50" i="185"/>
  <c r="P50" i="185" s="1"/>
  <c r="K50" i="185"/>
  <c r="I50" i="185"/>
  <c r="M49" i="185"/>
  <c r="P49" i="185" s="1"/>
  <c r="K49" i="185"/>
  <c r="I49" i="185"/>
  <c r="F49" i="185"/>
  <c r="F50" i="185" s="1"/>
  <c r="M48" i="185"/>
  <c r="P48" i="185" s="1"/>
  <c r="K48" i="185"/>
  <c r="I48" i="185"/>
  <c r="M47" i="185"/>
  <c r="L47" i="185"/>
  <c r="K47" i="185"/>
  <c r="J47" i="185"/>
  <c r="I47" i="185"/>
  <c r="F47" i="185"/>
  <c r="F48" i="185" s="1"/>
  <c r="Q46" i="185"/>
  <c r="M46" i="185"/>
  <c r="P46" i="185" s="1"/>
  <c r="K46" i="185"/>
  <c r="I46" i="185"/>
  <c r="Q45" i="185"/>
  <c r="M45" i="185"/>
  <c r="L45" i="185"/>
  <c r="P45" i="185" s="1"/>
  <c r="K45" i="185"/>
  <c r="J45" i="185"/>
  <c r="I45" i="185"/>
  <c r="F45" i="185"/>
  <c r="F46" i="185" s="1"/>
  <c r="Q44" i="185"/>
  <c r="M44" i="185"/>
  <c r="P44" i="185" s="1"/>
  <c r="K44" i="185"/>
  <c r="I44" i="185"/>
  <c r="Q43" i="185"/>
  <c r="M43" i="185"/>
  <c r="L43" i="185"/>
  <c r="K43" i="185"/>
  <c r="J43" i="185"/>
  <c r="I43" i="185"/>
  <c r="F43" i="185"/>
  <c r="F44" i="185" s="1"/>
  <c r="M42" i="185"/>
  <c r="P42" i="185" s="1"/>
  <c r="K42" i="185"/>
  <c r="I42" i="185"/>
  <c r="M41" i="185"/>
  <c r="P41" i="185" s="1"/>
  <c r="K41" i="185"/>
  <c r="I41" i="185"/>
  <c r="F41" i="185"/>
  <c r="F42" i="185" s="1"/>
  <c r="Q40" i="185"/>
  <c r="M40" i="185"/>
  <c r="P40" i="185" s="1"/>
  <c r="K40" i="185"/>
  <c r="I40" i="185"/>
  <c r="Q39" i="185"/>
  <c r="M39" i="185"/>
  <c r="L39" i="185"/>
  <c r="K39" i="185"/>
  <c r="K61" i="185" s="1"/>
  <c r="J39" i="185"/>
  <c r="I39" i="185"/>
  <c r="F39" i="185"/>
  <c r="F40" i="185" s="1"/>
  <c r="O35" i="185"/>
  <c r="O36" i="185" s="1"/>
  <c r="N35" i="185"/>
  <c r="N36" i="185" s="1"/>
  <c r="Q34" i="185"/>
  <c r="M34" i="185"/>
  <c r="P34" i="185" s="1"/>
  <c r="K34" i="185"/>
  <c r="I34" i="185"/>
  <c r="Q33" i="185"/>
  <c r="M33" i="185"/>
  <c r="L33" i="185"/>
  <c r="K33" i="185"/>
  <c r="J33" i="185"/>
  <c r="I33" i="185"/>
  <c r="F33" i="185"/>
  <c r="F34" i="185" s="1"/>
  <c r="M32" i="185"/>
  <c r="P32" i="185" s="1"/>
  <c r="K32" i="185"/>
  <c r="I32" i="185"/>
  <c r="M31" i="185"/>
  <c r="P31" i="185" s="1"/>
  <c r="K31" i="185"/>
  <c r="I31" i="185"/>
  <c r="F31" i="185"/>
  <c r="F32" i="185" s="1"/>
  <c r="Q30" i="185"/>
  <c r="M30" i="185"/>
  <c r="P30" i="185" s="1"/>
  <c r="K30" i="185"/>
  <c r="I30" i="185"/>
  <c r="Q29" i="185"/>
  <c r="M29" i="185"/>
  <c r="L29" i="185"/>
  <c r="L35" i="185" s="1"/>
  <c r="L36" i="185" s="1"/>
  <c r="K29" i="185"/>
  <c r="J29" i="185"/>
  <c r="J35" i="185" s="1"/>
  <c r="J36" i="185" s="1"/>
  <c r="I29" i="185"/>
  <c r="F29" i="185"/>
  <c r="F30" i="185" s="1"/>
  <c r="O25" i="185"/>
  <c r="O26" i="185" s="1"/>
  <c r="N25" i="185"/>
  <c r="N26" i="185" s="1"/>
  <c r="M24" i="185"/>
  <c r="P24" i="185" s="1"/>
  <c r="K24" i="185"/>
  <c r="I24" i="185"/>
  <c r="M23" i="185"/>
  <c r="L23" i="185"/>
  <c r="P23" i="185" s="1"/>
  <c r="K23" i="185"/>
  <c r="J23" i="185"/>
  <c r="I23" i="185"/>
  <c r="F23" i="185"/>
  <c r="F24" i="185" s="1"/>
  <c r="M22" i="185"/>
  <c r="P22" i="185" s="1"/>
  <c r="K22" i="185"/>
  <c r="I22" i="185"/>
  <c r="M21" i="185"/>
  <c r="L21" i="185"/>
  <c r="P21" i="185" s="1"/>
  <c r="K21" i="185"/>
  <c r="J21" i="185"/>
  <c r="I21" i="185"/>
  <c r="F21" i="185"/>
  <c r="F22" i="185" s="1"/>
  <c r="M20" i="185"/>
  <c r="P20" i="185" s="1"/>
  <c r="K20" i="185"/>
  <c r="I20" i="185"/>
  <c r="M19" i="185"/>
  <c r="P19" i="185" s="1"/>
  <c r="K19" i="185"/>
  <c r="I19" i="185"/>
  <c r="F19" i="185"/>
  <c r="F20" i="185" s="1"/>
  <c r="M18" i="185"/>
  <c r="P18" i="185" s="1"/>
  <c r="K18" i="185"/>
  <c r="I18" i="185"/>
  <c r="M17" i="185"/>
  <c r="P17" i="185" s="1"/>
  <c r="K17" i="185"/>
  <c r="I17" i="185"/>
  <c r="F17" i="185"/>
  <c r="F18" i="185" s="1"/>
  <c r="M16" i="185"/>
  <c r="P16" i="185" s="1"/>
  <c r="K16" i="185"/>
  <c r="I16" i="185"/>
  <c r="M15" i="185"/>
  <c r="L15" i="185"/>
  <c r="K15" i="185"/>
  <c r="J15" i="185"/>
  <c r="I15" i="185"/>
  <c r="F15" i="185"/>
  <c r="F16" i="185" s="1"/>
  <c r="M14" i="185"/>
  <c r="P14" i="185" s="1"/>
  <c r="K14" i="185"/>
  <c r="I14" i="185"/>
  <c r="M13" i="185"/>
  <c r="L13" i="185"/>
  <c r="P13" i="185" s="1"/>
  <c r="K13" i="185"/>
  <c r="J13" i="185"/>
  <c r="J25" i="185" s="1"/>
  <c r="J26" i="185" s="1"/>
  <c r="I13" i="185"/>
  <c r="F13" i="185"/>
  <c r="F14" i="185" s="1"/>
  <c r="M9" i="185"/>
  <c r="L9" i="185"/>
  <c r="M8" i="185"/>
  <c r="L8" i="185"/>
  <c r="K25" i="185" l="1"/>
  <c r="K26" i="185" s="1"/>
  <c r="M25" i="185"/>
  <c r="M26" i="185" s="1"/>
  <c r="L61" i="185"/>
  <c r="N72" i="185"/>
  <c r="N73" i="185" s="1"/>
  <c r="P39" i="185"/>
  <c r="P43" i="185"/>
  <c r="P33" i="185"/>
  <c r="L71" i="185"/>
  <c r="P47" i="185"/>
  <c r="M65" i="185"/>
  <c r="K71" i="185"/>
  <c r="K72" i="185" s="1"/>
  <c r="K35" i="185"/>
  <c r="K36" i="185" s="1"/>
  <c r="M35" i="185"/>
  <c r="M36" i="185" s="1"/>
  <c r="P15" i="185"/>
  <c r="P25" i="185" s="1"/>
  <c r="P26" i="185" s="1"/>
  <c r="J61" i="185"/>
  <c r="J72" i="185" s="1"/>
  <c r="J73" i="185" s="1"/>
  <c r="M71" i="185"/>
  <c r="O73" i="185"/>
  <c r="L72" i="185"/>
  <c r="P61" i="185"/>
  <c r="P29" i="185"/>
  <c r="P35" i="185" s="1"/>
  <c r="P36" i="185" s="1"/>
  <c r="L25" i="185"/>
  <c r="L26" i="185" s="1"/>
  <c r="M61" i="185"/>
  <c r="P68" i="185"/>
  <c r="P71" i="185" s="1"/>
  <c r="P72" i="185" s="1"/>
  <c r="K73" i="185" l="1"/>
  <c r="P73" i="185"/>
  <c r="M72" i="185"/>
  <c r="M73" i="185" s="1"/>
  <c r="L73" i="185"/>
  <c r="J36" i="8"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D7768" i="106" s="1"/>
  <c r="B7766" i="106"/>
  <c r="D7766" i="106" s="1"/>
  <c r="B7765" i="106"/>
  <c r="D7765" i="106" s="1"/>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I7" i="145"/>
  <c r="I6" i="145"/>
  <c r="D78" i="36"/>
  <c r="K75" i="29"/>
  <c r="C14" i="4" s="1"/>
  <c r="B2558" i="106" s="1"/>
  <c r="D2558" i="106" s="1"/>
  <c r="K130" i="29"/>
  <c r="B2805" i="106" s="1"/>
  <c r="D2805" i="106" s="1"/>
  <c r="K185" i="29"/>
  <c r="F62" i="34" s="1"/>
  <c r="K122" i="29"/>
  <c r="F15" i="145" s="1"/>
  <c r="F19" i="145" s="1"/>
  <c r="K67" i="29"/>
  <c r="E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6289" i="106" s="1"/>
  <c r="D6289" i="106"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H29" i="118"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F5" i="1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11" i="37"/>
  <c r="D22" i="37"/>
  <c r="J22" i="37"/>
  <c r="L22" i="37"/>
  <c r="D24" i="37"/>
  <c r="B4270" i="106" s="1"/>
  <c r="D4270" i="106" s="1"/>
  <c r="K28" i="118" l="1"/>
  <c r="O27" i="118" s="1"/>
  <c r="O29" i="118" s="1"/>
  <c r="B2026" i="106"/>
  <c r="D2026" i="106" s="1"/>
  <c r="M16" i="3"/>
  <c r="B273" i="106" s="1"/>
  <c r="D273" i="106" s="1"/>
  <c r="B7591" i="106"/>
  <c r="M15" i="3"/>
  <c r="B6297" i="106" s="1"/>
  <c r="D6297" i="106" s="1"/>
  <c r="D6103" i="106"/>
  <c r="I24" i="12"/>
  <c r="D37" i="108"/>
  <c r="F52" i="34"/>
  <c r="F70" i="34"/>
  <c r="N22" i="3"/>
  <c r="B283" i="106" s="1"/>
  <c r="D283" i="106" s="1"/>
  <c r="B3454" i="106"/>
  <c r="D3454" i="106" s="1"/>
  <c r="M20" i="3"/>
  <c r="B2864" i="106" s="1"/>
  <c r="D2864" i="106" s="1"/>
  <c r="B2029" i="106"/>
  <c r="D2029" i="106" s="1"/>
  <c r="M19" i="3"/>
  <c r="B276" i="106" s="1"/>
  <c r="D276" i="106" s="1"/>
  <c r="B2028" i="106"/>
  <c r="D2028" i="106" s="1"/>
  <c r="M18" i="3"/>
  <c r="B275" i="106" s="1"/>
  <c r="D275" i="106" s="1"/>
  <c r="B2027" i="106"/>
  <c r="D2027" i="106" s="1"/>
  <c r="M17" i="3"/>
  <c r="H33" i="118"/>
  <c r="G14" i="4"/>
  <c r="B2609" i="106" s="1"/>
  <c r="D2609" i="106" s="1"/>
  <c r="F72" i="34"/>
  <c r="F71" i="34"/>
  <c r="B7074" i="106"/>
  <c r="D7074" i="106" s="1"/>
  <c r="C352" i="29"/>
  <c r="B3621" i="106" s="1"/>
  <c r="D3621" i="106" s="1"/>
  <c r="H112" i="29"/>
  <c r="B7018" i="106" s="1"/>
  <c r="D7018" i="106" s="1"/>
  <c r="L15" i="11"/>
  <c r="B3459" i="106" s="1"/>
  <c r="D3459" i="106" s="1"/>
  <c r="L5" i="11"/>
  <c r="B2056" i="106" s="1"/>
  <c r="D2056" i="106" s="1"/>
  <c r="F19" i="7"/>
  <c r="B1807" i="106" s="1"/>
  <c r="D1807" i="106" s="1"/>
  <c r="B4268" i="106"/>
  <c r="D4268" i="106" s="1"/>
  <c r="D31" i="36"/>
  <c r="H76" i="4"/>
  <c r="B3298" i="106" s="1"/>
  <c r="D3298" i="106" s="1"/>
  <c r="J77" i="4"/>
  <c r="B6262" i="106" s="1"/>
  <c r="D6262" i="106" s="1"/>
  <c r="F77" i="4"/>
  <c r="B3255" i="106" s="1"/>
  <c r="D3255" i="106" s="1"/>
  <c r="K76" i="4"/>
  <c r="B3586" i="106" s="1"/>
  <c r="D3586" i="106" s="1"/>
  <c r="H44" i="4"/>
  <c r="B7076" i="106"/>
  <c r="D7076" i="106" s="1"/>
  <c r="B3647" i="106"/>
  <c r="D3647" i="106" s="1"/>
  <c r="B7078" i="106"/>
  <c r="D7078" i="106" s="1"/>
  <c r="L367" i="29"/>
  <c r="L342" i="29"/>
  <c r="H365" i="29"/>
  <c r="B7242" i="106" s="1"/>
  <c r="D7242" i="106" s="1"/>
  <c r="J352" i="29"/>
  <c r="H342" i="29"/>
  <c r="B7221" i="106" s="1"/>
  <c r="D7221" i="106" s="1"/>
  <c r="C342" i="29"/>
  <c r="B7216" i="106" s="1"/>
  <c r="D7216" i="106" s="1"/>
  <c r="F64" i="34"/>
  <c r="B2836" i="106"/>
  <c r="D2836" i="106" s="1"/>
  <c r="F14" i="4"/>
  <c r="B2597" i="106" s="1"/>
  <c r="D2597" i="106" s="1"/>
  <c r="K184" i="29"/>
  <c r="F13" i="4" s="1"/>
  <c r="B2596" i="106" s="1"/>
  <c r="D2596" i="106" s="1"/>
  <c r="J210" i="29"/>
  <c r="B7072" i="106" s="1"/>
  <c r="D7072" i="106" s="1"/>
  <c r="I210" i="29"/>
  <c r="B7071" i="106" s="1"/>
  <c r="D7071" i="106" s="1"/>
  <c r="G210" i="29"/>
  <c r="B4087" i="106"/>
  <c r="D4087" i="106" s="1"/>
  <c r="G39" i="108"/>
  <c r="F42" i="34"/>
  <c r="F38" i="34"/>
  <c r="E26" i="108"/>
  <c r="F49" i="34"/>
  <c r="F44" i="34"/>
  <c r="F50" i="34"/>
  <c r="J129" i="29"/>
  <c r="B7038" i="106" s="1"/>
  <c r="D7038" i="106" s="1"/>
  <c r="F46" i="34"/>
  <c r="B1308" i="106"/>
  <c r="D1308" i="106" s="1"/>
  <c r="E174" i="29"/>
  <c r="B1309" i="106" s="1"/>
  <c r="D1309" i="106" s="1"/>
  <c r="B7047" i="106"/>
  <c r="D7047" i="106" s="1"/>
  <c r="F56" i="34"/>
  <c r="G38" i="108"/>
  <c r="E38" i="108"/>
  <c r="C129" i="29"/>
  <c r="B1225" i="106" s="1"/>
  <c r="D1225" i="106" s="1"/>
  <c r="I129" i="29"/>
  <c r="B7037" i="106" s="1"/>
  <c r="D7037" i="106" s="1"/>
  <c r="G15" i="145"/>
  <c r="G26" i="108"/>
  <c r="B1274" i="106"/>
  <c r="D1274" i="106" s="1"/>
  <c r="F26" i="108"/>
  <c r="B6995" i="106"/>
  <c r="D6995" i="106" s="1"/>
  <c r="F37" i="108"/>
  <c r="F36" i="108"/>
  <c r="D36" i="108"/>
  <c r="G35" i="108"/>
  <c r="E35" i="108"/>
  <c r="E34" i="108"/>
  <c r="G33" i="108"/>
  <c r="F31" i="108"/>
  <c r="G30" i="108"/>
  <c r="E30" i="108"/>
  <c r="G29" i="108"/>
  <c r="E29" i="108"/>
  <c r="E28" i="108"/>
  <c r="F28" i="108"/>
  <c r="F27" i="108"/>
  <c r="D26" i="108"/>
  <c r="B1126" i="106"/>
  <c r="D1126" i="106" s="1"/>
  <c r="B1124" i="106"/>
  <c r="D1124" i="106" s="1"/>
  <c r="B2724" i="106"/>
  <c r="D2724" i="106" s="1"/>
  <c r="F37" i="34"/>
  <c r="F36" i="34"/>
  <c r="F34" i="34"/>
  <c r="D9" i="7"/>
  <c r="B1767" i="106" s="1"/>
  <c r="D1767" i="106" s="1"/>
  <c r="D17" i="7"/>
  <c r="B4104" i="106" s="1"/>
  <c r="D4104" i="106"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D7250" i="106"/>
  <c r="B7230" i="106"/>
  <c r="D7230" i="106" s="1"/>
  <c r="I352" i="29"/>
  <c r="I367" i="29" s="1"/>
  <c r="B7202" i="106"/>
  <c r="D7202" i="106" s="1"/>
  <c r="F342" i="29"/>
  <c r="B7219" i="106" s="1"/>
  <c r="D7219" i="106" s="1"/>
  <c r="B7503" i="106"/>
  <c r="B7531" i="106"/>
  <c r="D7253" i="106"/>
  <c r="D7251" i="106"/>
  <c r="B7214" i="106"/>
  <c r="D7214" i="106" s="1"/>
  <c r="B7201" i="106"/>
  <c r="D7201" i="106" s="1"/>
  <c r="E342" i="29"/>
  <c r="B7218" i="106" s="1"/>
  <c r="D7218" i="106" s="1"/>
  <c r="B6917" i="106"/>
  <c r="D6917" i="106" s="1"/>
  <c r="J74" i="29"/>
  <c r="D266" i="5"/>
  <c r="B5501" i="106" s="1"/>
  <c r="D5501" i="106" s="1"/>
  <c r="D7256" i="106"/>
  <c r="D7255" i="106"/>
  <c r="D7254" i="106"/>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7270" i="106"/>
  <c r="I26" i="12" l="1"/>
  <c r="B7741" i="106" s="1"/>
  <c r="D7741" i="106" s="1"/>
  <c r="B1996" i="106"/>
  <c r="D1996" i="106" s="1"/>
  <c r="L16" i="11"/>
  <c r="B2061" i="106" s="1"/>
  <c r="D2061" i="106" s="1"/>
  <c r="M40" i="3"/>
  <c r="M23" i="3"/>
  <c r="B274" i="106"/>
  <c r="D274" i="106" s="1"/>
  <c r="C367" i="29"/>
  <c r="B3622" i="106" s="1"/>
  <c r="D3622" i="106" s="1"/>
  <c r="H77" i="4"/>
  <c r="B3299" i="106" s="1"/>
  <c r="D3299" i="106" s="1"/>
  <c r="K77" i="4"/>
  <c r="B3587" i="106" s="1"/>
  <c r="D3587" i="106" s="1"/>
  <c r="B3296" i="106"/>
  <c r="D3296" i="106" s="1"/>
  <c r="B7215" i="106"/>
  <c r="D7215" i="106" s="1"/>
  <c r="C151" i="29"/>
  <c r="B1226" i="106" s="1"/>
  <c r="D1226" i="106" s="1"/>
  <c r="I151" i="29"/>
  <c r="F59" i="34" s="1"/>
  <c r="L114" i="29"/>
  <c r="K365" i="29"/>
  <c r="B7243" i="106" s="1"/>
  <c r="D7243" i="106" s="1"/>
  <c r="J367" i="29"/>
  <c r="B7245" i="106" s="1"/>
  <c r="D7245" i="106" s="1"/>
  <c r="B7235" i="106"/>
  <c r="D7235" i="106" s="1"/>
  <c r="K342" i="29"/>
  <c r="F13" i="34" s="1"/>
  <c r="F66" i="34"/>
  <c r="B1381" i="106"/>
  <c r="D1381" i="106" s="1"/>
  <c r="B1365" i="106"/>
  <c r="D1365" i="106" s="1"/>
  <c r="F65" i="34"/>
  <c r="J151" i="29"/>
  <c r="B7052" i="106" s="1"/>
  <c r="D7052" i="106" s="1"/>
  <c r="I7" i="4"/>
  <c r="B4444" i="106" s="1"/>
  <c r="D4444" i="106" s="1"/>
  <c r="B1328" i="106"/>
  <c r="D1328" i="106" s="1"/>
  <c r="B1317" i="106"/>
  <c r="D1317" i="106" s="1"/>
  <c r="B1266" i="106"/>
  <c r="D1266" i="106" s="1"/>
  <c r="F41" i="108"/>
  <c r="G43" i="108" s="1"/>
  <c r="D41" i="108"/>
  <c r="E43" i="108" s="1"/>
  <c r="C114" i="29"/>
  <c r="B757" i="106" s="1"/>
  <c r="D757" i="106" s="1"/>
  <c r="B5778" i="106"/>
  <c r="D5778" i="106" s="1"/>
  <c r="G6" i="4"/>
  <c r="B2604" i="106" s="1"/>
  <c r="D2604" i="106" s="1"/>
  <c r="B5770" i="106"/>
  <c r="D5770" i="106" s="1"/>
  <c r="F174" i="34"/>
  <c r="B5527" i="106"/>
  <c r="D552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16" i="4" l="1"/>
  <c r="B3574" i="106" s="1"/>
  <c r="D3574" i="106" s="1"/>
  <c r="B7051" i="106"/>
  <c r="D7051" i="106" s="1"/>
  <c r="B279" i="106"/>
  <c r="D279" i="106" s="1"/>
  <c r="B280" i="106"/>
  <c r="D280" i="106" s="1"/>
  <c r="M41" i="3"/>
  <c r="B281" i="106" s="1"/>
  <c r="D281" i="106" s="1"/>
  <c r="K367" i="29"/>
  <c r="B3678" i="106" s="1"/>
  <c r="D3678" i="106" s="1"/>
  <c r="B7224" i="106"/>
  <c r="D7224" i="106" s="1"/>
  <c r="B1145" i="106"/>
  <c r="D1145"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K17"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54" i="36" l="1"/>
  <c r="K368" i="29"/>
  <c r="B3681" i="106" s="1"/>
  <c r="D3681" i="106" s="1"/>
  <c r="J20" i="4"/>
  <c r="B6230" i="106" s="1"/>
  <c r="D6230" i="106" s="1"/>
  <c r="J19" i="4"/>
  <c r="B6229" i="106" s="1"/>
  <c r="D6229" i="106" s="1"/>
  <c r="J10" i="4"/>
  <c r="B6225" i="106" s="1"/>
  <c r="D6225" i="106" s="1"/>
  <c r="B6223" i="106"/>
  <c r="D6223" i="106" s="1"/>
  <c r="F8" i="4"/>
  <c r="F10" i="4" s="1"/>
  <c r="B4125" i="106" s="1"/>
  <c r="D412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J81" i="4" s="1"/>
  <c r="J39" i="3" s="1"/>
  <c r="B2595" i="106"/>
  <c r="D2595" i="106" s="1"/>
  <c r="D8" i="146"/>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F175" i="34" l="1"/>
  <c r="F79" i="34"/>
  <c r="B6215" i="106"/>
  <c r="D6215" i="106" s="1"/>
  <c r="J41" i="3"/>
  <c r="B6263" i="106"/>
  <c r="D6263" i="106" s="1"/>
  <c r="F8" i="146"/>
  <c r="D10" i="146"/>
  <c r="D78" i="4"/>
  <c r="D81" i="4" s="1"/>
  <c r="D39" i="3" s="1"/>
  <c r="B3588" i="106"/>
  <c r="D3588" i="106" s="1"/>
  <c r="K81" i="4"/>
  <c r="K39" i="3" s="1"/>
  <c r="F78" i="4"/>
  <c r="B2601" i="106"/>
  <c r="D2601" i="106" s="1"/>
  <c r="B3320" i="106"/>
  <c r="D3320" i="106" s="1"/>
  <c r="I81" i="4"/>
  <c r="I39" i="3" s="1"/>
  <c r="K17" i="118"/>
  <c r="B3300" i="106"/>
  <c r="D3300" i="106" s="1"/>
  <c r="H81" i="4"/>
  <c r="H39" i="3" s="1"/>
  <c r="B7631" i="106"/>
  <c r="F176" i="34"/>
  <c r="F177" i="34" s="1"/>
  <c r="F179" i="34" s="1"/>
  <c r="A7262" i="106"/>
  <c r="D7261" i="106"/>
  <c r="H16" i="37"/>
  <c r="G78" i="4"/>
  <c r="B2613" i="106"/>
  <c r="D2613" i="106" s="1"/>
  <c r="B2562" i="106"/>
  <c r="D2562" i="106" s="1"/>
  <c r="C78" i="4"/>
  <c r="B10" i="146"/>
  <c r="F9" i="146"/>
  <c r="E78" i="4"/>
  <c r="B2636" i="106"/>
  <c r="D2636" i="106" s="1"/>
  <c r="D64" i="36"/>
  <c r="J82" i="4"/>
  <c r="B6266" i="106"/>
  <c r="D6266" i="106" s="1"/>
  <c r="B123" i="106" l="1"/>
  <c r="D123" i="106" s="1"/>
  <c r="D41" i="3"/>
  <c r="B212" i="106"/>
  <c r="D212" i="106" s="1"/>
  <c r="H41" i="3"/>
  <c r="B2912" i="106"/>
  <c r="D2912" i="106" s="1"/>
  <c r="I41" i="3"/>
  <c r="B3567" i="106"/>
  <c r="D3567" i="106" s="1"/>
  <c r="K41" i="3"/>
  <c r="D51" i="36"/>
  <c r="B6216" i="106"/>
  <c r="D6216" i="106" s="1"/>
  <c r="F10" i="146"/>
  <c r="B3239" i="106"/>
  <c r="D3239" i="106" s="1"/>
  <c r="B3278" i="106"/>
  <c r="D3278" i="106" s="1"/>
  <c r="E81" i="4"/>
  <c r="E39"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213" i="106" l="1"/>
  <c r="D213" i="106" s="1"/>
  <c r="D49" i="36"/>
  <c r="B170" i="106"/>
  <c r="D170" i="106" s="1"/>
  <c r="F41" i="3"/>
  <c r="B2913" i="106"/>
  <c r="D2913" i="106" s="1"/>
  <c r="D50" i="36"/>
  <c r="N21" i="3"/>
  <c r="B140" i="106"/>
  <c r="D140" i="106" s="1"/>
  <c r="E41" i="3"/>
  <c r="D45" i="36"/>
  <c r="B124" i="106"/>
  <c r="D124" i="106" s="1"/>
  <c r="B189" i="106"/>
  <c r="D189" i="106" s="1"/>
  <c r="G41" i="3"/>
  <c r="B3568" i="106"/>
  <c r="D3568" i="106" s="1"/>
  <c r="D52" i="36"/>
  <c r="B92" i="106"/>
  <c r="D92" i="106" s="1"/>
  <c r="D76" i="36"/>
  <c r="C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41" i="106" l="1"/>
  <c r="D141" i="106" s="1"/>
  <c r="D46" i="36"/>
  <c r="B282" i="106"/>
  <c r="D282" i="106" s="1"/>
  <c r="N23" i="3"/>
  <c r="D47" i="36"/>
  <c r="B171" i="106"/>
  <c r="D171" i="106" s="1"/>
  <c r="B190" i="106"/>
  <c r="D190" i="106" s="1"/>
  <c r="D48" i="36"/>
  <c r="B93" i="106"/>
  <c r="D93" i="106" s="1"/>
  <c r="D44" i="36"/>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284" i="106" l="1"/>
  <c r="D284" i="106" s="1"/>
  <c r="D55" i="36"/>
  <c r="K20" i="118"/>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6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7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7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700-000003000000}">
      <text>
        <r>
          <rPr>
            <sz val="8"/>
            <color indexed="81"/>
            <rFont val="Tahoma"/>
            <family val="2"/>
          </rPr>
          <t xml:space="preserve">Equals Line 8 minus Line 17
</t>
        </r>
      </text>
    </comment>
    <comment ref="A24" authorId="1" shapeId="0" xr:uid="{00000000-0006-0000-07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7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7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7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700-000008000000}">
      <text>
        <r>
          <rPr>
            <sz val="8"/>
            <color indexed="81"/>
            <rFont val="Tahoma"/>
            <family val="2"/>
          </rPr>
          <t xml:space="preserve">Requires notification to the county clerk to abate an equal amount from taxes next extended.
</t>
        </r>
      </text>
    </comment>
    <comment ref="A36" authorId="0" shapeId="0" xr:uid="{00000000-0006-0000-07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7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7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7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7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7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800-000001000000}">
      <text>
        <r>
          <rPr>
            <sz val="8"/>
            <color indexed="81"/>
            <rFont val="Arial"/>
            <family val="2"/>
          </rPr>
          <t xml:space="preserve"> Include revenue accounts 1110 through 1115, 1117, 1118 &amp; 1120</t>
        </r>
      </text>
    </comment>
    <comment ref="A6" authorId="1" shapeId="0" xr:uid="{00000000-0006-0000-0800-000002000000}">
      <text>
        <r>
          <rPr>
            <sz val="8"/>
            <color indexed="81"/>
            <rFont val="Tahoma"/>
            <family val="2"/>
          </rPr>
          <t>Educational Fund (10) - Computer Technology only.</t>
        </r>
      </text>
    </comment>
    <comment ref="A16" authorId="0" shapeId="0" xr:uid="{00000000-0006-0000-08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<sst xmlns="http://schemas.openxmlformats.org/spreadsheetml/2006/main" count="9533" uniqueCount="6045">
  <si>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</si>
  <si>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</si>
  <si>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</si>
  <si>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</si>
  <si>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</si>
  <si>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</si>
  <si>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</si>
  <si>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</si>
  <si>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</si>
  <si>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</si>
  <si>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</si>
  <si>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</si>
  <si>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</si>
  <si>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</si>
  <si>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</si>
  <si>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</si>
  <si>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</si>
  <si>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</si>
  <si>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</si>
  <si>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</si>
  <si>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</si>
  <si>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</si>
  <si>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</si>
  <si>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</si>
  <si>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</si>
  <si>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</si>
  <si>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</si>
  <si>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</si>
  <si>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</si>
  <si>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</si>
  <si>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</si>
  <si>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</si>
  <si>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</si>
  <si>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</si>
  <si>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</si>
  <si>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</si>
  <si>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</si>
  <si>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</si>
  <si>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</si>
  <si>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</si>
  <si>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</si>
  <si>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</si>
  <si>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</si>
  <si>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</si>
  <si>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</si>
  <si>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</si>
  <si>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</si>
  <si>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</si>
  <si>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</si>
  <si>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</si>
  <si>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</si>
  <si>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</si>
  <si>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</si>
  <si>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</si>
  <si>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</si>
  <si>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</si>
  <si>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</si>
  <si>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</si>
  <si>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</si>
  <si>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</si>
  <si>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</si>
  <si>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</si>
  <si>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</si>
  <si>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</si>
  <si>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</si>
  <si>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</si>
  <si>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</si>
  <si>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</si>
  <si>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</si>
  <si>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</si>
  <si>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</si>
  <si>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</si>
  <si>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</si>
  <si>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</si>
  <si>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</si>
  <si>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</si>
  <si>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</si>
  <si>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</si>
  <si>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</si>
  <si>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</si>
  <si>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</si>
  <si>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</si>
  <si>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</si>
  <si>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</si>
  <si>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</si>
  <si>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</si>
  <si>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</si>
  <si>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</si>
  <si>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</si>
  <si>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</si>
  <si>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</si>
  <si>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</si>
  <si>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</si>
  <si>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</si>
  <si>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</si>
  <si>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</si>
  <si>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</si>
  <si>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</si>
  <si>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</si>
  <si>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</si>
  <si>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</si>
  <si>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</si>
  <si>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</si>
  <si>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</si>
  <si>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</si>
  <si>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</si>
  <si>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</si>
  <si>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</si>
  <si>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</si>
  <si>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</si>
  <si>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</si>
  <si>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</si>
  <si>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</si>
  <si>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</si>
  <si>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</si>
  <si>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</si>
  <si>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</si>
  <si>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</si>
  <si>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</si>
  <si>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</si>
  <si>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</si>
  <si>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</si>
  <si>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</si>
  <si>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</si>
  <si>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</si>
  <si>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</si>
  <si>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</si>
  <si>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</si>
  <si>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</si>
  <si>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</si>
  <si>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</si>
  <si>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</si>
  <si>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</si>
  <si>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</si>
  <si>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</si>
  <si>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</si>
  <si>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</si>
  <si>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</si>
  <si>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</si>
  <si>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</si>
  <si>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</si>
  <si>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</si>
  <si>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</si>
  <si>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</si>
  <si>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</si>
  <si>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</si>
  <si>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</si>
  <si>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</si>
  <si>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</si>
  <si>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</si>
  <si>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</si>
  <si>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</si>
  <si>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</si>
  <si>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</si>
  <si>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</si>
  <si>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</si>
  <si>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</si>
  <si>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</si>
  <si>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</si>
  <si>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</si>
  <si>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</si>
  <si>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</si>
  <si>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</si>
  <si>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</si>
  <si>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</si>
  <si>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</si>
  <si>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</si>
  <si>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</si>
  <si>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</si>
  <si>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</si>
  <si>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</si>
  <si>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</si>
  <si>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</si>
  <si>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</si>
  <si>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</si>
  <si>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</si>
  <si>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</si>
  <si>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</si>
  <si>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</si>
  <si>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</si>
  <si>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</si>
  <si>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</si>
  <si>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</si>
  <si>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</si>
  <si>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</si>
  <si>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</si>
  <si>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</si>
  <si>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</si>
  <si>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</si>
  <si>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</si>
  <si>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</si>
  <si>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</si>
  <si>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</si>
  <si>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</si>
  <si>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</si>
  <si>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</si>
  <si>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</si>
  <si>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</si>
  <si>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</si>
  <si>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</si>
  <si>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</si>
  <si>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</si>
  <si>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</si>
  <si>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</si>
  <si>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</si>
  <si>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</si>
  <si>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</si>
  <si>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</si>
  <si>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</si>
  <si>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</si>
  <si>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</si>
  <si>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</si>
  <si>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</si>
  <si>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</si>
  <si>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</si>
  <si>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</si>
  <si>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</si>
  <si>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</si>
  <si>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</si>
  <si>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</si>
  <si>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</si>
  <si>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</si>
  <si>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</si>
  <si>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</si>
  <si>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</si>
  <si>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</si>
  <si>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</si>
  <si>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</si>
  <si>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</si>
  <si>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</si>
  <si>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</si>
  <si>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</si>
  <si>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</si>
  <si>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</si>
  <si>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</si>
  <si>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</si>
  <si>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</si>
  <si>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</si>
  <si>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</si>
  <si>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</si>
  <si>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</si>
  <si>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</si>
  <si>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</si>
  <si>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</si>
  <si>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</si>
  <si>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</si>
  <si>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</si>
  <si>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</si>
  <si>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</si>
  <si>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</si>
  <si>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</si>
  <si>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</si>
  <si>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</si>
  <si>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</si>
  <si>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</si>
  <si>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</si>
  <si>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</si>
  <si>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</si>
  <si>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</si>
  <si>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</si>
  <si>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</si>
  <si>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</si>
  <si>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</si>
  <si>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</si>
  <si>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</si>
  <si>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</si>
  <si>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</si>
  <si>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</si>
  <si>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</si>
  <si>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</si>
  <si>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</si>
  <si>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</si>
  <si>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</si>
  <si>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</si>
  <si>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</si>
  <si>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</si>
  <si>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</si>
  <si>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</si>
  <si>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</si>
  <si>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</si>
  <si>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</si>
  <si>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</si>
  <si>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</si>
  <si>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</si>
  <si>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</si>
  <si>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</si>
  <si>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</si>
  <si>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</si>
  <si>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</si>
  <si>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</si>
  <si>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</si>
  <si>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</si>
  <si>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</si>
  <si>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</si>
  <si>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</si>
  <si>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</si>
  <si>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</si>
  <si>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</si>
  <si>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</si>
  <si>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</si>
  <si>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</si>
  <si>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</si>
  <si>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</si>
  <si>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</si>
  <si>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</si>
  <si>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</si>
  <si>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</si>
  <si>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</si>
  <si>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</si>
  <si>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</si>
  <si>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</si>
  <si>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</si>
  <si>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</si>
  <si>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</si>
  <si>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</si>
  <si>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</si>
  <si>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</si>
  <si>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</si>
  <si>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</si>
  <si>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</si>
  <si>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</si>
  <si>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</si>
  <si>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</si>
  <si>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</si>
  <si>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</si>
  <si>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</si>
  <si>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</si>
  <si>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</si>
  <si>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</si>
  <si>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</si>
  <si>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</si>
  <si>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</si>
  <si>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</si>
  <si>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</si>
  <si>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</si>
  <si>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</si>
  <si>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</si>
  <si>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</si>
  <si>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</si>
  <si>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</si>
  <si>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</si>
  <si>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</si>
  <si>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</si>
  <si>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</si>
  <si>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</si>
  <si>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</si>
  <si>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</si>
  <si>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</si>
  <si>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</si>
  <si>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</si>
  <si>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</si>
  <si>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</si>
  <si>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</si>
  <si>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</si>
  <si>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</si>
  <si>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</si>
  <si>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</si>
  <si>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</si>
  <si>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</si>
  <si>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</si>
  <si>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</si>
  <si>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</si>
  <si>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</si>
  <si>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</si>
  <si>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</si>
  <si>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</si>
  <si>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</si>
  <si>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</si>
  <si>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</si>
  <si>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</si>
  <si>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</si>
  <si>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</si>
  <si>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</si>
  <si>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</si>
  <si>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</si>
  <si>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</si>
  <si>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</si>
  <si>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</si>
  <si>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</si>
  <si>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</si>
  <si>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</si>
  <si>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</si>
  <si>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</si>
  <si>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</si>
  <si>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</si>
  <si>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</si>
  <si>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</si>
  <si>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</si>
  <si>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</si>
  <si>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</si>
  <si>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</si>
  <si>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</si>
  <si>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</si>
  <si>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</si>
  <si>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</si>
  <si>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</si>
  <si>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</si>
  <si>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</si>
  <si>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</si>
  <si>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</si>
  <si>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</si>
  <si>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</si>
  <si>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</si>
  <si>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</si>
  <si>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</si>
  <si>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</si>
  <si>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</si>
  <si>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</si>
  <si>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</si>
  <si>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</si>
  <si>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</si>
  <si>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</si>
  <si>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</si>
  <si>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</si>
  <si>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</si>
  <si>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</si>
  <si>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</si>
  <si>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</si>
  <si>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</si>
  <si>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</si>
  <si>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</si>
  <si>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</si>
  <si>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</si>
  <si>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</si>
  <si>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</si>
  <si>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</si>
  <si>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</si>
  <si>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</si>
  <si>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</si>
  <si>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</si>
  <si>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</si>
  <si>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</si>
  <si>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</si>
  <si>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</si>
  <si>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</si>
  <si>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</si>
  <si>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</si>
  <si>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</si>
  <si>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</si>
  <si>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</si>
  <si>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</si>
  <si>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</si>
  <si>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</si>
  <si>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</si>
  <si>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</si>
  <si>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</si>
  <si>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</si>
  <si>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</si>
  <si>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</si>
  <si>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</si>
  <si>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</si>
  <si>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</si>
  <si>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</si>
  <si>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</si>
  <si>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</si>
  <si>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</si>
  <si>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</si>
  <si>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</si>
  <si>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</si>
  <si>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</si>
  <si>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</si>
  <si>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</si>
  <si>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</si>
  <si>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</si>
  <si>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</si>
  <si>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</si>
  <si>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</si>
  <si>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</si>
  <si>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</si>
  <si>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</si>
  <si>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</si>
  <si>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</si>
  <si>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</si>
  <si>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</si>
  <si>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</si>
  <si>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</si>
  <si>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</si>
  <si>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</si>
  <si>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</si>
  <si>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</si>
  <si>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</si>
  <si>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</si>
  <si>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</si>
  <si>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</si>
  <si>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</si>
  <si>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</si>
  <si>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</si>
  <si>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</si>
  <si>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</si>
  <si>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</si>
  <si>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</si>
  <si>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</si>
  <si>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</si>
  <si>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</si>
  <si>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</si>
  <si>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</si>
  <si>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</si>
  <si>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</si>
  <si>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</si>
  <si>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</si>
  <si>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</si>
  <si>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</si>
  <si>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</si>
  <si>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</si>
  <si>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</si>
  <si>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</si>
  <si>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</si>
  <si>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</si>
  <si>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</si>
  <si>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</si>
  <si>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</si>
  <si>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</si>
  <si>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</si>
  <si>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</si>
  <si>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</si>
  <si>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</si>
  <si>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</si>
  <si>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</si>
  <si>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</si>
  <si>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</si>
  <si>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</si>
  <si>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</si>
  <si>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</si>
  <si>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</si>
  <si>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</si>
  <si>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</si>
  <si>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</si>
  <si>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</si>
  <si>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</si>
  <si>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</si>
  <si>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</si>
  <si>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</si>
  <si>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</si>
  <si>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</si>
  <si>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</si>
  <si>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</si>
  <si>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</si>
  <si>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</si>
  <si>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</si>
  <si>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</si>
  <si>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</si>
  <si>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</si>
  <si>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</si>
  <si>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</si>
  <si>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</si>
  <si>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</si>
  <si>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</si>
  <si>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</si>
  <si>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</si>
  <si>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</si>
  <si>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</si>
  <si>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</si>
  <si>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</si>
  <si>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</si>
  <si>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</si>
  <si>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</si>
  <si>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</si>
  <si>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</si>
  <si>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</si>
  <si>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</si>
  <si>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</si>
  <si>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</si>
  <si>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</si>
  <si>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</si>
  <si>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</si>
  <si>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</si>
  <si>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</si>
  <si>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</si>
  <si>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</si>
  <si>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</si>
  <si>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</si>
  <si>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</si>
  <si>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</si>
  <si>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</si>
  <si>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</si>
  <si>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</si>
  <si>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</si>
  <si>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</si>
  <si>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</si>
  <si>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</si>
  <si>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</si>
  <si>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</si>
  <si>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</si>
  <si>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</si>
  <si>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</si>
  <si>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</si>
  <si>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</si>
  <si>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</si>
  <si>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</si>
  <si>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</si>
  <si>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</si>
  <si>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</si>
  <si>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</si>
  <si>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</si>
  <si>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</si>
  <si>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</si>
  <si>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</si>
  <si>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</si>
  <si>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</si>
  <si>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</si>
  <si>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</si>
  <si>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</si>
  <si>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</si>
  <si>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</si>
  <si>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</si>
  <si>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</si>
  <si>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</si>
  <si>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</si>
  <si>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</si>
  <si>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</si>
  <si>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</si>
  <si>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</si>
  <si>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</si>
  <si>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</si>
  <si>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</si>
  <si>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</si>
  <si>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</si>
  <si>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</si>
  <si>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</si>
  <si>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</si>
  <si>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</si>
  <si>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</si>
  <si>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</si>
  <si>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</si>
  <si>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</si>
  <si>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</si>
  <si>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</si>
  <si>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</si>
  <si>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</si>
  <si>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</si>
  <si>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</si>
  <si>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</si>
  <si>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</si>
  <si>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</si>
  <si>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</si>
  <si>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</si>
  <si>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</si>
  <si>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</si>
  <si>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</si>
  <si>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</si>
  <si>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</si>
  <si>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</si>
  <si>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</si>
  <si>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</si>
  <si>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</si>
  <si>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</si>
  <si>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</si>
  <si>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</si>
  <si>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</si>
  <si>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</si>
  <si>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</si>
  <si>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</si>
  <si>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</si>
  <si>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</si>
  <si>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</si>
  <si>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</si>
  <si>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</si>
  <si>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</si>
  <si>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</si>
  <si>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</si>
  <si>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</si>
  <si>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</si>
  <si>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</si>
  <si>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</si>
  <si>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</si>
  <si>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</si>
  <si>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</si>
  <si>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</si>
  <si>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</si>
  <si>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</si>
  <si>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</si>
  <si>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</si>
  <si>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</si>
  <si>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</si>
  <si>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</si>
  <si>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</si>
  <si>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</si>
  <si>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</si>
  <si>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</si>
  <si>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</si>
  <si>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</si>
  <si>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</si>
  <si>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</si>
  <si>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</si>
  <si>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</si>
  <si>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</si>
  <si>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</si>
  <si>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</si>
  <si>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</si>
  <si>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</si>
  <si>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</si>
  <si>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</si>
  <si>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</si>
  <si>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</si>
  <si>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</si>
  <si>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</si>
  <si>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</si>
  <si>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</si>
  <si>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</si>
  <si>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</si>
  <si>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</si>
  <si>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</si>
  <si>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</si>
  <si>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</si>
  <si>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</si>
  <si>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</si>
  <si>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</si>
  <si>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</si>
  <si>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</si>
  <si>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</si>
  <si>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</si>
  <si>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</si>
  <si>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</si>
  <si>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</si>
  <si>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</si>
  <si>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</si>
  <si>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</si>
  <si>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</si>
  <si>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</si>
  <si>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</si>
  <si>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</si>
  <si>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</si>
  <si>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</si>
  <si>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</si>
  <si>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</si>
  <si>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</si>
  <si>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</si>
  <si>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</si>
  <si>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</si>
  <si>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</si>
  <si>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</si>
  <si>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</si>
  <si>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</si>
  <si>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</si>
  <si>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</si>
  <si>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</si>
  <si>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</si>
  <si>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</si>
  <si>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</si>
  <si>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</si>
  <si>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</si>
  <si>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</si>
  <si>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</si>
  <si>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</si>
  <si>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</si>
  <si>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</si>
  <si>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</si>
  <si>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</si>
  <si>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</si>
  <si>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</si>
  <si>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</si>
  <si>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</si>
  <si>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</si>
  <si>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</si>
  <si>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</si>
  <si>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</si>
  <si>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</si>
  <si>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</si>
  <si>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</si>
  <si>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</si>
  <si>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</si>
  <si>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</si>
  <si>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</si>
  <si>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</si>
  <si>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</si>
  <si>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</si>
  <si>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</si>
  <si>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</si>
  <si>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</si>
  <si>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</si>
  <si>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</si>
  <si>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</si>
  <si>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</si>
  <si>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</si>
  <si>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</si>
  <si>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</si>
  <si>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</si>
  <si>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</si>
  <si>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</si>
  <si>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</si>
  <si>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</si>
  <si>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</si>
  <si>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</si>
  <si>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</si>
  <si>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</si>
  <si>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</si>
  <si>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</si>
  <si>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</si>
  <si>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</si>
  <si>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</si>
  <si>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</si>
  <si>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</si>
  <si>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</si>
  <si>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</si>
  <si>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</si>
  <si>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</si>
  <si>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</si>
  <si>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</si>
  <si>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</si>
  <si>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</si>
  <si>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</si>
  <si>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</si>
  <si>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</si>
  <si>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</si>
  <si>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</si>
  <si>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</si>
  <si>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</si>
  <si>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</si>
  <si>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</si>
  <si>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</si>
  <si>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</si>
  <si>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</si>
  <si>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</si>
  <si>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</si>
  <si>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</si>
  <si>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</si>
  <si>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</si>
  <si>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</si>
  <si>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</si>
  <si>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</si>
  <si>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</si>
  <si>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</si>
  <si>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</si>
  <si>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</si>
  <si>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</si>
  <si>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</si>
  <si>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</si>
  <si>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</si>
  <si>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</si>
  <si>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</si>
  <si>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</si>
  <si>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</si>
  <si>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</si>
  <si>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</si>
  <si>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</si>
  <si>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</si>
  <si>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</si>
  <si>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</si>
  <si>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</si>
  <si>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</si>
  <si>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</si>
  <si>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</si>
  <si>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</si>
  <si>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</si>
  <si>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</si>
  <si>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</si>
  <si>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</si>
  <si>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</si>
  <si>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</si>
  <si>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</si>
  <si>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</si>
  <si>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</si>
  <si>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</si>
  <si>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</si>
  <si>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</si>
  <si>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</si>
  <si>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</si>
  <si>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</si>
  <si>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</si>
  <si>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</si>
  <si>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</si>
  <si>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</si>
  <si>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</si>
  <si>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</si>
  <si>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</si>
  <si>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</si>
  <si>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</si>
  <si>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</si>
  <si>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</si>
  <si>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</si>
  <si>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</si>
  <si>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</si>
  <si>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</si>
  <si>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</si>
  <si>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</si>
  <si>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</si>
  <si>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</si>
  <si>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</si>
  <si>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</si>
  <si>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</si>
  <si>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</si>
  <si>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</si>
  <si>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</si>
  <si>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</si>
  <si>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</si>
  <si>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</si>
  <si>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</si>
  <si>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</si>
  <si>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</si>
  <si>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</si>
  <si>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</si>
  <si>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</si>
  <si>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</si>
  <si>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</si>
  <si>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</si>
  <si>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</si>
  <si>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</si>
  <si>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</si>
  <si>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</si>
  <si>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</si>
  <si>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</si>
  <si>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</si>
  <si>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</si>
  <si>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</si>
  <si>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</si>
  <si>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</si>
  <si>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</si>
  <si>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</si>
  <si>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</si>
  <si>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</si>
  <si>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</si>
  <si>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</si>
  <si>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</si>
  <si>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</si>
  <si>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</si>
  <si>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</si>
  <si>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</si>
  <si>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</si>
  <si>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</si>
  <si>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</si>
  <si>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</si>
  <si>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</si>
  <si>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</si>
  <si>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</si>
  <si>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</si>
  <si>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</si>
  <si>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</si>
  <si>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</si>
  <si>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</si>
  <si>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</si>
  <si>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</si>
  <si>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</si>
  <si>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</si>
  <si>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</si>
  <si>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</si>
  <si>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</si>
  <si>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</si>
  <si>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</si>
  <si>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</si>
  <si>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</si>
  <si>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</si>
  <si>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</si>
  <si>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</si>
  <si>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</si>
  <si>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</si>
  <si>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</si>
  <si>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</si>
  <si>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</si>
  <si>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</si>
  <si>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</si>
  <si>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</si>
  <si>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</si>
  <si>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</si>
  <si>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</si>
  <si>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</si>
  <si>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</si>
  <si>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</si>
  <si>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</si>
  <si>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</si>
  <si>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</si>
  <si>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</si>
  <si>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</si>
  <si>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</si>
  <si>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</si>
  <si>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</si>
  <si>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</si>
  <si>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</si>
  <si>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</si>
  <si>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</si>
  <si>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</si>
  <si>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</si>
  <si>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</si>
  <si>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</si>
  <si>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</si>
  <si>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</si>
  <si>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</si>
  <si>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</si>
  <si>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</si>
  <si>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</si>
  <si>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</si>
  <si>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</si>
  <si>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</si>
  <si>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</si>
  <si>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</si>
  <si>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</si>
  <si>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</si>
  <si>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</si>
  <si>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</si>
  <si>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</si>
  <si>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</si>
  <si>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</si>
  <si>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</si>
  <si>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</si>
  <si>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</si>
  <si>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</si>
  <si>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</si>
  <si>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</si>
  <si>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</si>
  <si>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</si>
  <si>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</si>
  <si>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</si>
  <si>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</si>
  <si>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</si>
  <si>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</si>
  <si>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</si>
  <si>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</si>
  <si>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</si>
  <si>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</si>
  <si>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</si>
  <si>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</si>
  <si>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</si>
  <si>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</si>
  <si>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</si>
  <si>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</si>
  <si>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</si>
  <si>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</si>
  <si>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</si>
  <si>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</si>
  <si>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</si>
  <si>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</si>
  <si>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</si>
  <si>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</si>
  <si>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</si>
  <si>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</si>
  <si>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</si>
  <si>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</si>
  <si>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</si>
  <si>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</si>
  <si>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</si>
  <si>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</si>
  <si>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</si>
  <si>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</si>
  <si>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</si>
  <si>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</si>
  <si>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</si>
  <si>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</si>
  <si>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</si>
  <si>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</si>
  <si>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</si>
  <si>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</si>
  <si>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</si>
  <si>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</si>
  <si>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</si>
  <si>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</si>
  <si>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</si>
  <si>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</si>
  <si>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</si>
  <si>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</si>
  <si>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</si>
  <si>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</si>
  <si>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</si>
  <si>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</si>
  <si>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</si>
  <si>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</si>
  <si>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</si>
  <si>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</si>
  <si>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</si>
  <si>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</si>
  <si>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</si>
  <si>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</si>
  <si>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</si>
  <si>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</si>
  <si>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</si>
  <si>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</si>
  <si>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</si>
  <si>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</si>
  <si>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</si>
  <si>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</si>
  <si>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</si>
  <si>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</si>
  <si>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</si>
  <si>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</si>
  <si>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</si>
  <si>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</si>
  <si>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</si>
  <si>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</si>
  <si>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</si>
  <si>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</si>
  <si>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</si>
  <si>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</si>
  <si>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</si>
  <si>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</si>
  <si>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</si>
  <si>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</si>
  <si>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</si>
  <si>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</si>
  <si>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</si>
  <si>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</si>
  <si>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</si>
  <si>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</si>
  <si>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</si>
  <si>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</si>
  <si>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</si>
  <si>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</si>
  <si>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</si>
  <si>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</si>
  <si>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</si>
  <si>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</si>
  <si>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</si>
  <si>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</si>
  <si>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</si>
  <si>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</si>
  <si>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</si>
  <si>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</si>
  <si>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</si>
  <si>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</si>
  <si>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</si>
  <si>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</si>
  <si>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</si>
  <si>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</si>
  <si>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</si>
  <si>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</si>
  <si>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</si>
  <si>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</si>
  <si>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</si>
  <si>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</si>
  <si>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</si>
  <si>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</si>
  <si>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</si>
  <si>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</si>
  <si>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</si>
  <si>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</si>
  <si>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</si>
  <si>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</si>
  <si>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</si>
  <si>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</si>
  <si>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</si>
  <si>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</si>
  <si>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</si>
  <si>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</si>
  <si>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</si>
  <si>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</si>
  <si>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</si>
  <si>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</si>
  <si>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</si>
  <si>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</si>
  <si>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</si>
  <si>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</si>
  <si>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</si>
  <si>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</si>
  <si>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</si>
  <si>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</si>
  <si>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</si>
  <si>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</si>
  <si>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</si>
  <si>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</si>
  <si>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</si>
  <si>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</si>
  <si>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</si>
  <si>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</si>
  <si>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</si>
  <si>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</si>
  <si>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</si>
  <si>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</si>
  <si>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</si>
  <si>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</si>
  <si>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</si>
  <si>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</si>
  <si>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</si>
  <si>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</si>
  <si>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</si>
  <si>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</si>
  <si>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</si>
  <si>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</si>
  <si>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</si>
  <si>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</si>
  <si>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</si>
  <si>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</si>
  <si>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</si>
  <si>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</si>
  <si>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</si>
  <si>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</si>
  <si>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</si>
  <si>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</si>
  <si>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</si>
  <si>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</si>
  <si>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</si>
  <si>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</si>
  <si>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</si>
  <si>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</si>
  <si>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</si>
  <si>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</si>
  <si>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</si>
  <si>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</si>
  <si>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</si>
  <si>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</si>
  <si>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</si>
  <si>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</si>
  <si>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</si>
  <si>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</si>
  <si>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</si>
  <si>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</si>
  <si>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</si>
  <si>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</si>
  <si>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</si>
  <si>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</si>
  <si>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</si>
  <si>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</si>
  <si>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</si>
  <si>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</si>
  <si>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</si>
  <si>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</si>
  <si>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</si>
  <si>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</si>
  <si>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</si>
  <si>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</si>
  <si>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</si>
  <si>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</si>
  <si>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</si>
  <si>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</si>
  <si>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</si>
  <si>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</si>
  <si>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</si>
  <si>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</si>
  <si>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</si>
  <si>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</si>
  <si>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</si>
  <si>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</si>
  <si>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</si>
  <si>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</si>
  <si>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</si>
  <si>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</si>
  <si>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</si>
  <si>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</si>
  <si>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</si>
  <si>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</si>
  <si>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</si>
  <si>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</si>
  <si>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</si>
  <si>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</si>
  <si>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</si>
  <si>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</si>
  <si>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</si>
  <si>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</si>
  <si>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</si>
  <si>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</si>
  <si>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</si>
  <si>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</si>
  <si>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</si>
  <si>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</si>
  <si>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</si>
  <si>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</si>
  <si>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</si>
  <si>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</si>
  <si>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</si>
  <si>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</si>
  <si>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</si>
  <si>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</si>
  <si>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</si>
  <si>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</si>
  <si>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</si>
  <si>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</si>
  <si>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</si>
  <si>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</si>
  <si>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Status</t>
  </si>
  <si>
    <t>Encumb.</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</si>
  <si>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</si>
  <si>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</si>
  <si>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</si>
  <si>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</si>
  <si>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</si>
  <si>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</si>
  <si>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</si>
  <si>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</si>
  <si>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</si>
  <si>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</si>
  <si>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</si>
  <si>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</si>
  <si>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</si>
  <si>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</si>
  <si>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</si>
  <si>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</si>
  <si>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</si>
  <si>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</si>
  <si>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</si>
  <si>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</si>
  <si>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</si>
  <si>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</si>
  <si>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</si>
  <si>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</si>
  <si>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</si>
  <si>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</si>
  <si>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</si>
  <si>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</si>
  <si>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</si>
  <si>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</si>
  <si>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</si>
  <si>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</si>
  <si>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</si>
  <si>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</si>
  <si>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</si>
  <si>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</si>
  <si>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</si>
  <si>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</si>
  <si>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</si>
  <si>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</si>
  <si>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</si>
  <si>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</si>
  <si>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</si>
  <si>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</si>
  <si>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</si>
  <si>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</si>
  <si>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</si>
  <si>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</si>
  <si>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</si>
  <si>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</si>
  <si>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</si>
  <si>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</si>
  <si>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</si>
  <si>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</si>
  <si>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</si>
  <si>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</si>
  <si>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</si>
  <si>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</si>
  <si>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</si>
  <si>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</si>
  <si>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</si>
  <si>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</si>
  <si>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</si>
  <si>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</si>
  <si>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</si>
  <si>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</si>
  <si>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</si>
  <si>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</si>
  <si>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</si>
  <si>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</si>
  <si>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</si>
  <si>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</si>
  <si>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</si>
  <si>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</si>
  <si>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</si>
  <si>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</si>
  <si>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</si>
  <si>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</si>
  <si>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</si>
  <si>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</si>
  <si>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</si>
  <si>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</si>
  <si>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</si>
  <si>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</si>
  <si>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</si>
  <si>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</si>
  <si>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</si>
  <si>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</si>
  <si>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</si>
  <si>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</si>
  <si>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</si>
  <si>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</si>
  <si>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</si>
  <si>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</si>
  <si>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</si>
  <si>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</si>
  <si>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</si>
  <si>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</si>
  <si>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</si>
  <si>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</si>
  <si>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</si>
  <si>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</si>
  <si>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</si>
  <si>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</si>
  <si>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</si>
  <si>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</si>
  <si>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</si>
  <si>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</si>
  <si>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</si>
  <si>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</si>
  <si>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</si>
  <si>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</si>
  <si>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</si>
  <si>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</si>
  <si>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</si>
  <si>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</si>
  <si>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</si>
  <si>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</si>
  <si>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</si>
  <si>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</si>
  <si>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</si>
  <si>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</si>
  <si>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</si>
  <si>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</si>
  <si>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</si>
  <si>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</si>
  <si>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</si>
  <si>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</si>
  <si>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</si>
  <si>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</si>
  <si>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</si>
  <si>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</si>
  <si>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</si>
  <si>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</si>
  <si>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</si>
  <si>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</si>
  <si>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</si>
  <si>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</si>
  <si>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</si>
  <si>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</si>
  <si>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</si>
  <si>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</si>
  <si>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</si>
  <si>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</si>
  <si>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</si>
  <si>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</si>
  <si>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</si>
  <si>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</si>
  <si>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</si>
  <si>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</si>
  <si>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</si>
  <si>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</si>
  <si>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</si>
  <si>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</si>
  <si>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</si>
  <si>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</si>
  <si>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</si>
  <si>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</si>
  <si>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</si>
  <si>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</si>
  <si>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</si>
  <si>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</si>
  <si>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</si>
  <si>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</si>
  <si>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</si>
  <si>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</si>
  <si>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</si>
  <si>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</si>
  <si>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</si>
  <si>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</si>
  <si>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</si>
  <si>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</si>
  <si>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</si>
  <si>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</si>
  <si>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</si>
  <si>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</si>
  <si>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</si>
  <si>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</si>
  <si>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</si>
  <si>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</si>
  <si>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</si>
  <si>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</si>
  <si>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</si>
  <si>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</si>
  <si>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</si>
  <si>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</si>
  <si>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</si>
  <si>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</si>
  <si>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</si>
  <si>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</si>
  <si>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</si>
  <si>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</si>
  <si>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</si>
  <si>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</si>
  <si>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</si>
  <si>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</si>
  <si>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</si>
  <si>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</si>
  <si>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</si>
  <si>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</si>
  <si>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</si>
  <si>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</si>
  <si>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</si>
  <si>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</si>
  <si>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</si>
  <si>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</si>
  <si>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</si>
  <si>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</si>
  <si>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</si>
  <si>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</si>
  <si>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</si>
  <si>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</si>
  <si>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</si>
  <si>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</si>
  <si>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</si>
  <si>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</si>
  <si>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</si>
  <si>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</si>
  <si>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</si>
  <si>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</si>
  <si>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</si>
  <si>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</si>
  <si>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</si>
  <si>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</si>
  <si>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</si>
  <si>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</si>
  <si>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</si>
  <si>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</si>
  <si>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</si>
  <si>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</si>
  <si>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</si>
  <si>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</si>
  <si>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</si>
  <si>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</si>
  <si>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</si>
  <si>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</si>
  <si>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</si>
  <si>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</si>
  <si>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</si>
  <si>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</si>
  <si>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</si>
  <si>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</si>
  <si>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</si>
  <si>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</si>
  <si>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</si>
  <si>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</si>
  <si>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</si>
  <si>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</si>
  <si>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</si>
  <si>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</si>
  <si>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</si>
  <si>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</si>
  <si>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</si>
  <si>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</si>
  <si>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</si>
  <si>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</si>
  <si>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</si>
  <si>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</si>
  <si>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</si>
  <si>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</si>
  <si>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</si>
  <si>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</si>
  <si>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</si>
  <si>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</si>
  <si>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</si>
  <si>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</si>
  <si>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</si>
  <si>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</si>
  <si>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</si>
  <si>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</si>
  <si>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</si>
  <si>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</si>
  <si>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</si>
  <si>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</si>
  <si>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</si>
  <si>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</si>
  <si>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</si>
  <si>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</si>
  <si>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</si>
  <si>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</si>
  <si>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</si>
  <si>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</si>
  <si>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</si>
  <si>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</si>
  <si>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</si>
  <si>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</si>
  <si>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</si>
  <si>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</si>
  <si>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</si>
  <si>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</si>
  <si>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</si>
  <si>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</si>
  <si>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</si>
  <si>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</si>
  <si>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</si>
  <si>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</si>
  <si>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</si>
  <si>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</si>
  <si>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</si>
  <si>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</si>
  <si>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</si>
  <si>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</si>
  <si>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</si>
  <si>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</si>
  <si>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</si>
  <si>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</si>
  <si>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</si>
  <si>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</si>
  <si>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</si>
  <si>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</si>
  <si>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</si>
  <si>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</si>
  <si>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</si>
  <si>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</si>
  <si>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</si>
  <si>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</si>
  <si>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</si>
  <si>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</si>
  <si>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</si>
  <si>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</si>
  <si>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</si>
  <si>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</si>
  <si>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</si>
  <si>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</si>
  <si>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</si>
  <si>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</si>
  <si>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</si>
  <si>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</si>
  <si>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</si>
  <si>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</si>
  <si>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</si>
  <si>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</si>
  <si>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</si>
  <si>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</si>
  <si>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</si>
  <si>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</si>
  <si>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</si>
  <si>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</si>
  <si>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</si>
  <si>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</si>
  <si>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</si>
  <si>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</si>
  <si>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</si>
  <si>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</si>
  <si>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</si>
  <si>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</si>
  <si>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</si>
  <si>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</si>
  <si>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</si>
  <si>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</si>
  <si>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</si>
  <si>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</si>
  <si>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</si>
  <si>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</si>
  <si>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</si>
  <si>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</si>
  <si>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</si>
  <si>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</si>
  <si>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</si>
  <si>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</si>
  <si>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</si>
  <si>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</si>
  <si>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</si>
  <si>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</si>
  <si>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</si>
  <si>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</si>
  <si>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</si>
  <si>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</si>
  <si>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</si>
  <si>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</si>
  <si>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</si>
  <si>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</si>
  <si>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</si>
  <si>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</si>
  <si>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</si>
  <si>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</si>
  <si>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</si>
  <si>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</si>
  <si>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</si>
  <si>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</si>
  <si>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</si>
  <si>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</si>
  <si>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</si>
  <si>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</si>
  <si>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</si>
  <si>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</si>
  <si>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</si>
  <si>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</si>
  <si>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</si>
  <si>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</si>
  <si>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</si>
  <si>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</si>
  <si>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</si>
  <si>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</si>
  <si>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</si>
  <si>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</si>
  <si>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</si>
  <si>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</si>
  <si>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</si>
  <si>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</si>
  <si>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</si>
  <si>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</si>
  <si>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</si>
  <si>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</si>
  <si>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</si>
  <si>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</si>
  <si>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</si>
  <si>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</si>
  <si>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</si>
  <si>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</si>
  <si>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</si>
  <si>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</si>
  <si>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</si>
  <si>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</si>
  <si>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</si>
  <si>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</si>
  <si>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</si>
  <si>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</si>
  <si>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</si>
  <si>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</si>
  <si>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</si>
  <si>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</si>
  <si>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</si>
  <si>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</si>
  <si>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</si>
  <si>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</si>
  <si>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</si>
  <si>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</si>
  <si>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</si>
  <si>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</si>
  <si>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</si>
  <si>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</si>
  <si>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</si>
  <si>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</si>
  <si>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</si>
  <si>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</si>
  <si>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</si>
  <si>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</si>
  <si>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</si>
  <si>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</si>
  <si>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</si>
  <si>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</si>
  <si>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</si>
  <si>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</si>
  <si>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</si>
  <si>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</si>
  <si>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</si>
  <si>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</si>
  <si>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</si>
  <si>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</si>
  <si>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</si>
  <si>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</si>
  <si>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</si>
  <si>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</si>
  <si>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</si>
  <si>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</si>
  <si>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</si>
  <si>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</si>
  <si>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</si>
  <si>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</si>
  <si>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</si>
  <si>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</si>
  <si>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</si>
  <si>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</si>
  <si>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</si>
  <si>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</si>
  <si>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</si>
  <si>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</si>
  <si>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</si>
  <si>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</si>
  <si>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</si>
  <si>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</si>
  <si>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</si>
  <si>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</si>
  <si>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</si>
  <si>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</si>
  <si>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</si>
  <si>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</si>
  <si>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</si>
  <si>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</si>
  <si>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</si>
  <si>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</si>
  <si>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</si>
  <si>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</si>
  <si>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</si>
  <si>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</si>
  <si>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</si>
  <si>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</si>
  <si>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</si>
  <si>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</si>
  <si>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</si>
  <si>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</si>
  <si>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</si>
  <si>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</si>
  <si>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</si>
  <si>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</si>
  <si>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</si>
  <si>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</si>
  <si>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</si>
  <si>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</si>
  <si>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</si>
  <si>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</si>
  <si>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</si>
  <si>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</si>
  <si>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</si>
  <si>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</si>
  <si>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</si>
  <si>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</si>
  <si>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</si>
  <si>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</si>
  <si>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</si>
  <si>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</si>
  <si>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</si>
  <si>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</si>
  <si>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</si>
  <si>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</si>
  <si>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</si>
  <si>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</si>
  <si>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</si>
  <si>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</si>
  <si>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</si>
  <si>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</si>
  <si>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</si>
  <si>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</si>
  <si>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</si>
  <si>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</si>
  <si>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</si>
  <si>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</si>
  <si>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</si>
  <si>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</si>
  <si>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</si>
  <si>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</si>
  <si>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</si>
  <si>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</si>
  <si>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</si>
  <si>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</si>
  <si>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</si>
  <si>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</si>
  <si>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</si>
  <si>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</si>
  <si>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</si>
  <si>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</si>
  <si>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</si>
  <si>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</si>
  <si>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</si>
  <si>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</si>
  <si>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</si>
  <si>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</si>
  <si>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</si>
  <si>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</si>
  <si>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</si>
  <si>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</si>
  <si>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</si>
  <si>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</si>
  <si>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</si>
  <si>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</si>
  <si>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</si>
  <si>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</si>
  <si>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</si>
  <si>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</si>
  <si>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</si>
  <si>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</si>
  <si>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</si>
  <si>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</si>
  <si>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</si>
  <si>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</si>
  <si>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</si>
  <si>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</si>
  <si>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</si>
  <si>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</si>
  <si>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</si>
  <si>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</si>
  <si>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</si>
  <si>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</si>
  <si>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</si>
  <si>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</si>
  <si>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</si>
  <si>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</si>
  <si>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</si>
  <si>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</si>
  <si>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</si>
  <si>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</si>
  <si>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</si>
  <si>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</si>
  <si>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</si>
  <si>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</si>
  <si>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</si>
  <si>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</si>
  <si>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</si>
  <si>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</si>
  <si>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</si>
  <si>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</si>
  <si>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</si>
  <si>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</si>
  <si>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</si>
  <si>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</si>
  <si>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</si>
  <si>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</si>
  <si>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</si>
  <si>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</si>
  <si>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</si>
  <si>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</si>
  <si>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</si>
  <si>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</si>
  <si>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</si>
  <si>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</si>
  <si>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</si>
  <si>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</si>
  <si>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</si>
  <si>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</si>
  <si>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</si>
  <si>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</si>
  <si>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</si>
  <si>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</si>
  <si>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</si>
  <si>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</si>
  <si>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</si>
  <si>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</si>
  <si>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</si>
  <si>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</si>
  <si>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</si>
  <si>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</si>
  <si>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</si>
  <si>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</si>
  <si>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</si>
  <si>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</si>
  <si>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</si>
  <si>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</si>
  <si>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</si>
  <si>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</si>
  <si>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</si>
  <si>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</si>
  <si>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</si>
  <si>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</si>
  <si>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</si>
  <si>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</si>
  <si>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</si>
  <si>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</si>
  <si>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</si>
  <si>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</si>
  <si>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</si>
  <si>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</si>
  <si>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</si>
  <si>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</si>
  <si>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</si>
  <si>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</si>
  <si>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</si>
  <si>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</si>
  <si>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</si>
  <si>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</si>
  <si>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</si>
  <si>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</si>
  <si>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</si>
  <si>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</si>
  <si>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</si>
  <si>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</si>
  <si>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</si>
  <si>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</si>
  <si>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</si>
  <si>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</si>
  <si>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</si>
  <si>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</si>
  <si>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</si>
  <si>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</si>
  <si>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</si>
  <si>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</si>
  <si>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</si>
  <si>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</si>
  <si>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</si>
  <si>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</si>
  <si>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</si>
  <si>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</si>
  <si>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</si>
  <si>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</si>
  <si>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</si>
  <si>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</si>
  <si>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</si>
  <si>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</si>
  <si>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</si>
  <si>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</si>
  <si>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</si>
  <si>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</si>
  <si>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</si>
  <si>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</si>
  <si>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</si>
  <si>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</si>
  <si>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</si>
  <si>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</si>
  <si>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</si>
  <si>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</si>
  <si>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</si>
  <si>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</si>
  <si>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</si>
  <si>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</si>
  <si>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</si>
  <si>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</si>
  <si>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</si>
  <si>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</si>
  <si>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</si>
  <si>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</si>
  <si>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</si>
  <si>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</si>
  <si>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</si>
  <si>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</si>
  <si>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</si>
  <si>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</si>
  <si>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</si>
  <si>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</si>
  <si>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</si>
  <si>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</si>
  <si>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</si>
  <si>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</si>
  <si>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</si>
  <si>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</si>
  <si>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</si>
  <si>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</si>
  <si>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</si>
  <si>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</si>
  <si>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</si>
  <si>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</si>
  <si>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</si>
  <si>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</si>
  <si>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</si>
  <si>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</si>
  <si>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</si>
  <si>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</si>
  <si>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</si>
  <si>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</si>
  <si>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</si>
  <si>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</si>
  <si>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</si>
  <si>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</si>
  <si>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</si>
  <si>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</si>
  <si>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</si>
  <si>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</si>
  <si>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</si>
  <si>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</si>
  <si>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</si>
  <si>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</si>
  <si>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</si>
  <si>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</si>
  <si>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</si>
  <si>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</si>
  <si>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</si>
  <si>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</si>
  <si>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</si>
  <si>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</si>
  <si>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</si>
  <si>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</si>
  <si>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</si>
  <si>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</si>
  <si>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</si>
  <si>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</si>
  <si>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</si>
  <si>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</si>
  <si>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</si>
  <si>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</si>
  <si>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</si>
  <si>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</si>
  <si>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</si>
  <si>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</si>
  <si>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</si>
  <si>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</si>
  <si>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</si>
  <si>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</si>
  <si>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</si>
  <si>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</si>
  <si>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</si>
  <si>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</si>
  <si>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</si>
  <si>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</si>
  <si>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</si>
  <si>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</si>
  <si>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</si>
  <si>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</si>
  <si>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</si>
  <si>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</si>
  <si>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</si>
  <si>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</si>
  <si>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</si>
  <si>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</si>
  <si>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</si>
  <si>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</si>
  <si>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</si>
  <si>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</si>
  <si>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05-016-0630-02</t>
  </si>
  <si>
    <t>Cook</t>
  </si>
  <si>
    <t>East Maine School District No. 63</t>
  </si>
  <si>
    <t xml:space="preserve">10150 Dee Road </t>
  </si>
  <si>
    <t xml:space="preserve">Des Plaines </t>
  </si>
  <si>
    <t>jcamps@emsd63.org</t>
  </si>
  <si>
    <t>Klein Hall CPAs</t>
  </si>
  <si>
    <t>Andrew Mace</t>
  </si>
  <si>
    <t xml:space="preserve">3957 75th Street </t>
  </si>
  <si>
    <t xml:space="preserve">Aurora </t>
  </si>
  <si>
    <t>IL</t>
  </si>
  <si>
    <t>630-225-5128</t>
  </si>
  <si>
    <t>630-898-5578</t>
  </si>
  <si>
    <t>066-003910</t>
  </si>
  <si>
    <t>amace@kleinhallcpa.com</t>
  </si>
  <si>
    <t>GO Bonds, Series 2015</t>
  </si>
  <si>
    <t>GO Bonds, Series 2017</t>
  </si>
  <si>
    <t xml:space="preserve">GO Bonds, Series 2018 </t>
  </si>
  <si>
    <t>Capital Leases</t>
  </si>
  <si>
    <t>Various</t>
  </si>
  <si>
    <t>The accompanying Schedule of Expenditures of Federal Awards includes the federal grant activity of East Maine School District No. 63 and is presented on the modified accrual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</si>
  <si>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East Maine School District No. 63 provided federal awards to subrecipients as follows:</t>
  </si>
  <si>
    <t>Klein Hall CPA's</t>
  </si>
  <si>
    <t>Debt Certificates. Series 2018A</t>
  </si>
  <si>
    <t>Debt Certificates. Series 2018B</t>
  </si>
  <si>
    <t xml:space="preserve">GO Bonds, Series </t>
  </si>
  <si>
    <t>Capital Lease</t>
  </si>
  <si>
    <t>EBC</t>
  </si>
  <si>
    <t>CLIC</t>
  </si>
  <si>
    <t>MAINE TOWNSHIP TREASURER</t>
  </si>
  <si>
    <t>DISTRICT 207</t>
  </si>
  <si>
    <t>DISTRICT 62 &amp; 64</t>
  </si>
  <si>
    <t>Expenditures/Disbursements</t>
  </si>
  <si>
    <t>Final</t>
  </si>
  <si>
    <t>Federal Grantor</t>
  </si>
  <si>
    <t>7/1/17 to</t>
  </si>
  <si>
    <t>Major</t>
  </si>
  <si>
    <t>Pass-Through</t>
  </si>
  <si>
    <t>Number</t>
  </si>
  <si>
    <t>or Contract #</t>
  </si>
  <si>
    <t>6/30/18</t>
  </si>
  <si>
    <t>Pass-Through to</t>
  </si>
  <si>
    <t>Program or Cluster Title</t>
  </si>
  <si>
    <t>(M)</t>
  </si>
  <si>
    <t>Grantor</t>
  </si>
  <si>
    <t>Child Nutrition Cluster</t>
  </si>
  <si>
    <t>United States Department of Agriculture</t>
  </si>
  <si>
    <t>Illinois State Board of Education</t>
  </si>
  <si>
    <t>10.555</t>
  </si>
  <si>
    <t>N/A</t>
  </si>
  <si>
    <t>10.553</t>
  </si>
  <si>
    <t>10.556</t>
  </si>
  <si>
    <t>Child and Adult Care</t>
  </si>
  <si>
    <t>10.558</t>
  </si>
  <si>
    <t>Commodities</t>
  </si>
  <si>
    <t>Fresh Fruits and Vegetables (DoD)</t>
  </si>
  <si>
    <t>10.582</t>
  </si>
  <si>
    <t>Total United States Department of Agriculture</t>
  </si>
  <si>
    <t>Total Child Nutrition Cluster</t>
  </si>
  <si>
    <t>Special Education (IDEA) Cluster</t>
  </si>
  <si>
    <t>Department of Education</t>
  </si>
  <si>
    <t>IDEA - Flow Through</t>
  </si>
  <si>
    <t>84.027</t>
  </si>
  <si>
    <t>IDEA - Room &amp; Board</t>
  </si>
  <si>
    <t>IDEA  - Flow Through Pre-School</t>
  </si>
  <si>
    <t>84.173</t>
  </si>
  <si>
    <t>Total Department of Education</t>
  </si>
  <si>
    <t>Total Special Education (IDEA) Cluster</t>
  </si>
  <si>
    <t>Other Programs</t>
  </si>
  <si>
    <t>84.010</t>
  </si>
  <si>
    <t>Title I - Low Income - Delinquent Priv</t>
  </si>
  <si>
    <t>84.367</t>
  </si>
  <si>
    <t>Title III - Language Instruction Programs</t>
  </si>
  <si>
    <t>84.365</t>
  </si>
  <si>
    <t>Title III - Immigrant Education Program</t>
  </si>
  <si>
    <t>Title IV - 21st Century</t>
  </si>
  <si>
    <t>84.287</t>
  </si>
  <si>
    <t>Professional Development for Arts Educators</t>
  </si>
  <si>
    <t>84.351</t>
  </si>
  <si>
    <t>CTE - Perkins</t>
  </si>
  <si>
    <t>84.048</t>
  </si>
  <si>
    <t>84.413</t>
  </si>
  <si>
    <t>Preschool Expansion</t>
  </si>
  <si>
    <t>84.419</t>
  </si>
  <si>
    <t>DORS STEP</t>
  </si>
  <si>
    <t>Illinois Department of Healthcare and Family Services</t>
  </si>
  <si>
    <t>84.126</t>
  </si>
  <si>
    <t>Federal Highway Administration</t>
  </si>
  <si>
    <t>Safe Routes to School</t>
  </si>
  <si>
    <t>Illinois Department of Transportation</t>
  </si>
  <si>
    <t>20.205</t>
  </si>
  <si>
    <t>Total Federal Highway Administration</t>
  </si>
  <si>
    <t>Department of Health and Human Services</t>
  </si>
  <si>
    <t>Medical Assistance Program</t>
  </si>
  <si>
    <t>93.778</t>
  </si>
  <si>
    <t>Teen Reach</t>
  </si>
  <si>
    <t>93.558</t>
  </si>
  <si>
    <t>Total Department of Health and Human Services</t>
  </si>
  <si>
    <t>Total Other Programs</t>
  </si>
  <si>
    <t>TOTAL FEDERAL AWARDS</t>
  </si>
  <si>
    <t>(M) Program was audited as a major program as defined by §200.518.</t>
  </si>
  <si>
    <t>The accompanying notes are an integral part of this schedule</t>
  </si>
  <si>
    <t>None</t>
  </si>
  <si>
    <r>
      <t xml:space="preserve">The following amounts were expended in the form of non-cash assistance by </t>
    </r>
    <r>
      <rPr>
        <b/>
        <sz val="9"/>
        <rFont val="Calibri"/>
        <family val="2"/>
        <scheme val="minor"/>
      </rPr>
      <t>East Maine School District No. 63</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</si>
  <si>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Fees on Medicaid Administrative Outreach</t>
  </si>
  <si>
    <t>Unmodified</t>
  </si>
  <si>
    <t>84.027, 84.173</t>
  </si>
  <si>
    <t>6/30/19</t>
  </si>
  <si>
    <t>7/1/18 to</t>
  </si>
  <si>
    <t>NONE</t>
  </si>
  <si>
    <t>TR-Support Services-Purchased Services</t>
  </si>
  <si>
    <t>40-2550-300</t>
  </si>
  <si>
    <t>First Student Inc</t>
  </si>
  <si>
    <t>Franczek</t>
  </si>
  <si>
    <t>OM-Support Services-Purchased Services</t>
  </si>
  <si>
    <t>20-2540-300</t>
  </si>
  <si>
    <t>Honeywell</t>
  </si>
  <si>
    <t>ED-Instruction-Purchased Services</t>
  </si>
  <si>
    <t>Imagetec</t>
  </si>
  <si>
    <t>ED-Support Services-Purchased Services</t>
  </si>
  <si>
    <t>10-2520-300</t>
  </si>
  <si>
    <t>Klein Hall &amp; Associates</t>
  </si>
  <si>
    <t>Maine Township School Treasurer</t>
  </si>
  <si>
    <t>10-2660-300</t>
  </si>
  <si>
    <t>PowerSchool Group LLC</t>
  </si>
  <si>
    <t>Scariano, Himes, and Petrarca</t>
  </si>
  <si>
    <t>TF-Support Services-Purchased Services</t>
  </si>
  <si>
    <t>Twin Oaks Landscaping</t>
  </si>
  <si>
    <t>Tyler Technologies</t>
  </si>
  <si>
    <t>Diaz Services</t>
  </si>
  <si>
    <t>Brightstar Care - Schaumburg</t>
  </si>
  <si>
    <t>10-2560-300</t>
  </si>
  <si>
    <t>Arbor Management</t>
  </si>
  <si>
    <t>Alltown Bus Service</t>
  </si>
  <si>
    <t>CitiCare Services LLC</t>
  </si>
  <si>
    <t>10-2620-300</t>
  </si>
  <si>
    <t>Decision Insite</t>
  </si>
  <si>
    <t>ED-Instruction-Other</t>
  </si>
  <si>
    <t>The Classroom Connection Day School</t>
  </si>
  <si>
    <t>Northern Suburban Spec Ed District</t>
  </si>
  <si>
    <t>Camelot Therapeutic Schools LLC</t>
  </si>
  <si>
    <t>Office Team</t>
  </si>
  <si>
    <t>Helping Hand Autism School</t>
  </si>
  <si>
    <t>New Hope Academy</t>
  </si>
  <si>
    <t>Soliant Health Inc</t>
  </si>
  <si>
    <t>The Learning House</t>
  </si>
  <si>
    <t>SH:Assets-Liab 5-6</t>
  </si>
  <si>
    <t>$C$4</t>
  </si>
  <si>
    <t xml:space="preserve"> cw_map("BR","10-EF-&gt;A.1.  10")</t>
  </si>
  <si>
    <t>$D$4</t>
  </si>
  <si>
    <t xml:space="preserve"> cw_map("BR","20-OMF-&gt;A.1.  10")</t>
  </si>
  <si>
    <t>$E$4</t>
  </si>
  <si>
    <t xml:space="preserve"> cw_map("BR","30-BIF-&gt;A.1.  10")</t>
  </si>
  <si>
    <t>$F$4</t>
  </si>
  <si>
    <t xml:space="preserve"> cw_map("BR","40-TF-&gt;A.1.  10")</t>
  </si>
  <si>
    <t>$G$4</t>
  </si>
  <si>
    <t xml:space="preserve"> cw_map("BR","50-ISF-&gt;A.1.  10")</t>
  </si>
  <si>
    <t>$H$4</t>
  </si>
  <si>
    <t xml:space="preserve"> cw_map("BR","60-CPF-&gt;A.1.  10")</t>
  </si>
  <si>
    <t>$I$4</t>
  </si>
  <si>
    <t xml:space="preserve"> cw_map("BR","70-WCF-&gt;A.1.  10")</t>
  </si>
  <si>
    <t>$J$4</t>
  </si>
  <si>
    <t xml:space="preserve"> cw_map("BR","80-TIF-&gt;A.1.  10")</t>
  </si>
  <si>
    <t>$K$4</t>
  </si>
  <si>
    <t xml:space="preserve"> cw_map("BR","90-FPSF-&gt;A.1.  10")</t>
  </si>
  <si>
    <t>$L$4</t>
  </si>
  <si>
    <t xml:space="preserve"> cw_map("BR","91-SAF-&gt;F.1.  01")</t>
  </si>
  <si>
    <t>$C$5</t>
  </si>
  <si>
    <t xml:space="preserve"> cw_map("BR","10-EF-&gt;A.1.  20")</t>
  </si>
  <si>
    <t>$D$5</t>
  </si>
  <si>
    <t xml:space="preserve"> cw_map("BR","20-OMF-&gt;A.1.  20")</t>
  </si>
  <si>
    <t>$E$5</t>
  </si>
  <si>
    <t xml:space="preserve"> cw_map("BR","30-BIF-&gt;A.1.  20")</t>
  </si>
  <si>
    <t>$F$5</t>
  </si>
  <si>
    <t xml:space="preserve"> cw_map("BR","40-TF-&gt;A.1.  20")</t>
  </si>
  <si>
    <t>$G$5</t>
  </si>
  <si>
    <t xml:space="preserve"> cw_map("BR","50-ISF-&gt;A.1.  20")</t>
  </si>
  <si>
    <t>$H$5</t>
  </si>
  <si>
    <t xml:space="preserve"> cw_map("BR","60-CPF-&gt;A.1.  20")</t>
  </si>
  <si>
    <t>$I$5</t>
  </si>
  <si>
    <t xml:space="preserve"> cw_map("BR","70-WCF-&gt;A.1.  20")</t>
  </si>
  <si>
    <t>$J$5</t>
  </si>
  <si>
    <t xml:space="preserve"> cw_map("BR","80-TIF-&gt;A.1.  20")</t>
  </si>
  <si>
    <t>$K$5</t>
  </si>
  <si>
    <t xml:space="preserve"> cw_map("BR","90-FPSF-&gt;A.1.  20")</t>
  </si>
  <si>
    <t>$C$6</t>
  </si>
  <si>
    <t xml:space="preserve"> cw_map("BR","10-EF-&gt;A.1.  30")</t>
  </si>
  <si>
    <t>$D$6</t>
  </si>
  <si>
    <t xml:space="preserve"> cw_map("BR","20-OMF-&gt;A.1.  30")</t>
  </si>
  <si>
    <t>$E$6</t>
  </si>
  <si>
    <t xml:space="preserve"> cw_map("BR","30-BIF-&gt;A.1.  30")</t>
  </si>
  <si>
    <t>$F$6</t>
  </si>
  <si>
    <t xml:space="preserve"> cw_map("BR","40-TF-&gt;A.1.  30")</t>
  </si>
  <si>
    <t>$G$6</t>
  </si>
  <si>
    <t xml:space="preserve"> cw_map("BR","50-ISF-&gt;A.1.  30")</t>
  </si>
  <si>
    <t>$H$6</t>
  </si>
  <si>
    <t xml:space="preserve"> cw_map("BR","60-CPF-&gt;A.1.  30")</t>
  </si>
  <si>
    <t>$I$6</t>
  </si>
  <si>
    <t xml:space="preserve"> cw_map("BR","70-WCF-&gt;A.1.  30")</t>
  </si>
  <si>
    <t>$J$6</t>
  </si>
  <si>
    <t xml:space="preserve"> cw_map("BR","80-TIF-&gt;A.1.  30")</t>
  </si>
  <si>
    <t>$K$6</t>
  </si>
  <si>
    <t xml:space="preserve"> cw_map("BR","90-FPSF-&gt;A.1.  30")</t>
  </si>
  <si>
    <t>$C$7</t>
  </si>
  <si>
    <t xml:space="preserve"> cw_map("BR","10-EF-&gt;A.1.  40")</t>
  </si>
  <si>
    <t>$D$7</t>
  </si>
  <si>
    <t xml:space="preserve"> cw_map("BR","20-OMF-&gt;A.1.  40")</t>
  </si>
  <si>
    <t>$E$7</t>
  </si>
  <si>
    <t xml:space="preserve"> cw_map("BR","30-BIF-&gt;A.1.  40")</t>
  </si>
  <si>
    <t>$F$7</t>
  </si>
  <si>
    <t xml:space="preserve"> cw_map("BR","40-TF-&gt;A.1.  40")</t>
  </si>
  <si>
    <t>$G$7</t>
  </si>
  <si>
    <t xml:space="preserve"> cw_map("BR","50-ISF-&gt;A.1.  40")</t>
  </si>
  <si>
    <t>$H$7</t>
  </si>
  <si>
    <t xml:space="preserve"> cw_map("BR","60-CPF-&gt;A.1.  40")</t>
  </si>
  <si>
    <t>$I$7</t>
  </si>
  <si>
    <t xml:space="preserve"> cw_map("BR","70-WCF-&gt;A.1.  40")</t>
  </si>
  <si>
    <t>$J$7</t>
  </si>
  <si>
    <t xml:space="preserve"> cw_map("BR","80-TIF-&gt;A.1.  40")</t>
  </si>
  <si>
    <t>$K$7</t>
  </si>
  <si>
    <t xml:space="preserve"> cw_map("BR","90-FPSF-&gt;A.1.  40")</t>
  </si>
  <si>
    <t>$C$8</t>
  </si>
  <si>
    <t xml:space="preserve"> cw_map("BR","10-EF-&gt;A.1.  50")</t>
  </si>
  <si>
    <t>$D$8</t>
  </si>
  <si>
    <t xml:space="preserve"> cw_map("BR","20-OMF-&gt;A.1.  50")</t>
  </si>
  <si>
    <t>$E$8</t>
  </si>
  <si>
    <t xml:space="preserve"> cw_map("BR","30-BIF-&gt;A.1.  50")</t>
  </si>
  <si>
    <t>$F$8</t>
  </si>
  <si>
    <t xml:space="preserve"> cw_map("BR","40-TF-&gt;A.1.  50")</t>
  </si>
  <si>
    <t>$G$8</t>
  </si>
  <si>
    <t xml:space="preserve"> cw_map("BR","50-ISF-&gt;A.1.  50")</t>
  </si>
  <si>
    <t>$H$8</t>
  </si>
  <si>
    <t xml:space="preserve"> cw_map("BR","60-CPF-&gt;A.1.  50")</t>
  </si>
  <si>
    <t>$I$8</t>
  </si>
  <si>
    <t xml:space="preserve"> cw_map("BR","70-WCF-&gt;A.1.  50")</t>
  </si>
  <si>
    <t>$J$8</t>
  </si>
  <si>
    <t xml:space="preserve"> cw_map("BR","80-TIF-&gt;A.1.  50")</t>
  </si>
  <si>
    <t>$K$8</t>
  </si>
  <si>
    <t xml:space="preserve"> cw_map("BR","90-FPSF-&gt;A.1.  50")</t>
  </si>
  <si>
    <t>$C$9</t>
  </si>
  <si>
    <t xml:space="preserve"> cw_map("BR","10-EF-&gt;A.1.  60")</t>
  </si>
  <si>
    <t>$D$9</t>
  </si>
  <si>
    <t xml:space="preserve"> cw_map("BR","20-OMF-&gt;A.1.  60")</t>
  </si>
  <si>
    <t>$E$9</t>
  </si>
  <si>
    <t xml:space="preserve"> cw_map("BR","30-BIF-&gt;A.1.  60")</t>
  </si>
  <si>
    <t>$F$9</t>
  </si>
  <si>
    <t xml:space="preserve"> cw_map("BR","40-TF-&gt;A.1.  60")</t>
  </si>
  <si>
    <t>$G$9</t>
  </si>
  <si>
    <t xml:space="preserve"> cw_map("BR","50-ISF-&gt;A.1.  60")</t>
  </si>
  <si>
    <t>$H$9</t>
  </si>
  <si>
    <t xml:space="preserve"> cw_map("BR","60-CPF-&gt;A.1.  60")</t>
  </si>
  <si>
    <t>$I$9</t>
  </si>
  <si>
    <t xml:space="preserve"> cw_map("BR","70-WCF-&gt;A.1.  60")</t>
  </si>
  <si>
    <t>$J$9</t>
  </si>
  <si>
    <t xml:space="preserve"> cw_map("BR","80-TIF-&gt;A.1.  60")</t>
  </si>
  <si>
    <t>$K$9</t>
  </si>
  <si>
    <t xml:space="preserve"> cw_map("BR","90-FPSF-&gt;A.1.  60")</t>
  </si>
  <si>
    <t>$C$10</t>
  </si>
  <si>
    <t xml:space="preserve"> cw_map("BR","10-EF-&gt;A.1.  70")</t>
  </si>
  <si>
    <t>$D$10</t>
  </si>
  <si>
    <t xml:space="preserve"> cw_map("BR","20-OMF-&gt;A.1.  70")</t>
  </si>
  <si>
    <t>$E$10</t>
  </si>
  <si>
    <t xml:space="preserve"> cw_map("BR","30-BIF-&gt;A.1.  70")</t>
  </si>
  <si>
    <t>$F$10</t>
  </si>
  <si>
    <t xml:space="preserve"> cw_map("BR","40-TF-&gt;A.1.  70")</t>
  </si>
  <si>
    <t>$G$10</t>
  </si>
  <si>
    <t xml:space="preserve"> cw_map("BR","50-ISF-&gt;A.1.  70")</t>
  </si>
  <si>
    <t>$H$10</t>
  </si>
  <si>
    <t xml:space="preserve"> cw_map("BR","60-CPF-&gt;A.1.  70")</t>
  </si>
  <si>
    <t>$I$10</t>
  </si>
  <si>
    <t xml:space="preserve"> cw_map("BR","70-WCF-&gt;A.1.  70")</t>
  </si>
  <si>
    <t>$J$10</t>
  </si>
  <si>
    <t xml:space="preserve"> cw_map("BR","80-TIF-&gt;A.1.  70")</t>
  </si>
  <si>
    <t>$K$10</t>
  </si>
  <si>
    <t xml:space="preserve"> cw_map("BR","90-FPSF-&gt;A.1.  70")</t>
  </si>
  <si>
    <t>$C$11</t>
  </si>
  <si>
    <t xml:space="preserve"> cw_map("BR","10-EF-&gt;A.1.  80")</t>
  </si>
  <si>
    <t>$D$11</t>
  </si>
  <si>
    <t xml:space="preserve"> cw_map("BR","20-OMF-&gt;A.1.  80")</t>
  </si>
  <si>
    <t>$E$11</t>
  </si>
  <si>
    <t xml:space="preserve"> cw_map("BR","30-BIF-&gt;A.1.  80")</t>
  </si>
  <si>
    <t>$F$11</t>
  </si>
  <si>
    <t xml:space="preserve"> cw_map("BR","40-TF-&gt;A.1.  80")</t>
  </si>
  <si>
    <t>$G$11</t>
  </si>
  <si>
    <t xml:space="preserve"> cw_map("BR","50-ISF-&gt;A.1.  80")</t>
  </si>
  <si>
    <t>$H$11</t>
  </si>
  <si>
    <t xml:space="preserve"> cw_map("BR","60-CPF-&gt;A.1.  80")</t>
  </si>
  <si>
    <t>$I$11</t>
  </si>
  <si>
    <t xml:space="preserve"> cw_map("BR","70-WCF-&gt;A.1.  80")</t>
  </si>
  <si>
    <t>$J$11</t>
  </si>
  <si>
    <t xml:space="preserve"> cw_map("BR","80-TIF-&gt;A.1.  80")</t>
  </si>
  <si>
    <t>$K$11</t>
  </si>
  <si>
    <t xml:space="preserve"> cw_map("BR","90-FPSF-&gt;A.1.  80")</t>
  </si>
  <si>
    <t>$C$12</t>
  </si>
  <si>
    <t xml:space="preserve"> cw_map("BR","10-EF-&gt;A.1.  90")</t>
  </si>
  <si>
    <t>$D$12</t>
  </si>
  <si>
    <t xml:space="preserve"> cw_map("BR","20-OMF-&gt;A.1.  90")</t>
  </si>
  <si>
    <t>$E$12</t>
  </si>
  <si>
    <t xml:space="preserve"> cw_map("BR","30-BIF-&gt;A.1.  90")</t>
  </si>
  <si>
    <t>$F$12</t>
  </si>
  <si>
    <t xml:space="preserve"> cw_map("BR","40-TF-&gt;A.1.  90")</t>
  </si>
  <si>
    <t>$G$12</t>
  </si>
  <si>
    <t xml:space="preserve"> cw_map("BR","50-ISF-&gt;A.1.  90")</t>
  </si>
  <si>
    <t>$H$12</t>
  </si>
  <si>
    <t xml:space="preserve"> cw_map("BR","60-CPF-&gt;A.1.  90")</t>
  </si>
  <si>
    <t>$I$12</t>
  </si>
  <si>
    <t xml:space="preserve"> cw_map("BR","70-WCF-&gt;A.1.  90")</t>
  </si>
  <si>
    <t>$J$12</t>
  </si>
  <si>
    <t xml:space="preserve"> cw_map("BR","80-TIF-&gt;A.1.  90")</t>
  </si>
  <si>
    <t>$K$12</t>
  </si>
  <si>
    <t xml:space="preserve"> cw_map("BR","90-FPSF-&gt;A.1.  90")</t>
  </si>
  <si>
    <t>$C$25</t>
  </si>
  <si>
    <t xml:space="preserve"> cw_map("BR","10-EF-&gt;A.4.  10")</t>
  </si>
  <si>
    <t>$D$25</t>
  </si>
  <si>
    <t xml:space="preserve"> cw_map("BR","20-OMF-&gt;A.4.  10")</t>
  </si>
  <si>
    <t>$E$25</t>
  </si>
  <si>
    <t xml:space="preserve"> cw_map("BR","30-BIF-&gt;A.4.  10")</t>
  </si>
  <si>
    <t>$F$25</t>
  </si>
  <si>
    <t xml:space="preserve"> cw_map("BR","40-TF-&gt;A.4.  10")</t>
  </si>
  <si>
    <t>$G$25</t>
  </si>
  <si>
    <t xml:space="preserve"> cw_map("BR","50-ISF-&gt;A.4.  10")</t>
  </si>
  <si>
    <t>$H$25</t>
  </si>
  <si>
    <t xml:space="preserve"> cw_map("BR","60-CPF-&gt;A.4.  10")</t>
  </si>
  <si>
    <t>$J$25</t>
  </si>
  <si>
    <t xml:space="preserve"> cw_map("BR","80-TIF-&gt;A.4.  10")</t>
  </si>
  <si>
    <t>$K$25</t>
  </si>
  <si>
    <t xml:space="preserve"> cw_map("BR","90-FPSF-&gt;A.4.  10")</t>
  </si>
  <si>
    <t>$C$26</t>
  </si>
  <si>
    <t xml:space="preserve"> cw_map("BR","10-EF-&gt;A.4.  20")</t>
  </si>
  <si>
    <t>$D$26</t>
  </si>
  <si>
    <t xml:space="preserve"> cw_map("BR","20-OMF-&gt;A.4.  20")</t>
  </si>
  <si>
    <t>$E$26</t>
  </si>
  <si>
    <t xml:space="preserve"> cw_map("BR","30-BIF-&gt;A.4.  20")</t>
  </si>
  <si>
    <t>$F$26</t>
  </si>
  <si>
    <t xml:space="preserve"> cw_map("BR","40-TF-&gt;A.4.  20")</t>
  </si>
  <si>
    <t>$G$26</t>
  </si>
  <si>
    <t xml:space="preserve"> cw_map("BR","50-ISF-&gt;A.4.  20")</t>
  </si>
  <si>
    <t>$H$26</t>
  </si>
  <si>
    <t xml:space="preserve"> cw_map("BR","60-CPF-&gt;A.4.  20")</t>
  </si>
  <si>
    <t>$I$26</t>
  </si>
  <si>
    <t xml:space="preserve"> cw_map("BR","70-WCF-&gt;A.4.  20")</t>
  </si>
  <si>
    <t>$J$26</t>
  </si>
  <si>
    <t xml:space="preserve"> cw_map("BR","80-TIF-&gt;A.4.  20")</t>
  </si>
  <si>
    <t>$K$26</t>
  </si>
  <si>
    <t xml:space="preserve"> cw_map("BR","90-FPSF-&gt;A.4.  20")</t>
  </si>
  <si>
    <t>$C$27</t>
  </si>
  <si>
    <t xml:space="preserve"> -cw_map("BR","10-EF-&gt;A.4.  30")</t>
  </si>
  <si>
    <t>$D$27</t>
  </si>
  <si>
    <t xml:space="preserve"> cw_map("BR","20-OMF-&gt;A.4.  30")</t>
  </si>
  <si>
    <t>$E$27</t>
  </si>
  <si>
    <t xml:space="preserve"> cw_map("BR","30-BIF-&gt;A.4.  30")</t>
  </si>
  <si>
    <t>$F$27</t>
  </si>
  <si>
    <t xml:space="preserve"> cw_map("BR","40-TF-&gt;A.4.  30")</t>
  </si>
  <si>
    <t>$G$27</t>
  </si>
  <si>
    <t xml:space="preserve"> cw_map("BR","50-ISF-&gt;A.4.  30")</t>
  </si>
  <si>
    <t>$H$27</t>
  </si>
  <si>
    <t xml:space="preserve"> -cw_map("BR","60-CPF-&gt;A.4.  30")</t>
  </si>
  <si>
    <t>$I$27</t>
  </si>
  <si>
    <t xml:space="preserve"> cw_map("BR","70-WCF-&gt;A.4.  30")</t>
  </si>
  <si>
    <t>$J$27</t>
  </si>
  <si>
    <t xml:space="preserve"> cw_map("BR","80-TIF-&gt;A.4.  30")</t>
  </si>
  <si>
    <t>$K$27</t>
  </si>
  <si>
    <t xml:space="preserve"> cw_map("BR","90-FPSF-&gt;A.4.  30")</t>
  </si>
  <si>
    <t>$C$28</t>
  </si>
  <si>
    <t xml:space="preserve"> cw_map("BR","10-EF-&gt;A.4.  40")</t>
  </si>
  <si>
    <t>$D$28</t>
  </si>
  <si>
    <t xml:space="preserve"> cw_map("BR","20-OMF-&gt;A.4.  40")</t>
  </si>
  <si>
    <t>$E$28</t>
  </si>
  <si>
    <t xml:space="preserve"> cw_map("BR","30-BIF-&gt;A.4.  40")</t>
  </si>
  <si>
    <t>$F$28</t>
  </si>
  <si>
    <t xml:space="preserve"> cw_map("BR","40-TF-&gt;A.4.  40")</t>
  </si>
  <si>
    <t>$G$28</t>
  </si>
  <si>
    <t xml:space="preserve"> cw_map("BR","50-ISF-&gt;A.4.  40")</t>
  </si>
  <si>
    <t>$H$28</t>
  </si>
  <si>
    <t xml:space="preserve"> cw_map("BR","60-CPF-&gt;A.4.  40")</t>
  </si>
  <si>
    <t>$I$28</t>
  </si>
  <si>
    <t xml:space="preserve"> cw_map("BR","70-WCF-&gt;A.4.  40")</t>
  </si>
  <si>
    <t>$J$28</t>
  </si>
  <si>
    <t xml:space="preserve"> cw_map("BR","80-TIF-&gt;A.4.  40")</t>
  </si>
  <si>
    <t>$K$28</t>
  </si>
  <si>
    <t xml:space="preserve"> cw_map("BR","90-FPSF-&gt;A.4.  40")</t>
  </si>
  <si>
    <t>$C$29</t>
  </si>
  <si>
    <t xml:space="preserve"> cw_map("BR","10-EF-&gt;A.4.  60")</t>
  </si>
  <si>
    <t>$D$29</t>
  </si>
  <si>
    <t xml:space="preserve"> cw_map("BR","20-OMF-&gt;A.4.  60")</t>
  </si>
  <si>
    <t>$E$29</t>
  </si>
  <si>
    <t xml:space="preserve"> cw_map("BR","30-BIF-&gt;A.4.  60")</t>
  </si>
  <si>
    <t>$F$29</t>
  </si>
  <si>
    <t xml:space="preserve"> cw_map("BR","40-TF-&gt;A.4.  60")</t>
  </si>
  <si>
    <t>$G$29</t>
  </si>
  <si>
    <t xml:space="preserve"> cw_map("BR","50-ISF-&gt;A.4.  60")</t>
  </si>
  <si>
    <t>$H$29</t>
  </si>
  <si>
    <t xml:space="preserve"> cw_map("BR","60-CPF-&gt;A.4.  60")</t>
  </si>
  <si>
    <t>$I$29</t>
  </si>
  <si>
    <t xml:space="preserve"> cw_map("BR","70-WCF-&gt;A.4.  60")</t>
  </si>
  <si>
    <t>$J$29</t>
  </si>
  <si>
    <t xml:space="preserve"> cw_map("BR","80-TIF-&gt;A.4.  60")</t>
  </si>
  <si>
    <t>$K$29</t>
  </si>
  <si>
    <t xml:space="preserve"> cw_map("BR","90-FPSF-&gt;A.4.  60")</t>
  </si>
  <si>
    <t>$C$30</t>
  </si>
  <si>
    <t xml:space="preserve"> -cw_map("BR","10-EF-&gt;A.4.  70")</t>
  </si>
  <si>
    <t>$D$30</t>
  </si>
  <si>
    <t xml:space="preserve"> cw_map("BR","20-OMF-&gt;A.4.  70")</t>
  </si>
  <si>
    <t>$E$30</t>
  </si>
  <si>
    <t xml:space="preserve"> cw_map("BR","30-BIF-&gt;A.4.  70")</t>
  </si>
  <si>
    <t>$F$30</t>
  </si>
  <si>
    <t xml:space="preserve"> cw_map("BR","40-TF-&gt;A.4.  70")</t>
  </si>
  <si>
    <t>$G$30</t>
  </si>
  <si>
    <t xml:space="preserve"> cw_map("BR","50-ISF-&gt;A.4.  70")</t>
  </si>
  <si>
    <t>$H$30</t>
  </si>
  <si>
    <t xml:space="preserve"> cw_map("BR","60-CPF-&gt;A.4.  70")</t>
  </si>
  <si>
    <t>$I$30</t>
  </si>
  <si>
    <t xml:space="preserve"> cw_map("BR","70-WCF-&gt;A.4.  70")</t>
  </si>
  <si>
    <t>$J$30</t>
  </si>
  <si>
    <t xml:space="preserve"> cw_map("BR","80-TIF-&gt;A.4.  70")</t>
  </si>
  <si>
    <t>$K$30</t>
  </si>
  <si>
    <t xml:space="preserve"> cw_map("BR","90-FPSF-&gt;A.4.  70")</t>
  </si>
  <si>
    <t>$C$31</t>
  </si>
  <si>
    <t xml:space="preserve"> -cw_map("BR","10-EF-&gt;A.4.  80")</t>
  </si>
  <si>
    <t>$D$31</t>
  </si>
  <si>
    <t xml:space="preserve"> -cw_map("BR","20-OMF-&gt;A.4.  80")</t>
  </si>
  <si>
    <t>$E$31</t>
  </si>
  <si>
    <t xml:space="preserve"> cw_map("BR","30-BIF-&gt;A.4.  80")</t>
  </si>
  <si>
    <t>$F$31</t>
  </si>
  <si>
    <t xml:space="preserve"> cw_map("BR","40-TF-&gt;A.4.  80")</t>
  </si>
  <si>
    <t>$G$31</t>
  </si>
  <si>
    <t xml:space="preserve"> cw_map("BR","50-ISF-&gt;A.4.  80")</t>
  </si>
  <si>
    <t>$H$31</t>
  </si>
  <si>
    <t xml:space="preserve"> cw_map("BR","60-CPF-&gt;A.4.  80")</t>
  </si>
  <si>
    <t>$I$31</t>
  </si>
  <si>
    <t xml:space="preserve"> cw_map("BR","70-WCF-&gt;A.4.  80")</t>
  </si>
  <si>
    <t>$J$31</t>
  </si>
  <si>
    <t xml:space="preserve"> cw_map("BR","80-TIF-&gt;A.4.  80")</t>
  </si>
  <si>
    <t>$K$31</t>
  </si>
  <si>
    <t xml:space="preserve"> cw_map("BR","90-FPSF-&gt;A.4.  80")</t>
  </si>
  <si>
    <t>$C$32</t>
  </si>
  <si>
    <t xml:space="preserve"> -cw_map("BR","10-EF-&gt;A.4.  90")</t>
  </si>
  <si>
    <t>$D$32</t>
  </si>
  <si>
    <t xml:space="preserve"> -cw_map("BR","20-OMF-&gt;A.4.  90")</t>
  </si>
  <si>
    <t>$E$32</t>
  </si>
  <si>
    <t xml:space="preserve"> -cw_map("BR","30-BIF-&gt;A.4.  90")</t>
  </si>
  <si>
    <t>$F$32</t>
  </si>
  <si>
    <t xml:space="preserve"> -cw_map("BR","40-TF-&gt;A.4.  90")</t>
  </si>
  <si>
    <t>$G$32</t>
  </si>
  <si>
    <t xml:space="preserve"> -cw_map("BR","50-ISF-&gt;A.4.  90")</t>
  </si>
  <si>
    <t>$H$32</t>
  </si>
  <si>
    <t xml:space="preserve"> cw_map("BR","60-CPF-&gt;A.4.  90")</t>
  </si>
  <si>
    <t>$I$32</t>
  </si>
  <si>
    <t xml:space="preserve"> -cw_map("BR","70-WCF-&gt;A.4.  90")</t>
  </si>
  <si>
    <t>$J$32</t>
  </si>
  <si>
    <t xml:space="preserve"> -cw_map("BR","80-TIF-&gt;A.4.  90")</t>
  </si>
  <si>
    <t>$K$32</t>
  </si>
  <si>
    <t xml:space="preserve"> cw_map("BR","90-FPSF-&gt;A.4.  90")</t>
  </si>
  <si>
    <t>$C$33</t>
  </si>
  <si>
    <t xml:space="preserve"> cw_map("BR","10-EF-&gt;A.4.  93")</t>
  </si>
  <si>
    <t>$D$33</t>
  </si>
  <si>
    <t xml:space="preserve"> cw_map("BR","20-OMF-&gt;A.4.  93")</t>
  </si>
  <si>
    <t>$E$33</t>
  </si>
  <si>
    <t xml:space="preserve"> cw_map("BR","30-BIF-&gt;A.4.  93")</t>
  </si>
  <si>
    <t>$F$33</t>
  </si>
  <si>
    <t xml:space="preserve"> cw_map("BR","40-TF-&gt;A.4.  93")</t>
  </si>
  <si>
    <t>$G$33</t>
  </si>
  <si>
    <t xml:space="preserve"> cw_map("BR","50-ISF-&gt;A.4.  93")</t>
  </si>
  <si>
    <t>$H$33</t>
  </si>
  <si>
    <t xml:space="preserve"> cw_map("BR","60-CPF-&gt;A.4.  93")</t>
  </si>
  <si>
    <t>$I$33</t>
  </si>
  <si>
    <t xml:space="preserve"> cw_map("BR","70-WCF-&gt;A.4.  93")</t>
  </si>
  <si>
    <t>$J$33</t>
  </si>
  <si>
    <t xml:space="preserve"> cw_map("BR","80-TIF-&gt;A.4.  93")</t>
  </si>
  <si>
    <t>$K$33</t>
  </si>
  <si>
    <t xml:space="preserve"> cw_map("BR","90-FPSF-&gt;A.4.  93")</t>
  </si>
  <si>
    <t>$L$33</t>
  </si>
  <si>
    <t xml:space="preserve"> -cw_map("BR","91-SAF-&gt;F.4.  93")</t>
  </si>
  <si>
    <t>$C$38</t>
  </si>
  <si>
    <t xml:space="preserve"> cw_map("BR","10-EF-&gt;A.7.  14")</t>
  </si>
  <si>
    <t>$D$38</t>
  </si>
  <si>
    <t xml:space="preserve"> cw_map("BR","20-OMF-&gt;A.7.  14")</t>
  </si>
  <si>
    <t>$E$38</t>
  </si>
  <si>
    <t xml:space="preserve"> cw_map("BR","30-BIF-&gt;A.7.  14")</t>
  </si>
  <si>
    <t>$F$38</t>
  </si>
  <si>
    <t xml:space="preserve"> cw_map("BR","40-TF-&gt;A.7.  14")</t>
  </si>
  <si>
    <t>$G$38</t>
  </si>
  <si>
    <t xml:space="preserve"> cw_map("BR","50-ISF-&gt;A.7.  14")</t>
  </si>
  <si>
    <t>$H$38</t>
  </si>
  <si>
    <t xml:space="preserve"> cw_map("BR","60-CPF-&gt;A.7.  14")</t>
  </si>
  <si>
    <t>$I$38</t>
  </si>
  <si>
    <t xml:space="preserve"> cw_map("BR","70-WCF-&gt;A.7.  14")</t>
  </si>
  <si>
    <t>$J$38</t>
  </si>
  <si>
    <t xml:space="preserve"> cw_map("BR","80-TIF-&gt;A.7.  14")</t>
  </si>
  <si>
    <t>$K$38</t>
  </si>
  <si>
    <t xml:space="preserve"> cw_map("BR","90-FPSF-&gt;A.7.  14")</t>
  </si>
  <si>
    <t>SH:Acct Summary 7-8</t>
  </si>
  <si>
    <t xml:space="preserve"> -cw_map("BR","10-EF-&gt;C.3. 998")</t>
  </si>
  <si>
    <t xml:space="preserve"> cw_map("BR","20-OMF-&gt;C.3. 998")</t>
  </si>
  <si>
    <t xml:space="preserve"> cw_map("BR","30-BIF-&gt;C.3. 998")</t>
  </si>
  <si>
    <t xml:space="preserve"> cw_map("BR","40-TF-&gt;C.3. 998")</t>
  </si>
  <si>
    <t xml:space="preserve"> cw_map("BR","50-ISF-&gt;C.3. 998")</t>
  </si>
  <si>
    <t xml:space="preserve"> cw_map("BR","60-CPF-&gt;C.3. 998")</t>
  </si>
  <si>
    <t xml:space="preserve"> cw_map("BR","80-TIF-&gt;C.3. 998")</t>
  </si>
  <si>
    <t xml:space="preserve"> cw_map("BR","90-FPSF-&gt;C.3. 998")</t>
  </si>
  <si>
    <t>$C$24</t>
  </si>
  <si>
    <t xml:space="preserve"> cw_map("BR","10-EF-&gt;B.7. 110")</t>
  </si>
  <si>
    <t xml:space="preserve"> cw_map("BR","10-EF-&gt;B.7. 111")</t>
  </si>
  <si>
    <t xml:space="preserve"> -cw_map("BR","20-OMF-&gt;B.7. 110")</t>
  </si>
  <si>
    <t xml:space="preserve"> cw_map("BR","30-BIF-&gt;B.7. 111")</t>
  </si>
  <si>
    <t xml:space="preserve"> cw_map("BR","40-TF-&gt;B.7. 111")</t>
  </si>
  <si>
    <t xml:space="preserve"> cw_map("BR","50-ISF-&gt;B.7. 111")</t>
  </si>
  <si>
    <t xml:space="preserve"> cw_map("BR","60-CPF-&gt;B.7. 111")</t>
  </si>
  <si>
    <t xml:space="preserve"> cw_map("BR","80-TIF-&gt;B.7. 111")</t>
  </si>
  <si>
    <t xml:space="preserve"> cw_map("BR","90-FPSF-&gt;B.7. 111")</t>
  </si>
  <si>
    <t xml:space="preserve"> -cw_map("BR","10-EF-&gt;B.7. 120")</t>
  </si>
  <si>
    <t xml:space="preserve"> cw_map("BR","20-OMF-&gt;B.7. 120")</t>
  </si>
  <si>
    <t xml:space="preserve"> cw_map("BR","30-BIF-&gt;B.7. 120")</t>
  </si>
  <si>
    <t xml:space="preserve"> cw_map("BR","40-TF-&gt;B.7. 120")</t>
  </si>
  <si>
    <t xml:space="preserve"> cw_map("BR","50-ISF-&gt;B.7. 120")</t>
  </si>
  <si>
    <t xml:space="preserve"> cw_map("BR","60-CPF-&gt;B.7. 120")</t>
  </si>
  <si>
    <t xml:space="preserve"> cw_map("BR","80-TIF-&gt;B.7. 120")</t>
  </si>
  <si>
    <t xml:space="preserve"> cw_map("BR","90-FPSF-&gt;B.7. 120")</t>
  </si>
  <si>
    <t xml:space="preserve"> cw_map("BR","10-EF-&gt;B.7. 130")</t>
  </si>
  <si>
    <t xml:space="preserve"> cw_map("BR","20-OMF-&gt;B.7. 130")</t>
  </si>
  <si>
    <t xml:space="preserve"> cw_map("BR","40-TF-&gt;B.7. 130")</t>
  </si>
  <si>
    <t xml:space="preserve"> -cw_map("BR","10-EF-&gt;B.7. 140")</t>
  </si>
  <si>
    <t xml:space="preserve"> cw_map("BR","20-OMF-&gt;B.7. 140")</t>
  </si>
  <si>
    <t xml:space="preserve"> cw_map("BR","30-BIF-&gt;B.7. 140")</t>
  </si>
  <si>
    <t xml:space="preserve"> cw_map("BR","40-TF-&gt;B.7. 140")</t>
  </si>
  <si>
    <t xml:space="preserve"> cw_map("BR","50-ISF-&gt;B.7. 140")</t>
  </si>
  <si>
    <t xml:space="preserve"> cw_map("BR","60-CPF-&gt;B.7. 140")</t>
  </si>
  <si>
    <t xml:space="preserve"> cw_map("BR","70-WCF-&gt;B.7. 140")</t>
  </si>
  <si>
    <t xml:space="preserve"> cw_map("BR","80-TIF-&gt;B.7. 140")</t>
  </si>
  <si>
    <t xml:space="preserve"> cw_map("BR","90-FPSF-&gt;B.7. 140")</t>
  </si>
  <si>
    <t xml:space="preserve"> cw_map("BR","20-OMF-&gt;B.7. 150")</t>
  </si>
  <si>
    <t xml:space="preserve"> cw_map("BR","20-OMF-&gt;B.7. 160")</t>
  </si>
  <si>
    <t xml:space="preserve"> cw_map("BR","30-BIF-&gt;B.7. 170")</t>
  </si>
  <si>
    <t xml:space="preserve"> cw_map("BR","10-EF-&gt;B.7. 210")</t>
  </si>
  <si>
    <t xml:space="preserve"> cw_map("BR","20-OMF-&gt;B.7. 210")</t>
  </si>
  <si>
    <t xml:space="preserve"> -cw_map("BR","30-BIF-&gt;B.7. 210")</t>
  </si>
  <si>
    <t xml:space="preserve"> cw_map("BR","40-TF-&gt;B.7. 210")</t>
  </si>
  <si>
    <t xml:space="preserve"> cw_map("BR","60-CPF-&gt;B.7. 210")</t>
  </si>
  <si>
    <t xml:space="preserve"> -cw_map("BR","70-WCF-&gt;B.7. 210")</t>
  </si>
  <si>
    <t xml:space="preserve"> cw_map("BR","80-TIF-&gt;B.7. 210")</t>
  </si>
  <si>
    <t xml:space="preserve"> cw_map("BR","90-FPSF-&gt;B.7. 210")</t>
  </si>
  <si>
    <t>$C$34</t>
  </si>
  <si>
    <t xml:space="preserve"> cw_map("BR","10-EF-&gt;B.7. 220")</t>
  </si>
  <si>
    <t>$D$34</t>
  </si>
  <si>
    <t xml:space="preserve"> cw_map("BR","20-OMF-&gt;B.7. 220")</t>
  </si>
  <si>
    <t>$E$34</t>
  </si>
  <si>
    <t xml:space="preserve"> -cw_map("BR","30-BIF-&gt;B.7. 220")</t>
  </si>
  <si>
    <t>$F$34</t>
  </si>
  <si>
    <t xml:space="preserve"> cw_map("BR","40-TF-&gt;B.7. 220")</t>
  </si>
  <si>
    <t>$H$34</t>
  </si>
  <si>
    <t xml:space="preserve"> cw_map("BR","60-CPF-&gt;B.7. 220")</t>
  </si>
  <si>
    <t>$I$34</t>
  </si>
  <si>
    <t xml:space="preserve"> cw_map("BR","70-WCF-&gt;B.7. 220")</t>
  </si>
  <si>
    <t>$J$34</t>
  </si>
  <si>
    <t xml:space="preserve"> cw_map("BR","80-TIF-&gt;B.7. 220")</t>
  </si>
  <si>
    <t>$K$34</t>
  </si>
  <si>
    <t xml:space="preserve"> cw_map("BR","90-FPSF-&gt;B.7. 220")</t>
  </si>
  <si>
    <t>$C$35</t>
  </si>
  <si>
    <t xml:space="preserve"> cw_map("BR","10-EF-&gt;B.7. 230")</t>
  </si>
  <si>
    <t>$D$35</t>
  </si>
  <si>
    <t xml:space="preserve"> cw_map("BR","20-OMF-&gt;B.7. 230")</t>
  </si>
  <si>
    <t>$E$35</t>
  </si>
  <si>
    <t xml:space="preserve"> cw_map("BR","30-BIF-&gt;B.7. 230")</t>
  </si>
  <si>
    <t>$F$35</t>
  </si>
  <si>
    <t xml:space="preserve"> cw_map("BR","40-TF-&gt;B.7. 230")</t>
  </si>
  <si>
    <t>$H$35</t>
  </si>
  <si>
    <t xml:space="preserve"> cw_map("BR","60-CPF-&gt;B.7. 230")</t>
  </si>
  <si>
    <t>$I$35</t>
  </si>
  <si>
    <t xml:space="preserve"> cw_map("BR","70-WCF-&gt;B.7. 230")</t>
  </si>
  <si>
    <t>$J$35</t>
  </si>
  <si>
    <t xml:space="preserve"> cw_map("BR","80-TIF-&gt;B.7. 230")</t>
  </si>
  <si>
    <t>$K$35</t>
  </si>
  <si>
    <t xml:space="preserve"> cw_map("BR","90-FPSF-&gt;B.7. 230")</t>
  </si>
  <si>
    <t>$C$36</t>
  </si>
  <si>
    <t xml:space="preserve"> cw_map("BR","10-EF-&gt;B.7. 300")</t>
  </si>
  <si>
    <t>$D$36</t>
  </si>
  <si>
    <t xml:space="preserve"> cw_map("BR","20-OMF-&gt;B.7. 300")</t>
  </si>
  <si>
    <t>$E$36</t>
  </si>
  <si>
    <t xml:space="preserve"> cw_map("BR","30-BIF-&gt;B.7. 300")</t>
  </si>
  <si>
    <t>$F$36</t>
  </si>
  <si>
    <t xml:space="preserve"> cw_map("BR","40-TF-&gt;B.7. 300")</t>
  </si>
  <si>
    <t>$G$36</t>
  </si>
  <si>
    <t xml:space="preserve"> cw_map("BR","50-ISF-&gt;B.7. 300")</t>
  </si>
  <si>
    <t>$H$36</t>
  </si>
  <si>
    <t xml:space="preserve"> cw_map("BR","60-CPF-&gt;B.7. 300")</t>
  </si>
  <si>
    <t>$J$36</t>
  </si>
  <si>
    <t xml:space="preserve"> cw_map("BR","80-TIF-&gt;B.7. 300")</t>
  </si>
  <si>
    <t>$K$36</t>
  </si>
  <si>
    <t xml:space="preserve"> cw_map("BR","90-FPSF-&gt;B.7. 300")</t>
  </si>
  <si>
    <t>$C$42</t>
  </si>
  <si>
    <t xml:space="preserve"> cw_map("BR","10-EF-&gt;B.7. 900")</t>
  </si>
  <si>
    <t>$D$42</t>
  </si>
  <si>
    <t xml:space="preserve"> cw_map("BR","20-OMF-&gt;B.7. 900")</t>
  </si>
  <si>
    <t>$E$42</t>
  </si>
  <si>
    <t xml:space="preserve"> cw_map("BR","30-BIF-&gt;B.7. 900")</t>
  </si>
  <si>
    <t>$F$42</t>
  </si>
  <si>
    <t xml:space="preserve"> cw_map("BR","40-TF-&gt;B.7. 900")</t>
  </si>
  <si>
    <t>$G$42</t>
  </si>
  <si>
    <t xml:space="preserve"> cw_map("BR","50-ISF-&gt;B.7. 900")</t>
  </si>
  <si>
    <t>$H$42</t>
  </si>
  <si>
    <t xml:space="preserve"> cw_map("BR","60-CPF-&gt;B.7. 900")</t>
  </si>
  <si>
    <t>$K$42</t>
  </si>
  <si>
    <t xml:space="preserve"> cw_map("BR","90-FPSF-&gt;B.7. 900")</t>
  </si>
  <si>
    <t>$C$43</t>
  </si>
  <si>
    <t xml:space="preserve"> cw_map("BR","10-EF-&gt;B.7. 990")</t>
  </si>
  <si>
    <t>$D$43</t>
  </si>
  <si>
    <t xml:space="preserve"> cw_map("BR","20-OMF-&gt;B.7. 990")</t>
  </si>
  <si>
    <t>$E$43</t>
  </si>
  <si>
    <t xml:space="preserve"> cw_map("BR","30-BIF-&gt;B.7. 990")</t>
  </si>
  <si>
    <t>$F$43</t>
  </si>
  <si>
    <t xml:space="preserve"> cw_map("BR","40-TF-&gt;B.7. 990")</t>
  </si>
  <si>
    <t>$G$43</t>
  </si>
  <si>
    <t xml:space="preserve"> cw_map("BR","50-ISF-&gt;B.7. 990")</t>
  </si>
  <si>
    <t>$H$43</t>
  </si>
  <si>
    <t xml:space="preserve"> cw_map("BR","60-CPF-&gt;B.7. 990")</t>
  </si>
  <si>
    <t>$I$43</t>
  </si>
  <si>
    <t xml:space="preserve"> cw_map("BR","70-WCF-&gt;B.7. 990")</t>
  </si>
  <si>
    <t>$J$43</t>
  </si>
  <si>
    <t xml:space="preserve"> cw_map("BR","80-TIF-&gt;B.7. 990")</t>
  </si>
  <si>
    <t>$K$43</t>
  </si>
  <si>
    <t xml:space="preserve"> cw_map("BR","90-FPSF-&gt;B.7. 990")</t>
  </si>
  <si>
    <t>$C$49</t>
  </si>
  <si>
    <t xml:space="preserve"> cw_map("BR","10-EF-&gt;B.8. 130")</t>
  </si>
  <si>
    <t>$D$49</t>
  </si>
  <si>
    <t xml:space="preserve"> cw_map("BR","20-OMF-&gt;B.8. 130")</t>
  </si>
  <si>
    <t>$F$49</t>
  </si>
  <si>
    <t xml:space="preserve"> cw_map("BR","40-TF-&gt;B.8. 130")</t>
  </si>
  <si>
    <t>$C$50</t>
  </si>
  <si>
    <t xml:space="preserve"> cw_map("BR","10-EF-&gt;B.8. 140")</t>
  </si>
  <si>
    <t>$D$50</t>
  </si>
  <si>
    <t xml:space="preserve"> cw_map("BR","20-OMF-&gt;B.8. 140")</t>
  </si>
  <si>
    <t>$E$50</t>
  </si>
  <si>
    <t xml:space="preserve"> cw_map("BR","30-BIF-&gt;B.8. 140")</t>
  </si>
  <si>
    <t>$F$50</t>
  </si>
  <si>
    <t xml:space="preserve"> cw_map("BR","40-TF-&gt;B.8. 140")</t>
  </si>
  <si>
    <t>$G$50</t>
  </si>
  <si>
    <t xml:space="preserve"> cw_map("BR","50-ISF-&gt;B.8. 140")</t>
  </si>
  <si>
    <t>$H$50</t>
  </si>
  <si>
    <t xml:space="preserve"> cw_map("BR","60-CPF-&gt;B.8. 140")</t>
  </si>
  <si>
    <t>$J$50</t>
  </si>
  <si>
    <t xml:space="preserve"> cw_map("BR","80-TIF-&gt;B.8. 140")</t>
  </si>
  <si>
    <t>$C$54</t>
  </si>
  <si>
    <t xml:space="preserve"> cw_map("BR","10-EF-&gt;B.8. 410")</t>
  </si>
  <si>
    <t>$D$54</t>
  </si>
  <si>
    <t xml:space="preserve"> cw_map("BR","20-OMF-&gt;B.8. 410")</t>
  </si>
  <si>
    <t>$H$54</t>
  </si>
  <si>
    <t xml:space="preserve"> cw_map("BR","60-CPF-&gt;B.8. 410")</t>
  </si>
  <si>
    <t>$C$55</t>
  </si>
  <si>
    <t xml:space="preserve"> cw_map("BR","10-EF-&gt;B.8. 420")</t>
  </si>
  <si>
    <t>$D$55</t>
  </si>
  <si>
    <t xml:space="preserve"> cw_map("BR","20-OMF-&gt;B.8. 420")</t>
  </si>
  <si>
    <t>$H$55</t>
  </si>
  <si>
    <t xml:space="preserve"> cw_map("BR","60-CPF-&gt;B.8. 420")</t>
  </si>
  <si>
    <t>$C$56</t>
  </si>
  <si>
    <t xml:space="preserve"> cw_map("BR","10-EF-&gt;B.8. 430")</t>
  </si>
  <si>
    <t>$D$56</t>
  </si>
  <si>
    <t xml:space="preserve"> cw_map("BR","20-OMF-&gt;B.8. 430")</t>
  </si>
  <si>
    <t>$H$56</t>
  </si>
  <si>
    <t xml:space="preserve"> cw_map("BR","60-CPF-&gt;B.8. 430")</t>
  </si>
  <si>
    <t>$C$57</t>
  </si>
  <si>
    <t xml:space="preserve"> cw_map("BR","10-EF-&gt;B.8. 440")</t>
  </si>
  <si>
    <t>$D$57</t>
  </si>
  <si>
    <t xml:space="preserve"> cw_map("BR","20-OMF-&gt;B.8. 440")</t>
  </si>
  <si>
    <t>$H$57</t>
  </si>
  <si>
    <t xml:space="preserve"> cw_map("BR","60-CPF-&gt;B.8. 440")</t>
  </si>
  <si>
    <t>$C$58</t>
  </si>
  <si>
    <t xml:space="preserve"> cw_map("BR","10-EF-&gt;B.8. 510")</t>
  </si>
  <si>
    <t>$D$58</t>
  </si>
  <si>
    <t>$H$58</t>
  </si>
  <si>
    <t xml:space="preserve"> cw_map("BR","60-CPF-&gt;B.8. 510")</t>
  </si>
  <si>
    <t>$C$59</t>
  </si>
  <si>
    <t xml:space="preserve"> cw_map("BR","10-EF-&gt;B.8. 520")</t>
  </si>
  <si>
    <t>$D$59</t>
  </si>
  <si>
    <t xml:space="preserve"> cw_map("BR","20-OMF-&gt;B.8. 520")</t>
  </si>
  <si>
    <t>$H$59</t>
  </si>
  <si>
    <t xml:space="preserve"> cw_map("BR","60-CPF-&gt;B.8. 520")</t>
  </si>
  <si>
    <t>$C$60</t>
  </si>
  <si>
    <t xml:space="preserve"> cw_map("BR","10-EF-&gt;B.8. 530")</t>
  </si>
  <si>
    <t>$D$60</t>
  </si>
  <si>
    <t xml:space="preserve"> cw_map("BR","20-OMF-&gt;B.8. 530")</t>
  </si>
  <si>
    <t>$H$60</t>
  </si>
  <si>
    <t xml:space="preserve"> cw_map("BR","60-CPF-&gt;B.8. 530")</t>
  </si>
  <si>
    <t>$C$61</t>
  </si>
  <si>
    <t xml:space="preserve"> cw_map("BR","10-EF-&gt;B.8. 540")</t>
  </si>
  <si>
    <t>$D$61</t>
  </si>
  <si>
    <t xml:space="preserve"> cw_map("BR","20-OMF-&gt;B.8. 540")</t>
  </si>
  <si>
    <t>$H$61</t>
  </si>
  <si>
    <t xml:space="preserve"> cw_map("BR","60-CPF-&gt;B.8. 540")</t>
  </si>
  <si>
    <t>$C$62</t>
  </si>
  <si>
    <t xml:space="preserve"> cw_map("BR","10-EF-&gt;B.8. 610")</t>
  </si>
  <si>
    <t>$D$62</t>
  </si>
  <si>
    <t xml:space="preserve"> cw_map("BR","20-OMF-&gt;B.8. 610")</t>
  </si>
  <si>
    <t>$C$63</t>
  </si>
  <si>
    <t xml:space="preserve"> cw_map("BR","10-EF-&gt;B.8. 620")</t>
  </si>
  <si>
    <t>$D$63</t>
  </si>
  <si>
    <t xml:space="preserve"> cw_map("BR","20-OMF-&gt;B.8. 620")</t>
  </si>
  <si>
    <t>$C$64</t>
  </si>
  <si>
    <t xml:space="preserve"> cw_map("BR","10-EF-&gt;B.8. 630")</t>
  </si>
  <si>
    <t>$D$64</t>
  </si>
  <si>
    <t xml:space="preserve"> cw_map("BR","20-OMF-&gt;B.8. 630")</t>
  </si>
  <si>
    <t>$C$65</t>
  </si>
  <si>
    <t xml:space="preserve"> cw_map("BR","10-EF-&gt;B.8. 640")</t>
  </si>
  <si>
    <t>$D$65</t>
  </si>
  <si>
    <t xml:space="preserve"> cw_map("BR","20-OMF-&gt;B.8. 640")</t>
  </si>
  <si>
    <t>$C$66</t>
  </si>
  <si>
    <t xml:space="preserve"> cw_map("BR","10-EF-&gt;B.8. 710")</t>
  </si>
  <si>
    <t>$D$66</t>
  </si>
  <si>
    <t xml:space="preserve"> cw_map("BR","20-OMF-&gt;B.8. 710")</t>
  </si>
  <si>
    <t>$C$67</t>
  </si>
  <si>
    <t xml:space="preserve"> cw_map("BR","10-EF-&gt;B.8. 720")</t>
  </si>
  <si>
    <t>$D$67</t>
  </si>
  <si>
    <t xml:space="preserve"> cw_map("BR","20-OMF-&gt;B.8. 720")</t>
  </si>
  <si>
    <t>$C$68</t>
  </si>
  <si>
    <t xml:space="preserve"> cw_map("BR","10-EF-&gt;B.8. 730")</t>
  </si>
  <si>
    <t>$D$68</t>
  </si>
  <si>
    <t xml:space="preserve"> cw_map("BR","20-OMF-&gt;B.8. 730")</t>
  </si>
  <si>
    <t>$C$69</t>
  </si>
  <si>
    <t xml:space="preserve"> cw_map("BR","10-EF-&gt;B.8. 740")</t>
  </si>
  <si>
    <t>$D$69</t>
  </si>
  <si>
    <t xml:space="preserve"> cw_map("BR","20-OMF-&gt;B.8. 740")</t>
  </si>
  <si>
    <t>$C$70</t>
  </si>
  <si>
    <t xml:space="preserve"> cw_map("BR","10-EF-&gt;B.8. 810")</t>
  </si>
  <si>
    <t>$D$70</t>
  </si>
  <si>
    <t xml:space="preserve"> cw_map("BR","20-OMF-&gt;B.8. 810")</t>
  </si>
  <si>
    <t>$C$71</t>
  </si>
  <si>
    <t xml:space="preserve"> cw_map("BR","10-EF-&gt;B.8. 820")</t>
  </si>
  <si>
    <t>$D$71</t>
  </si>
  <si>
    <t xml:space="preserve"> cw_map("BR","20-OMF-&gt;B.8. 820")</t>
  </si>
  <si>
    <t>$C$72</t>
  </si>
  <si>
    <t xml:space="preserve"> cw_map("BR","10-EF-&gt;B.8. 830")</t>
  </si>
  <si>
    <t>$D$72</t>
  </si>
  <si>
    <t xml:space="preserve"> cw_map("BR","20-OMF-&gt;B.8. 830")</t>
  </si>
  <si>
    <t>$C$73</t>
  </si>
  <si>
    <t xml:space="preserve"> cw_map("BR","10-EF-&gt;B.8. 840")</t>
  </si>
  <si>
    <t>$D$73</t>
  </si>
  <si>
    <t xml:space="preserve"> cw_map("BR","20-OMF-&gt;B.8. 840")</t>
  </si>
  <si>
    <t>$C$74</t>
  </si>
  <si>
    <t xml:space="preserve"> cw_map("BR","10-EF-&gt;B.8. 910")</t>
  </si>
  <si>
    <t>$D$74</t>
  </si>
  <si>
    <t xml:space="preserve"> cw_map("BR","20-OMF-&gt;B.8. 910")</t>
  </si>
  <si>
    <t>$F$74</t>
  </si>
  <si>
    <t xml:space="preserve"> cw_map("BR","40-TF-&gt;B.8. 910")</t>
  </si>
  <si>
    <t>$G$74</t>
  </si>
  <si>
    <t xml:space="preserve"> cw_map("BR","50-ISF-&gt;B.8. 910")</t>
  </si>
  <si>
    <t>$H$74</t>
  </si>
  <si>
    <t xml:space="preserve"> cw_map("BR","60-CPF-&gt;B.8. 910")</t>
  </si>
  <si>
    <t>$K$74</t>
  </si>
  <si>
    <t xml:space="preserve"> cw_map("BR","90-FPSF-&gt;B.8. 910")</t>
  </si>
  <si>
    <t>$C$75</t>
  </si>
  <si>
    <t xml:space="preserve"> cw_map("BR","10-EF-&gt;B.8. 990")</t>
  </si>
  <si>
    <t>$D$75</t>
  </si>
  <si>
    <t xml:space="preserve"> cw_map("BR","20-OMF-&gt;B.8. 990")</t>
  </si>
  <si>
    <t>$E$75</t>
  </si>
  <si>
    <t xml:space="preserve"> cw_map("BR","30-BIF-&gt;B.8. 990")</t>
  </si>
  <si>
    <t>$F$75</t>
  </si>
  <si>
    <t xml:space="preserve"> cw_map("BR","40-TF-&gt;B.8. 990")</t>
  </si>
  <si>
    <t>$G$75</t>
  </si>
  <si>
    <t xml:space="preserve"> cw_map("BR","50-ISF-&gt;B.8. 990")</t>
  </si>
  <si>
    <t>$H$75</t>
  </si>
  <si>
    <t xml:space="preserve"> cw_map("BR","60-CPF-&gt;B.8. 990")</t>
  </si>
  <si>
    <t>$I$75</t>
  </si>
  <si>
    <t xml:space="preserve"> cw_map("BR","70-WCF-&gt;B.8. 990")</t>
  </si>
  <si>
    <t>$J$75</t>
  </si>
  <si>
    <t xml:space="preserve"> cw_map("BR","80-TIF-&gt;B.8. 990")</t>
  </si>
  <si>
    <t>$K$75</t>
  </si>
  <si>
    <t xml:space="preserve"> cw_map("BR","90-FPSF-&gt;B.8. 990")</t>
  </si>
  <si>
    <t>SH:Revenues 9-14</t>
  </si>
  <si>
    <t xml:space="preserve"> -(cw_map("BR","10-EF-&gt;C.1. 111")+cw_map("BR","10-EF-&gt;C.1. 112")+cw_map("BR","10-EF-&gt;C.1. 113")+cw_map("BR","10-EF-&gt;C.1. 121")+cw_map("BR","10-EF-&gt;C.1. 122")+cw_map("BR","10-EF-&gt;C.1. 123"))</t>
  </si>
  <si>
    <t xml:space="preserve"> -(cw_map("BR","20-OMF-&gt;C.1. 111")+cw_map("BR","20-OMF-&gt;C.1. 112")+cw_map("BR","20-OMF-&gt;C.1. 113")+cw_map("BR","20-OMF-&gt;C.1. 121")+cw_map("BR","20-OMF-&gt;C.1. 122")+cw_map("BR","20-OMF-&gt;C.1. 123"))</t>
  </si>
  <si>
    <t xml:space="preserve"> -(cw_map("BR","30-BIF-&gt;C.1. 111")+cw_map("BR","30-BIF-&gt;C.1. 112")+cw_map("BR","30-BIF-&gt;C.1. 113")+cw_map("BR","30-BIF-&gt;C.1. 121")+cw_map("BR","30-BIF-&gt;C.1. 122")+cw_map("BR","30-BIF-&gt;C.1. 123"))</t>
  </si>
  <si>
    <t xml:space="preserve"> -(cw_map("BR","40-TF-&gt;C.1. 111")+cw_map("BR","40-TF-&gt;C.1. 112")+cw_map("BR","40-TF-&gt;C.1. 113")+cw_map("BR","40-TF-&gt;C.1. 121")+cw_map("BR","40-TF-&gt;C.1. 122")+cw_map("BR","40-TF-&gt;C.1. 123"))</t>
  </si>
  <si>
    <t xml:space="preserve"> -(cw_map("BR","50-ISF-&gt;C.1. 111")+cw_map("BR","50-ISF-&gt;C.1. 112")+cw_map("BR","50-ISF-&gt;C.1. 113")+cw_map("BR","50-ISF-&gt;C.1. 121")+cw_map("BR","50-ISF-&gt;C.1. 122")+cw_map("BR","50-ISF-&gt;C.1. 123"))</t>
  </si>
  <si>
    <t xml:space="preserve"> cw_map("BR","60-CPF-&gt;C.1. 111")+cw_map("BR","60-CPF-&gt;C.1. 112")+cw_map("BR","60-CPF-&gt;C.1. 113")+cw_map("BR","60-CPF-&gt;C.1. 121")+cw_map("BR","60-CPF-&gt;C.1. 122")+cw_map("BR","60-CPF-&gt;C.1. 123")</t>
  </si>
  <si>
    <t xml:space="preserve"> -(cw_map("BR","70-WCF-&gt;C.1. 111")+cw_map("BR","70-WCF-&gt;C.1. 112")+cw_map("BR","70-WCF-&gt;C.1. 113")+cw_map("BR","70-WCF-&gt;C.1. 121")+cw_map("BR","70-WCF-&gt;C.1. 122")+cw_map("BR","70-WCF-&gt;C.1. 123"))</t>
  </si>
  <si>
    <t xml:space="preserve"> -(cw_map("BR","80-TIF-&gt;C.1. 111")+cw_map("BR","80-TIF-&gt;C.1. 112")+cw_map("BR","80-TIF-&gt;C.1. 113")+cw_map("BR","80-TIF-&gt;C.1. 121")+cw_map("BR","80-TIF-&gt;C.1. 122")+cw_map("BR","80-TIF-&gt;C.1. 123"))</t>
  </si>
  <si>
    <t xml:space="preserve"> cw_map("BR","90-FPSF-&gt;C.1. 111")+cw_map("BR","90-FPSF-&gt;C.1. 112")+cw_map("BR","90-FPSF-&gt;C.1. 113")+cw_map("BR","90-FPSF-&gt;C.1. 121")+cw_map("BR","90-FPSF-&gt;C.1. 122")+cw_map("BR","90-FPSF-&gt;C.1. 123")</t>
  </si>
  <si>
    <t xml:space="preserve"> cw_map("BR","10-EF-&gt;C.1. 131")+cw_map("BR","10-EF-&gt;C.1. 132")+cw_map("BR","10-EF-&gt;C.1. 133")</t>
  </si>
  <si>
    <t xml:space="preserve"> cw_map("BR","20-OMF-&gt;C.1. 131")+cw_map("BR","20-OMF-&gt;C.1. 132")+cw_map("BR","20-OMF-&gt;C.1. 133")</t>
  </si>
  <si>
    <t xml:space="preserve"> -(cw_map("BR","10-EF-&gt;C.1. 141")+cw_map("BR","10-EF-&gt;C.1. 142")+cw_map("BR","10-EF-&gt;C.1. 143"))</t>
  </si>
  <si>
    <t xml:space="preserve"> cw_map("BR","20-OMF-&gt;C.1. 141")+cw_map("BR","20-OMF-&gt;C.1. 142")+cw_map("BR","20-OMF-&gt;C.1. 143")</t>
  </si>
  <si>
    <t xml:space="preserve"> cw_map("BR","40-TF-&gt;C.1. 141")+cw_map("BR","40-TF-&gt;C.1. 142")+cw_map("BR","40-TF-&gt;C.1. 143")</t>
  </si>
  <si>
    <t xml:space="preserve"> cw_map("BR","50-ISF-&gt;C.1. 141")+cw_map("BR","50-ISF-&gt;C.1. 142")+cw_map("BR","50-ISF-&gt;C.1. 143")</t>
  </si>
  <si>
    <t xml:space="preserve"> cw_map("BR","60-CPF-&gt;C.1. 141")+cw_map("BR","60-CPF-&gt;C.1. 142")+cw_map("BR","60-CPF-&gt;C.1. 143")</t>
  </si>
  <si>
    <t xml:space="preserve"> -(cw_map("BR","50-ISF-&gt;C.1. 151")+cw_map("BR","50-ISF-&gt;C.1. 152")+cw_map("BR","50-ISF-&gt;C.1. 153"))</t>
  </si>
  <si>
    <t xml:space="preserve"> cw_map("BR","20-OMF-&gt;C.1. 161")+cw_map("BR","20-OMF-&gt;C.1. 162")+cw_map("BR","20-OMF-&gt;C.1. 163")</t>
  </si>
  <si>
    <t xml:space="preserve"> cw_map("BR","30-BIF-&gt;C.1. 161")+cw_map("BR","30-BIF-&gt;C.1. 162")+cw_map("BR","30-BIF-&gt;C.1. 163")</t>
  </si>
  <si>
    <t xml:space="preserve"> cw_map("BR","60-CPF-&gt;C.1. 161")+cw_map("BR","60-CPF-&gt;C.1. 162")+cw_map("BR","60-CPF-&gt;C.1. 163")</t>
  </si>
  <si>
    <t xml:space="preserve"> cw_map("BR","10-EF-&gt;C.1. 171")+cw_map("BR","10-EF-&gt;C.1. 172")+cw_map("BR","10-EF-&gt;C.1. 173")</t>
  </si>
  <si>
    <t xml:space="preserve"> cw_map("BR","10-EF-&gt;C.1. 190")+cw_map("BR","10-EF-&gt;C.1. 191")+cw_map("BR","10-EF-&gt;C.1. 192")+cw_map("BR","10-EF-&gt;C.1. 193")</t>
  </si>
  <si>
    <t xml:space="preserve"> cw_map("BR","20-OMF-&gt;C.1. 190")+cw_map("BR","20-OMF-&gt;C.1. 191")+cw_map("BR","20-OMF-&gt;C.1. 192")+cw_map("BR","20-OMF-&gt;C.1. 193")</t>
  </si>
  <si>
    <t xml:space="preserve"> cw_map("BR","30-BIF-&gt;C.1. 190")+cw_map("BR","30-BIF-&gt;C.1. 191")+cw_map("BR","30-BIF-&gt;C.1. 192")+cw_map("BR","30-BIF-&gt;C.1. 193")</t>
  </si>
  <si>
    <t xml:space="preserve"> cw_map("BR","40-TF-&gt;C.1. 190")+cw_map("BR","40-TF-&gt;C.1. 191")+cw_map("BR","40-TF-&gt;C.1. 192")+cw_map("BR","40-TF-&gt;C.1. 193")</t>
  </si>
  <si>
    <t xml:space="preserve"> cw_map("BR","50-ISF-&gt;C.1. 190")+cw_map("BR","50-ISF-&gt;C.1. 191")+cw_map("BR","50-ISF-&gt;C.1. 192")+cw_map("BR","50-ISF-&gt;C.1. 193")</t>
  </si>
  <si>
    <t xml:space="preserve"> cw_map("BR","60-CPF-&gt;C.1. 190")+cw_map("BR","60-CPF-&gt;C.1. 191")+cw_map("BR","60-CPF-&gt;C.1. 192")+cw_map("BR","60-CPF-&gt;C.1. 193")</t>
  </si>
  <si>
    <t xml:space="preserve"> cw_map("BR","70-WCF-&gt;C.1. 190")+cw_map("BR","70-WCF-&gt;C.1. 191")+cw_map("BR","70-WCF-&gt;C.1. 192")+cw_map("BR","70-WCF-&gt;C.1. 193")</t>
  </si>
  <si>
    <t xml:space="preserve"> cw_map("BR","80-TIF-&gt;C.1. 190")+cw_map("BR","80-TIF-&gt;C.1. 191")+cw_map("BR","80-TIF-&gt;C.1. 192")+cw_map("BR","80-TIF-&gt;C.1. 193")</t>
  </si>
  <si>
    <t xml:space="preserve"> cw_map("BR","90-FPSF-&gt;C.1. 190")+cw_map("BR","90-FPSF-&gt;C.1. 191")+cw_map("BR","90-FPSF-&gt;C.1. 192")+cw_map("BR","90-FPSF-&gt;C.1. 193")</t>
  </si>
  <si>
    <t>$C$14</t>
  </si>
  <si>
    <t xml:space="preserve"> cw_map("BR","10-EF-&gt;C.1. 210")</t>
  </si>
  <si>
    <t>$D$14</t>
  </si>
  <si>
    <t xml:space="preserve"> cw_map("BR","20-OMF-&gt;C.1. 210")</t>
  </si>
  <si>
    <t>$E$14</t>
  </si>
  <si>
    <t xml:space="preserve"> cw_map("BR","30-BIF-&gt;C.1. 210")</t>
  </si>
  <si>
    <t>$F$14</t>
  </si>
  <si>
    <t xml:space="preserve"> cw_map("BR","40-TF-&gt;C.1. 210")</t>
  </si>
  <si>
    <t>$G$14</t>
  </si>
  <si>
    <t xml:space="preserve"> cw_map("BR","50-ISF-&gt;C.1. 210")</t>
  </si>
  <si>
    <t>$H$14</t>
  </si>
  <si>
    <t xml:space="preserve"> cw_map("BR","60-CPF-&gt;C.1. 210")</t>
  </si>
  <si>
    <t>$I$14</t>
  </si>
  <si>
    <t xml:space="preserve"> cw_map("BR","70-WCF-&gt;C.1. 210")</t>
  </si>
  <si>
    <t>$J$14</t>
  </si>
  <si>
    <t xml:space="preserve"> cw_map("BR","80-TIF-&gt;C.1. 210")</t>
  </si>
  <si>
    <t>$K$14</t>
  </si>
  <si>
    <t xml:space="preserve"> cw_map("BR","90-FPSF-&gt;C.1. 210")</t>
  </si>
  <si>
    <t>$C$15</t>
  </si>
  <si>
    <t xml:space="preserve"> cw_map("BR","10-EF-&gt;C.1. 220")</t>
  </si>
  <si>
    <t>$D$15</t>
  </si>
  <si>
    <t xml:space="preserve"> cw_map("BR","20-OMF-&gt;C.1. 220")</t>
  </si>
  <si>
    <t>$E$15</t>
  </si>
  <si>
    <t xml:space="preserve"> cw_map("BR","30-BIF-&gt;C.1. 220")</t>
  </si>
  <si>
    <t>$F$15</t>
  </si>
  <si>
    <t xml:space="preserve"> cw_map("BR","40-TF-&gt;C.1. 220")</t>
  </si>
  <si>
    <t>$G$15</t>
  </si>
  <si>
    <t xml:space="preserve"> cw_map("BR","50-ISF-&gt;C.1. 220")</t>
  </si>
  <si>
    <t>$H$15</t>
  </si>
  <si>
    <t xml:space="preserve"> cw_map("BR","60-CPF-&gt;C.1. 220")</t>
  </si>
  <si>
    <t>$I$15</t>
  </si>
  <si>
    <t xml:space="preserve"> cw_map("BR","70-WCF-&gt;C.1. 220")</t>
  </si>
  <si>
    <t>$J$15</t>
  </si>
  <si>
    <t xml:space="preserve"> cw_map("BR","80-TIF-&gt;C.1. 220")</t>
  </si>
  <si>
    <t>$K$15</t>
  </si>
  <si>
    <t xml:space="preserve"> cw_map("BR","90-FPSF-&gt;C.1. 220")</t>
  </si>
  <si>
    <t>$C$16</t>
  </si>
  <si>
    <t xml:space="preserve"> -cw_map("BR","10-EF-&gt;C.1. 230")</t>
  </si>
  <si>
    <t>$D$16</t>
  </si>
  <si>
    <t xml:space="preserve"> cw_map("BR","20-OMF-&gt;C.1. 230")</t>
  </si>
  <si>
    <t>$E$16</t>
  </si>
  <si>
    <t xml:space="preserve"> cw_map("BR","30-BIF-&gt;C.1. 230")</t>
  </si>
  <si>
    <t>$F$16</t>
  </si>
  <si>
    <t xml:space="preserve"> cw_map("BR","40-TF-&gt;C.1. 230")</t>
  </si>
  <si>
    <t>$G$16</t>
  </si>
  <si>
    <t xml:space="preserve"> -cw_map("BR","50-ISF-&gt;C.1. 230")</t>
  </si>
  <si>
    <t>$H$16</t>
  </si>
  <si>
    <t xml:space="preserve"> cw_map("BR","60-CPF-&gt;C.1. 230")</t>
  </si>
  <si>
    <t>$I$16</t>
  </si>
  <si>
    <t xml:space="preserve"> cw_map("BR","70-WCF-&gt;C.1. 230")</t>
  </si>
  <si>
    <t>$J$16</t>
  </si>
  <si>
    <t xml:space="preserve"> cw_map("BR","80-TIF-&gt;C.1. 230")</t>
  </si>
  <si>
    <t>$K$16</t>
  </si>
  <si>
    <t xml:space="preserve"> cw_map("BR","90-FPSF-&gt;C.1. 230")</t>
  </si>
  <si>
    <t>$C$17</t>
  </si>
  <si>
    <t xml:space="preserve"> cw_map("BR","10-EF-&gt;C.1. 290")</t>
  </si>
  <si>
    <t>$D$17</t>
  </si>
  <si>
    <t xml:space="preserve"> cw_map("BR","20-OMF-&gt;C.1. 290")</t>
  </si>
  <si>
    <t>$E$17</t>
  </si>
  <si>
    <t xml:space="preserve"> cw_map("BR","30-BIF-&gt;C.1. 290")</t>
  </si>
  <si>
    <t>$F$17</t>
  </si>
  <si>
    <t xml:space="preserve"> cw_map("BR","40-TF-&gt;C.1. 290")</t>
  </si>
  <si>
    <t>$G$17</t>
  </si>
  <si>
    <t xml:space="preserve"> cw_map("BR","50-ISF-&gt;C.1. 290")</t>
  </si>
  <si>
    <t>$H$17</t>
  </si>
  <si>
    <t xml:space="preserve"> cw_map("BR","60-CPF-&gt;C.1. 290")</t>
  </si>
  <si>
    <t>$I$17</t>
  </si>
  <si>
    <t xml:space="preserve"> cw_map("BR","70-WCF-&gt;C.1. 290")</t>
  </si>
  <si>
    <t>$J$17</t>
  </si>
  <si>
    <t xml:space="preserve"> cw_map("BR","80-TIF-&gt;C.1. 290")</t>
  </si>
  <si>
    <t>$K$17</t>
  </si>
  <si>
    <t xml:space="preserve"> cw_map("BR","90-FPSF-&gt;C.1. 290")</t>
  </si>
  <si>
    <t>$C$20</t>
  </si>
  <si>
    <t xml:space="preserve"> cw_map("BR","10-EF-&gt;C.1. 311")</t>
  </si>
  <si>
    <t>$C$21</t>
  </si>
  <si>
    <t xml:space="preserve"> cw_map("BR","10-EF-&gt;C.1. 312")</t>
  </si>
  <si>
    <t>$C$22</t>
  </si>
  <si>
    <t xml:space="preserve"> cw_map("BR","10-EF-&gt;C.1. 313")</t>
  </si>
  <si>
    <t>$C$23</t>
  </si>
  <si>
    <t xml:space="preserve"> cw_map("BR","10-EF-&gt;C.1. 314")</t>
  </si>
  <si>
    <t xml:space="preserve"> -cw_map("BR","10-EF-&gt;C.1. 321")</t>
  </si>
  <si>
    <t xml:space="preserve"> cw_map("BR","10-EF-&gt;C.1. 322")</t>
  </si>
  <si>
    <t xml:space="preserve"> cw_map("BR","10-EF-&gt;C.1. 323")</t>
  </si>
  <si>
    <t xml:space="preserve"> cw_map("BR","10-EF-&gt;C.1. 324")</t>
  </si>
  <si>
    <t xml:space="preserve"> cw_map("BR","10-EF-&gt;C.1. 331")</t>
  </si>
  <si>
    <t xml:space="preserve"> cw_map("BR","10-EF-&gt;C.1. 332")</t>
  </si>
  <si>
    <t xml:space="preserve"> cw_map("BR","10-EF-&gt;C.1. 333")</t>
  </si>
  <si>
    <t xml:space="preserve"> cw_map("BR","10-EF-&gt;C.1. 334")</t>
  </si>
  <si>
    <t xml:space="preserve"> cw_map("BR","10-EF-&gt;C.1. 341")</t>
  </si>
  <si>
    <t xml:space="preserve"> cw_map("BR","10-EF-&gt;C.1. 342")</t>
  </si>
  <si>
    <t xml:space="preserve"> cw_map("BR","10-EF-&gt;C.1. 343")</t>
  </si>
  <si>
    <t xml:space="preserve"> cw_map("BR","10-EF-&gt;C.1. 344")</t>
  </si>
  <si>
    <t xml:space="preserve"> cw_map("BR","10-EF-&gt;C.1. 351")</t>
  </si>
  <si>
    <t>$C$37</t>
  </si>
  <si>
    <t xml:space="preserve"> cw_map("BR","10-EF-&gt;C.1. 352")</t>
  </si>
  <si>
    <t xml:space="preserve"> cw_map("BR","10-EF-&gt;C.1. 353")</t>
  </si>
  <si>
    <t>$C$39</t>
  </si>
  <si>
    <t xml:space="preserve"> cw_map("BR","10-EF-&gt;C.1. 354")</t>
  </si>
  <si>
    <t xml:space="preserve"> -cw_map("BR","40-TF-&gt;C.1. 411")</t>
  </si>
  <si>
    <t xml:space="preserve"> cw_map("BR","40-TF-&gt;C.1. 412")</t>
  </si>
  <si>
    <t>$F$44</t>
  </si>
  <si>
    <t xml:space="preserve"> cw_map("BR","40-TF-&gt;C.1. 413")</t>
  </si>
  <si>
    <t>$F$45</t>
  </si>
  <si>
    <t xml:space="preserve"> cw_map("BR","40-TF-&gt;C.1. 415")</t>
  </si>
  <si>
    <t>$F$46</t>
  </si>
  <si>
    <t xml:space="preserve"> cw_map("BR","40-TF-&gt;C.1. 416")</t>
  </si>
  <si>
    <t>$F$47</t>
  </si>
  <si>
    <t xml:space="preserve"> -cw_map("BR","40-TF-&gt;C.1. 421")</t>
  </si>
  <si>
    <t>$F$48</t>
  </si>
  <si>
    <t xml:space="preserve"> cw_map("BR","40-TF-&gt;C.1. 422")</t>
  </si>
  <si>
    <t xml:space="preserve"> cw_map("BR","40-TF-&gt;C.1. 423")</t>
  </si>
  <si>
    <t xml:space="preserve"> cw_map("BR","40-TF-&gt;C.1. 424")</t>
  </si>
  <si>
    <t>$F$51</t>
  </si>
  <si>
    <t xml:space="preserve"> cw_map("BR","40-TF-&gt;C.1. 431")</t>
  </si>
  <si>
    <t>$F$52</t>
  </si>
  <si>
    <t xml:space="preserve"> cw_map("BR","40-TF-&gt;C.1. 432")</t>
  </si>
  <si>
    <t>$F$53</t>
  </si>
  <si>
    <t xml:space="preserve"> cw_map("BR","40-TF-&gt;C.1. 433")</t>
  </si>
  <si>
    <t>$F$54</t>
  </si>
  <si>
    <t xml:space="preserve"> cw_map("BR","40-TF-&gt;C.1. 434")</t>
  </si>
  <si>
    <t>$F$55</t>
  </si>
  <si>
    <t xml:space="preserve"> cw_map("BR","40-TF-&gt;C.1. 441")</t>
  </si>
  <si>
    <t>$F$56</t>
  </si>
  <si>
    <t xml:space="preserve"> cw_map("BR","40-TF-&gt;C.1. 442")</t>
  </si>
  <si>
    <t>$F$57</t>
  </si>
  <si>
    <t xml:space="preserve"> cw_map("BR","40-TF-&gt;C.1. 443")</t>
  </si>
  <si>
    <t>$F$58</t>
  </si>
  <si>
    <t xml:space="preserve"> cw_map("BR","40-TF-&gt;C.1. 444")</t>
  </si>
  <si>
    <t>$F$59</t>
  </si>
  <si>
    <t xml:space="preserve"> cw_map("BR","40-TF-&gt;C.1. 451")</t>
  </si>
  <si>
    <t>$F$60</t>
  </si>
  <si>
    <t xml:space="preserve"> cw_map("BR","40-TF-&gt;C.1. 452")</t>
  </si>
  <si>
    <t>$F$61</t>
  </si>
  <si>
    <t xml:space="preserve"> cw_map("BR","40-TF-&gt;C.1. 453")</t>
  </si>
  <si>
    <t>$F$62</t>
  </si>
  <si>
    <t xml:space="preserve"> cw_map("BR","40-TF-&gt;C.1. 454")</t>
  </si>
  <si>
    <t xml:space="preserve"> -cw_map("BR","10-EF-&gt;C.1. 510")</t>
  </si>
  <si>
    <t xml:space="preserve"> -cw_map("BR","20-OMF-&gt;C.1. 510")</t>
  </si>
  <si>
    <t>$E$65</t>
  </si>
  <si>
    <t xml:space="preserve"> -cw_map("BR","30-BIF-&gt;C.1. 510")</t>
  </si>
  <si>
    <t>$F$65</t>
  </si>
  <si>
    <t xml:space="preserve"> -cw_map("BR","40-TF-&gt;C.1. 510")</t>
  </si>
  <si>
    <t>$G$65</t>
  </si>
  <si>
    <t xml:space="preserve"> -cw_map("BR","50-ISF-&gt;C.1. 510")</t>
  </si>
  <si>
    <t>$H$65</t>
  </si>
  <si>
    <t xml:space="preserve"> -cw_map("BR","60-CPF-&gt;C.1. 510")</t>
  </si>
  <si>
    <t>$I$65</t>
  </si>
  <si>
    <t xml:space="preserve"> -cw_map("BR","70-WCF-&gt;C.1. 510")</t>
  </si>
  <si>
    <t>$J$65</t>
  </si>
  <si>
    <t xml:space="preserve"> -cw_map("BR","80-TIF-&gt;C.1. 510")</t>
  </si>
  <si>
    <t>$K$65</t>
  </si>
  <si>
    <t xml:space="preserve"> -cw_map("BR","90-FPSF-&gt;C.1. 510")</t>
  </si>
  <si>
    <t xml:space="preserve"> -cw_map("BR","10-EF-&gt;C.1. 520")</t>
  </si>
  <si>
    <t xml:space="preserve"> -cw_map("BR","20-OMF-&gt;C.1. 520")</t>
  </si>
  <si>
    <t>$E$66</t>
  </si>
  <si>
    <t xml:space="preserve"> -cw_map("BR","30-BIF-&gt;C.1. 520")</t>
  </si>
  <si>
    <t>$F$66</t>
  </si>
  <si>
    <t xml:space="preserve"> -cw_map("BR","40-TF-&gt;C.1. 520")</t>
  </si>
  <si>
    <t>$G$66</t>
  </si>
  <si>
    <t xml:space="preserve"> -cw_map("BR","50-ISF-&gt;C.1. 520")</t>
  </si>
  <si>
    <t>$H$66</t>
  </si>
  <si>
    <t xml:space="preserve"> -cw_map("BR","60-CPF-&gt;C.1. 520")</t>
  </si>
  <si>
    <t>$I$66</t>
  </si>
  <si>
    <t xml:space="preserve"> -cw_map("BR","70-WCF-&gt;C.1. 520")</t>
  </si>
  <si>
    <t>$J$66</t>
  </si>
  <si>
    <t xml:space="preserve"> -cw_map("BR","80-TIF-&gt;C.1. 520")</t>
  </si>
  <si>
    <t>$K$66</t>
  </si>
  <si>
    <t xml:space="preserve"> -cw_map("BR","90-FPSF-&gt;C.1. 520")</t>
  </si>
  <si>
    <t xml:space="preserve"> -cw_map("BR","10-EF-&gt;C.1. 611")</t>
  </si>
  <si>
    <t xml:space="preserve"> cw_map("BR","10-EF-&gt;C.1. 612")</t>
  </si>
  <si>
    <t xml:space="preserve"> cw_map("BR","10-EF-&gt;C.1. 613")</t>
  </si>
  <si>
    <t xml:space="preserve"> cw_map("BR","10-EF-&gt;C.1. 614")</t>
  </si>
  <si>
    <t xml:space="preserve"> cw_map("BR","10-EF-&gt;C.1. 620")</t>
  </si>
  <si>
    <t xml:space="preserve"> -cw_map("BR","10-EF-&gt;C.1. 690")</t>
  </si>
  <si>
    <t>$C$77</t>
  </si>
  <si>
    <t xml:space="preserve"> -cw_map("BR","10-EF-&gt;C.1. 711")</t>
  </si>
  <si>
    <t>$D$77</t>
  </si>
  <si>
    <t xml:space="preserve"> cw_map("BR","20-OMF-&gt;C.1. 711")</t>
  </si>
  <si>
    <t>$C$78</t>
  </si>
  <si>
    <t xml:space="preserve"> cw_map("BR","10-EF-&gt;C.1. 719")</t>
  </si>
  <si>
    <t>$D$78</t>
  </si>
  <si>
    <t xml:space="preserve"> cw_map("BR","20-OMF-&gt;C.1. 719")</t>
  </si>
  <si>
    <t>$C$79</t>
  </si>
  <si>
    <t xml:space="preserve"> -cw_map("BR","10-EF-&gt;C.1. 720")</t>
  </si>
  <si>
    <t>$D$79</t>
  </si>
  <si>
    <t xml:space="preserve"> cw_map("BR","20-OMF-&gt;C.1. 720")</t>
  </si>
  <si>
    <t>$C$80</t>
  </si>
  <si>
    <t xml:space="preserve"> -cw_map("BR","10-EF-&gt;C.1. 730")</t>
  </si>
  <si>
    <t>$D$80</t>
  </si>
  <si>
    <t xml:space="preserve"> cw_map("BR","20-OMF-&gt;C.1. 730")</t>
  </si>
  <si>
    <t>$C$81</t>
  </si>
  <si>
    <t xml:space="preserve"> -cw_map("BR","10-EF-&gt;C.1. 790")</t>
  </si>
  <si>
    <t>$D$81</t>
  </si>
  <si>
    <t xml:space="preserve"> cw_map("BR","20-OMF-&gt;C.1. 790")</t>
  </si>
  <si>
    <t>$C$84</t>
  </si>
  <si>
    <t xml:space="preserve"> -cw_map("BR","10-EF-&gt;C.1. 811")</t>
  </si>
  <si>
    <t>$C$85</t>
  </si>
  <si>
    <t xml:space="preserve"> cw_map("BR","10-EF-&gt;C.1. 812")</t>
  </si>
  <si>
    <t>$C$86</t>
  </si>
  <si>
    <t xml:space="preserve"> cw_map("BR","10-EF-&gt;C.1. 813")</t>
  </si>
  <si>
    <t>$C$87</t>
  </si>
  <si>
    <t xml:space="preserve"> cw_map("BR","10-EF-&gt;C.1. 819")</t>
  </si>
  <si>
    <t>$C$88</t>
  </si>
  <si>
    <t xml:space="preserve"> cw_map("BR","10-EF-&gt;C.1. 821")</t>
  </si>
  <si>
    <t>$C$89</t>
  </si>
  <si>
    <t xml:space="preserve"> cw_map("BR","10-EF-&gt;C.1. 822")</t>
  </si>
  <si>
    <t>$C$90</t>
  </si>
  <si>
    <t xml:space="preserve"> cw_map("BR","10-EF-&gt;C.1. 823")</t>
  </si>
  <si>
    <t>$C$91</t>
  </si>
  <si>
    <t xml:space="preserve"> cw_map("BR","10-EF-&gt;C.1. 829")</t>
  </si>
  <si>
    <t>$C$92</t>
  </si>
  <si>
    <t xml:space="preserve"> cw_map("BR","10-EF-&gt;C.1. 890")</t>
  </si>
  <si>
    <t>$C$95</t>
  </si>
  <si>
    <t xml:space="preserve"> -cw_map("BR","10-EF-&gt;C.1. 910")</t>
  </si>
  <si>
    <t>$D$95</t>
  </si>
  <si>
    <t xml:space="preserve"> -cw_map("BR","20-OMF-&gt;C.1. 910")</t>
  </si>
  <si>
    <t>$C$96</t>
  </si>
  <si>
    <t xml:space="preserve"> -cw_map("BR","10-EF-&gt;C.1. 920")</t>
  </si>
  <si>
    <t>$D$96</t>
  </si>
  <si>
    <t xml:space="preserve"> cw_map("BR","20-OMF-&gt;C.1. 920")</t>
  </si>
  <si>
    <t>$E$96</t>
  </si>
  <si>
    <t xml:space="preserve"> cw_map("BR","30-BIF-&gt;C.1. 920")</t>
  </si>
  <si>
    <t>$F$96</t>
  </si>
  <si>
    <t xml:space="preserve"> cw_map("BR","40-TF-&gt;C.1. 920")</t>
  </si>
  <si>
    <t>$G$96</t>
  </si>
  <si>
    <t xml:space="preserve"> cw_map("BR","50-ISF-&gt;C.1. 920")</t>
  </si>
  <si>
    <t>$H$96</t>
  </si>
  <si>
    <t xml:space="preserve"> cw_map("BR","60-CPF-&gt;C.1. 920")</t>
  </si>
  <si>
    <t>$I$96</t>
  </si>
  <si>
    <t xml:space="preserve"> cw_map("BR","70-WCF-&gt;C.1. 920")</t>
  </si>
  <si>
    <t>$J$96</t>
  </si>
  <si>
    <t xml:space="preserve"> cw_map("BR","80-TIF-&gt;C.1. 920")</t>
  </si>
  <si>
    <t>$K$96</t>
  </si>
  <si>
    <t xml:space="preserve"> cw_map("BR","90-FPSF-&gt;C.1. 920")</t>
  </si>
  <si>
    <t>$C$97</t>
  </si>
  <si>
    <t xml:space="preserve"> cw_map("BR","10-EF-&gt;C.1. 930")</t>
  </si>
  <si>
    <t>$D$97</t>
  </si>
  <si>
    <t xml:space="preserve"> cw_map("BR","20-OMF-&gt;C.1. 930")</t>
  </si>
  <si>
    <t>$E$97</t>
  </si>
  <si>
    <t xml:space="preserve"> cw_map("BR","30-BIF-&gt;C.1. 930")</t>
  </si>
  <si>
    <t>$F$97</t>
  </si>
  <si>
    <t xml:space="preserve"> cw_map("BR","40-TF-&gt;C.1. 930")</t>
  </si>
  <si>
    <t>$G$97</t>
  </si>
  <si>
    <t xml:space="preserve"> cw_map("BR","50-ISF-&gt;C.1. 930")</t>
  </si>
  <si>
    <t>$H$97</t>
  </si>
  <si>
    <t xml:space="preserve"> cw_map("BR","60-CPF-&gt;C.1. 930")</t>
  </si>
  <si>
    <t>$I$97</t>
  </si>
  <si>
    <t xml:space="preserve"> cw_map("BR","70-WCF-&gt;C.1. 930")</t>
  </si>
  <si>
    <t>$J$97</t>
  </si>
  <si>
    <t xml:space="preserve"> cw_map("BR","80-TIF-&gt;C.1. 930")</t>
  </si>
  <si>
    <t>$K$97</t>
  </si>
  <si>
    <t xml:space="preserve"> cw_map("BR","90-FPSF-&gt;C.1. 930")</t>
  </si>
  <si>
    <t>$C$98</t>
  </si>
  <si>
    <t xml:space="preserve"> cw_map("BR","10-EF-&gt;C.1. 940")</t>
  </si>
  <si>
    <t>$D$98</t>
  </si>
  <si>
    <t xml:space="preserve"> cw_map("BR","20-OMF-&gt;C.1. 940")</t>
  </si>
  <si>
    <t>$F$98</t>
  </si>
  <si>
    <t xml:space="preserve"> cw_map("BR","40-TF-&gt;C.1. 940")</t>
  </si>
  <si>
    <t>$C$99</t>
  </si>
  <si>
    <t xml:space="preserve"> -cw_map("BR","10-EF-&gt;C.1. 950")</t>
  </si>
  <si>
    <t>$D$99</t>
  </si>
  <si>
    <t xml:space="preserve"> cw_map("BR","20-OMF-&gt;C.1. 950")</t>
  </si>
  <si>
    <t>$E$99</t>
  </si>
  <si>
    <t xml:space="preserve"> cw_map("BR","30-BIF-&gt;C.1. 950")</t>
  </si>
  <si>
    <t>$F$99</t>
  </si>
  <si>
    <t xml:space="preserve"> cw_map("BR","40-TF-&gt;C.1. 950")</t>
  </si>
  <si>
    <t>$G$99</t>
  </si>
  <si>
    <t xml:space="preserve"> cw_map("BR","50-ISF-&gt;C.1. 950")</t>
  </si>
  <si>
    <t>$H$99</t>
  </si>
  <si>
    <t xml:space="preserve"> cw_map("BR","60-CPF-&gt;C.1. 950")</t>
  </si>
  <si>
    <t>$J$99</t>
  </si>
  <si>
    <t xml:space="preserve"> cw_map("BR","80-TIF-&gt;C.1. 950")</t>
  </si>
  <si>
    <t>$K$99</t>
  </si>
  <si>
    <t xml:space="preserve"> cw_map("BR","90-FPSF-&gt;C.1. 950")</t>
  </si>
  <si>
    <t>$C$100</t>
  </si>
  <si>
    <t xml:space="preserve"> cw_map("BR","10-EF-&gt;C.1. 960")</t>
  </si>
  <si>
    <t>$D$100</t>
  </si>
  <si>
    <t xml:space="preserve"> cw_map("BR","20-OMF-&gt;C.1. 960")</t>
  </si>
  <si>
    <t>$E$100</t>
  </si>
  <si>
    <t xml:space="preserve"> cw_map("BR","30-BIF-&gt;C.1. 960")</t>
  </si>
  <si>
    <t>$F$100</t>
  </si>
  <si>
    <t xml:space="preserve"> cw_map("BR","40-TF-&gt;C.1. 960")</t>
  </si>
  <si>
    <t>$G$100</t>
  </si>
  <si>
    <t xml:space="preserve"> cw_map("BR","50-ISF-&gt;C.1. 960")</t>
  </si>
  <si>
    <t>$H$100</t>
  </si>
  <si>
    <t xml:space="preserve"> cw_map("BR","60-CPF-&gt;C.1. 960")</t>
  </si>
  <si>
    <t>$I$100</t>
  </si>
  <si>
    <t xml:space="preserve"> cw_map("BR","70-WCF-&gt;C.1. 960")</t>
  </si>
  <si>
    <t>$J$100</t>
  </si>
  <si>
    <t xml:space="preserve"> cw_map("BR","80-TIF-&gt;C.1. 960")</t>
  </si>
  <si>
    <t>$K$100</t>
  </si>
  <si>
    <t xml:space="preserve"> cw_map("BR","90-FPSF-&gt;C.1. 960")</t>
  </si>
  <si>
    <t>$C$101</t>
  </si>
  <si>
    <t xml:space="preserve"> cw_map("BR","10-EF-&gt;C.1. 970")</t>
  </si>
  <si>
    <t>$C$102</t>
  </si>
  <si>
    <t xml:space="preserve"> cw_map("BR","10-EF-&gt;C.1. 980")</t>
  </si>
  <si>
    <t>$D$102</t>
  </si>
  <si>
    <t xml:space="preserve"> cw_map("BR","20-OMF-&gt;C.1. 980")</t>
  </si>
  <si>
    <t>$E$102</t>
  </si>
  <si>
    <t xml:space="preserve"> cw_map("BR","30-BIF-&gt;C.1. 980")</t>
  </si>
  <si>
    <t>$F$102</t>
  </si>
  <si>
    <t xml:space="preserve"> cw_map("BR","40-TF-&gt;C.1. 980")</t>
  </si>
  <si>
    <t>$G$102</t>
  </si>
  <si>
    <t xml:space="preserve"> cw_map("BR","50-ISF-&gt;C.1. 980")</t>
  </si>
  <si>
    <t>$H$102</t>
  </si>
  <si>
    <t xml:space="preserve"> cw_map("BR","60-CPF-&gt;C.1. 980")</t>
  </si>
  <si>
    <t>$I$102</t>
  </si>
  <si>
    <t xml:space="preserve"> cw_map("BR","70-WCF-&gt;C.1. 980")</t>
  </si>
  <si>
    <t>$J$102</t>
  </si>
  <si>
    <t xml:space="preserve"> cw_map("BR","80-TIF-&gt;C.1. 980")</t>
  </si>
  <si>
    <t>$K$102</t>
  </si>
  <si>
    <t xml:space="preserve"> cw_map("BR","90-FPSF-&gt;C.1. 980")</t>
  </si>
  <si>
    <t>$E$103</t>
  </si>
  <si>
    <t xml:space="preserve"> cw_map("BR","30-BIF-&gt;C.1. 983")</t>
  </si>
  <si>
    <t>$H$103</t>
  </si>
  <si>
    <t xml:space="preserve"> cw_map("BR","60-CPF-&gt;C.1. 983")</t>
  </si>
  <si>
    <t>$C$104</t>
  </si>
  <si>
    <t xml:space="preserve"> cw_map("BR","10-EF-&gt;C.1. 991")</t>
  </si>
  <si>
    <t>$D$104</t>
  </si>
  <si>
    <t xml:space="preserve"> cw_map("BR","20-OMF-&gt;C.1. 991")</t>
  </si>
  <si>
    <t>$E$104</t>
  </si>
  <si>
    <t xml:space="preserve"> cw_map("BR","30-BIF-&gt;C.1. 991")</t>
  </si>
  <si>
    <t>$F$104</t>
  </si>
  <si>
    <t xml:space="preserve"> -cw_map("BR","40-TF-&gt;C.1. 991")</t>
  </si>
  <si>
    <t>$G$104</t>
  </si>
  <si>
    <t xml:space="preserve"> cw_map("BR","50-ISF-&gt;C.1. 991")</t>
  </si>
  <si>
    <t>$H$104</t>
  </si>
  <si>
    <t xml:space="preserve"> cw_map("BR","60-CPF-&gt;C.1. 991")</t>
  </si>
  <si>
    <t>$C$105</t>
  </si>
  <si>
    <t xml:space="preserve"> cw_map("BR","10-EF-&gt;C.1. 992")</t>
  </si>
  <si>
    <t>$C$106</t>
  </si>
  <si>
    <t xml:space="preserve"> -cw_map("BR","10-EF-&gt;C.1. 993")</t>
  </si>
  <si>
    <t>$D$106</t>
  </si>
  <si>
    <t xml:space="preserve"> cw_map("BR","20-OMF-&gt;C.1. 993")</t>
  </si>
  <si>
    <t>$E$106</t>
  </si>
  <si>
    <t xml:space="preserve"> cw_map("BR","30-BIF-&gt;C.1. 993")</t>
  </si>
  <si>
    <t>$F$106</t>
  </si>
  <si>
    <t xml:space="preserve"> cw_map("BR","40-TF-&gt;C.1. 993")</t>
  </si>
  <si>
    <t>$G$106</t>
  </si>
  <si>
    <t xml:space="preserve"> cw_map("BR","50-ISF-&gt;C.1. 993")</t>
  </si>
  <si>
    <t>$H$106</t>
  </si>
  <si>
    <t xml:space="preserve"> cw_map("BR","60-CPF-&gt;C.1. 993")</t>
  </si>
  <si>
    <t>$J$106</t>
  </si>
  <si>
    <t xml:space="preserve"> cw_map("BR","80-TIF-&gt;C.1. 993")</t>
  </si>
  <si>
    <t>$K$106</t>
  </si>
  <si>
    <t xml:space="preserve"> cw_map("BR","90-FPSF-&gt;C.1. 993")</t>
  </si>
  <si>
    <t>$C$107</t>
  </si>
  <si>
    <t xml:space="preserve"> -cw_map("BR","10-EF-&gt;C.1. 999")</t>
  </si>
  <si>
    <t>$D$107</t>
  </si>
  <si>
    <t xml:space="preserve"> cw_map("BR","20-OMF-&gt;C.1. 999")</t>
  </si>
  <si>
    <t>$E$107</t>
  </si>
  <si>
    <t xml:space="preserve"> cw_map("BR","30-BIF-&gt;C.1. 999")</t>
  </si>
  <si>
    <t>$F$107</t>
  </si>
  <si>
    <t xml:space="preserve"> cw_map("BR","40-TF-&gt;C.1. 999")</t>
  </si>
  <si>
    <t>$G$107</t>
  </si>
  <si>
    <t xml:space="preserve"> cw_map("BR","50-ISF-&gt;C.1. 999")</t>
  </si>
  <si>
    <t>$H$107</t>
  </si>
  <si>
    <t xml:space="preserve"> cw_map("BR","60-CPF-&gt;C.1. 999")</t>
  </si>
  <si>
    <t>$I$107</t>
  </si>
  <si>
    <t xml:space="preserve"> cw_map("BR","70-WCF-&gt;C.1. 999")</t>
  </si>
  <si>
    <t>$J$107</t>
  </si>
  <si>
    <t xml:space="preserve"> cw_map("BR","80-TIF-&gt;C.1. 999")</t>
  </si>
  <si>
    <t>$K$107</t>
  </si>
  <si>
    <t xml:space="preserve"> cw_map("BR","90-FPSF-&gt;C.1. 999")</t>
  </si>
  <si>
    <t>$C$111</t>
  </si>
  <si>
    <t xml:space="preserve"> cw_map("BR","10-EF-&gt;C.2. 100")</t>
  </si>
  <si>
    <t>$D$111</t>
  </si>
  <si>
    <t xml:space="preserve"> cw_map("BR","20-OMF-&gt;C.2. 100")</t>
  </si>
  <si>
    <t>$F$111</t>
  </si>
  <si>
    <t xml:space="preserve"> cw_map("BR","40-TF-&gt;C.2. 100")</t>
  </si>
  <si>
    <t>$G$111</t>
  </si>
  <si>
    <t xml:space="preserve"> cw_map("BR","50-ISF-&gt;C.2. 100")</t>
  </si>
  <si>
    <t>$C$112</t>
  </si>
  <si>
    <t xml:space="preserve"> cw_map("BR","10-EF-&gt;C.2. 200")</t>
  </si>
  <si>
    <t>$D$112</t>
  </si>
  <si>
    <t xml:space="preserve"> cw_map("BR","20-OMF-&gt;C.2. 200")</t>
  </si>
  <si>
    <t>$F$112</t>
  </si>
  <si>
    <t xml:space="preserve"> cw_map("BR","40-TF-&gt;C.2. 200")</t>
  </si>
  <si>
    <t>$G$112</t>
  </si>
  <si>
    <t xml:space="preserve"> cw_map("BR","50-ISF-&gt;C.2. 200")</t>
  </si>
  <si>
    <t>$C$113</t>
  </si>
  <si>
    <t xml:space="preserve"> cw_map("BR","10-EF-&gt;C.2. 300")</t>
  </si>
  <si>
    <t>$D$113</t>
  </si>
  <si>
    <t xml:space="preserve"> cw_map("BR","20-OMF-&gt;C.2. 300")</t>
  </si>
  <si>
    <t>$F$113</t>
  </si>
  <si>
    <t xml:space="preserve"> cw_map("BR","40-TF-&gt;C.2. 300")</t>
  </si>
  <si>
    <t>$G$113</t>
  </si>
  <si>
    <t xml:space="preserve"> cw_map("BR","50-ISF-&gt;C.2. 300")</t>
  </si>
  <si>
    <t>$C$117</t>
  </si>
  <si>
    <t xml:space="preserve"> -cw_map("BR","10-EF-&gt;C.3. 001")</t>
  </si>
  <si>
    <t>$D$117</t>
  </si>
  <si>
    <t xml:space="preserve"> cw_map("BR","20-OMF-&gt;C.3. 001")</t>
  </si>
  <si>
    <t>$E$117</t>
  </si>
  <si>
    <t xml:space="preserve"> cw_map("BR","30-BIF-&gt;C.3. 001")</t>
  </si>
  <si>
    <t>$F$117</t>
  </si>
  <si>
    <t xml:space="preserve"> cw_map("BR","40-TF-&gt;C.3. 001")</t>
  </si>
  <si>
    <t>$G$117</t>
  </si>
  <si>
    <t xml:space="preserve"> cw_map("BR","50-ISF-&gt;C.3. 001")</t>
  </si>
  <si>
    <t>$H$117</t>
  </si>
  <si>
    <t xml:space="preserve"> cw_map("BR","60-CPF-&gt;C.3. 001")</t>
  </si>
  <si>
    <t>$J$117</t>
  </si>
  <si>
    <t xml:space="preserve"> cw_map("BR","80-TIF-&gt;C.3. 001")</t>
  </si>
  <si>
    <t>$K$117</t>
  </si>
  <si>
    <t xml:space="preserve"> cw_map("BR","90-FPSF-&gt;C.3. 001")</t>
  </si>
  <si>
    <t>$C$118</t>
  </si>
  <si>
    <t xml:space="preserve"> cw_map("BR","10-EF-&gt;C.3. 002")</t>
  </si>
  <si>
    <t>$D$118</t>
  </si>
  <si>
    <t xml:space="preserve"> cw_map("BR","20-OMF-&gt;C.3. 002")</t>
  </si>
  <si>
    <t>$E$118</t>
  </si>
  <si>
    <t xml:space="preserve"> cw_map("BR","30-BIF-&gt;C.3. 002")</t>
  </si>
  <si>
    <t>$F$118</t>
  </si>
  <si>
    <t xml:space="preserve"> cw_map("BR","40-TF-&gt;C.3. 002")</t>
  </si>
  <si>
    <t>$G$118</t>
  </si>
  <si>
    <t xml:space="preserve"> cw_map("BR","50-ISF-&gt;C.3. 002")</t>
  </si>
  <si>
    <t>$H$118</t>
  </si>
  <si>
    <t xml:space="preserve"> cw_map("BR","60-CPF-&gt;C.3. 002")</t>
  </si>
  <si>
    <t>$J$118</t>
  </si>
  <si>
    <t xml:space="preserve"> cw_map("BR","80-TIF-&gt;C.3. 002")</t>
  </si>
  <si>
    <t>$K$118</t>
  </si>
  <si>
    <t xml:space="preserve"> cw_map("BR","90-FPSF-&gt;C.3. 002")</t>
  </si>
  <si>
    <t>$C$119</t>
  </si>
  <si>
    <t xml:space="preserve"> cw_map("BR","10-EF-&gt;C.3. 005")</t>
  </si>
  <si>
    <t>$D$119</t>
  </si>
  <si>
    <t xml:space="preserve"> cw_map("BR","20-OMF-&gt;C.3. 005")</t>
  </si>
  <si>
    <t>$E$119</t>
  </si>
  <si>
    <t xml:space="preserve"> cw_map("BR","30-BIF-&gt;C.3. 005")</t>
  </si>
  <si>
    <t>$F$119</t>
  </si>
  <si>
    <t xml:space="preserve"> cw_map("BR","40-TF-&gt;C.3. 005")</t>
  </si>
  <si>
    <t>$G$119</t>
  </si>
  <si>
    <t xml:space="preserve"> cw_map("BR","50-ISF-&gt;C.3. 005")</t>
  </si>
  <si>
    <t>$H$119</t>
  </si>
  <si>
    <t xml:space="preserve"> cw_map("BR","60-CPF-&gt;C.3. 005")</t>
  </si>
  <si>
    <t>$J$119</t>
  </si>
  <si>
    <t xml:space="preserve"> cw_map("BR","80-TIF-&gt;C.3. 005")</t>
  </si>
  <si>
    <t>$K$119</t>
  </si>
  <si>
    <t xml:space="preserve"> cw_map("BR","90-FPSF-&gt;C.3. 005")</t>
  </si>
  <si>
    <t>$C$120</t>
  </si>
  <si>
    <t xml:space="preserve"> cw_map("BR","10-EF-&gt;C.3. 030")</t>
  </si>
  <si>
    <t>$D$120</t>
  </si>
  <si>
    <t xml:space="preserve"> cw_map("BR","20-OMF-&gt;C.3. 030")</t>
  </si>
  <si>
    <t>$E$120</t>
  </si>
  <si>
    <t xml:space="preserve"> cw_map("BR","30-BIF-&gt;C.3. 030")</t>
  </si>
  <si>
    <t>$F$120</t>
  </si>
  <si>
    <t xml:space="preserve"> cw_map("BR","40-TF-&gt;C.3. 030")</t>
  </si>
  <si>
    <t>$G$120</t>
  </si>
  <si>
    <t xml:space="preserve"> cw_map("BR","50-ISF-&gt;C.3. 030")</t>
  </si>
  <si>
    <t>$H$120</t>
  </si>
  <si>
    <t xml:space="preserve"> cw_map("BR","60-CPF-&gt;C.3. 030")</t>
  </si>
  <si>
    <t>$J$120</t>
  </si>
  <si>
    <t xml:space="preserve"> cw_map("BR","80-TIF-&gt;C.3. 030")</t>
  </si>
  <si>
    <t>$K$120</t>
  </si>
  <si>
    <t xml:space="preserve"> cw_map("BR","90-FPSF-&gt;C.3. 030")</t>
  </si>
  <si>
    <t>$C$121</t>
  </si>
  <si>
    <t xml:space="preserve"> cw_map("BR","10-EF-&gt;C.3. 099")</t>
  </si>
  <si>
    <t>$D$121</t>
  </si>
  <si>
    <t xml:space="preserve"> cw_map("BR","20-OMF-&gt;C.3. 099")</t>
  </si>
  <si>
    <t>$E$121</t>
  </si>
  <si>
    <t xml:space="preserve"> cw_map("BR","30-BIF-&gt;C.3. 099")</t>
  </si>
  <si>
    <t>$F$121</t>
  </si>
  <si>
    <t xml:space="preserve"> cw_map("BR","40-TF-&gt;C.3. 099")</t>
  </si>
  <si>
    <t>$G$121</t>
  </si>
  <si>
    <t xml:space="preserve"> cw_map("BR","50-ISF-&gt;C.3. 099")</t>
  </si>
  <si>
    <t>$H$121</t>
  </si>
  <si>
    <t xml:space="preserve"> cw_map("BR","60-CPF-&gt;C.3. 099")</t>
  </si>
  <si>
    <t>$J$121</t>
  </si>
  <si>
    <t xml:space="preserve"> cw_map("BR","80-TIF-&gt;C.3. 099")</t>
  </si>
  <si>
    <t>$K$121</t>
  </si>
  <si>
    <t xml:space="preserve"> cw_map("BR","90-FPSF-&gt;C.3. 099")</t>
  </si>
  <si>
    <t>$C$125</t>
  </si>
  <si>
    <t xml:space="preserve"> -cw_map("BR","10-EF-&gt;C.3. 100")</t>
  </si>
  <si>
    <t>$F$125</t>
  </si>
  <si>
    <t xml:space="preserve"> cw_map("BR","40-TF-&gt;C.3. 100")</t>
  </si>
  <si>
    <t>$C$126</t>
  </si>
  <si>
    <t xml:space="preserve"> cw_map("BR","10-EF-&gt;C.3. 105")</t>
  </si>
  <si>
    <t>$F$126</t>
  </si>
  <si>
    <t xml:space="preserve"> cw_map("BR","40-TF-&gt;C.3. 105")</t>
  </si>
  <si>
    <t>$C$127</t>
  </si>
  <si>
    <t xml:space="preserve"> cw_map("BR","10-EF-&gt;C.3. 110")</t>
  </si>
  <si>
    <t>$D$127</t>
  </si>
  <si>
    <t xml:space="preserve"> cw_map("BR","20-OMF-&gt;C.3. 110")</t>
  </si>
  <si>
    <t>$F$127</t>
  </si>
  <si>
    <t xml:space="preserve"> cw_map("BR","40-TF-&gt;C.3. 110")</t>
  </si>
  <si>
    <t>$C$128</t>
  </si>
  <si>
    <t xml:space="preserve"> cw_map("BR","10-EF-&gt;C.3. 120")</t>
  </si>
  <si>
    <t>$F$128</t>
  </si>
  <si>
    <t xml:space="preserve"> cw_map("BR","40-TF-&gt;C.3. 120")</t>
  </si>
  <si>
    <t>$C$129</t>
  </si>
  <si>
    <t xml:space="preserve"> cw_map("BR","10-EF-&gt;C.3. 130")</t>
  </si>
  <si>
    <t>$F$129</t>
  </si>
  <si>
    <t xml:space="preserve"> cw_map("BR","40-TF-&gt;C.3. 130")</t>
  </si>
  <si>
    <t>$C$130</t>
  </si>
  <si>
    <t xml:space="preserve"> cw_map("BR","10-EF-&gt;C.3. 145")</t>
  </si>
  <si>
    <t>$F$130</t>
  </si>
  <si>
    <t xml:space="preserve"> cw_map("BR","40-TF-&gt;C.3. 145")</t>
  </si>
  <si>
    <t>$C$131</t>
  </si>
  <si>
    <t xml:space="preserve"> cw_map("BR","10-EF-&gt;C.3. 199")</t>
  </si>
  <si>
    <t>$D$131</t>
  </si>
  <si>
    <t xml:space="preserve"> cw_map("BR","20-OMF-&gt;C.3. 199")</t>
  </si>
  <si>
    <t>$F$131</t>
  </si>
  <si>
    <t xml:space="preserve"> cw_map("BR","40-TF-&gt;C.3. 199")</t>
  </si>
  <si>
    <t>$C$134</t>
  </si>
  <si>
    <t xml:space="preserve"> cw_map("BR","10-EF-&gt;C.3. 200")</t>
  </si>
  <si>
    <t>$D$134</t>
  </si>
  <si>
    <t xml:space="preserve"> cw_map("BR","20-OMF-&gt;C.3. 200")</t>
  </si>
  <si>
    <t>$G$134</t>
  </si>
  <si>
    <t xml:space="preserve"> cw_map("BR","50-ISF-&gt;C.3. 200")</t>
  </si>
  <si>
    <t>$C$135</t>
  </si>
  <si>
    <t xml:space="preserve"> cw_map("BR","10-EF-&gt;C.3. 220")</t>
  </si>
  <si>
    <t>$D$135</t>
  </si>
  <si>
    <t xml:space="preserve"> cw_map("BR","20-OMF-&gt;C.3. 220")</t>
  </si>
  <si>
    <t>$G$135</t>
  </si>
  <si>
    <t xml:space="preserve"> cw_map("BR","50-ISF-&gt;C.3. 220")</t>
  </si>
  <si>
    <t>$C$136</t>
  </si>
  <si>
    <t xml:space="preserve"> cw_map("BR","10-EF-&gt;C.3. 225")</t>
  </si>
  <si>
    <t>$D$136</t>
  </si>
  <si>
    <t xml:space="preserve"> cw_map("BR","20-OMF-&gt;C.3. 225")</t>
  </si>
  <si>
    <t>$G$136</t>
  </si>
  <si>
    <t xml:space="preserve"> cw_map("BR","50-ISF-&gt;C.3. 225")</t>
  </si>
  <si>
    <t>$C$137</t>
  </si>
  <si>
    <t xml:space="preserve"> cw_map("BR","10-EF-&gt;C.3. 235")</t>
  </si>
  <si>
    <t>$D$137</t>
  </si>
  <si>
    <t xml:space="preserve"> cw_map("BR","20-OMF-&gt;C.3. 235")</t>
  </si>
  <si>
    <t>$G$137</t>
  </si>
  <si>
    <t xml:space="preserve"> cw_map("BR","50-ISF-&gt;C.3. 235")</t>
  </si>
  <si>
    <t>$C$138</t>
  </si>
  <si>
    <t xml:space="preserve"> cw_map("BR","10-EF-&gt;C.3. 240")</t>
  </si>
  <si>
    <t>$D$138</t>
  </si>
  <si>
    <t xml:space="preserve"> cw_map("BR","20-OMF-&gt;C.3. 240")</t>
  </si>
  <si>
    <t>$G$138</t>
  </si>
  <si>
    <t xml:space="preserve"> cw_map("BR","50-ISF-&gt;C.3. 240")</t>
  </si>
  <si>
    <t>$C$139</t>
  </si>
  <si>
    <t xml:space="preserve"> cw_map("BR","10-EF-&gt;C.3. 270")</t>
  </si>
  <si>
    <t>$D$139</t>
  </si>
  <si>
    <t xml:space="preserve"> cw_map("BR","20-OMF-&gt;C.3. 270")</t>
  </si>
  <si>
    <t>$G$139</t>
  </si>
  <si>
    <t xml:space="preserve"> cw_map("BR","50-ISF-&gt;C.3. 270")</t>
  </si>
  <si>
    <t>$C$140</t>
  </si>
  <si>
    <t xml:space="preserve"> cw_map("BR","10-EF-&gt;C.3. 299")</t>
  </si>
  <si>
    <t>$D$140</t>
  </si>
  <si>
    <t xml:space="preserve"> cw_map("BR","20-OMF-&gt;C.3. 299")</t>
  </si>
  <si>
    <t>$G$140</t>
  </si>
  <si>
    <t xml:space="preserve"> cw_map("BR","50-ISF-&gt;C.3. 299")</t>
  </si>
  <si>
    <t>$C$143</t>
  </si>
  <si>
    <t xml:space="preserve"> cw_map("BR","10-EF-&gt;C.3. 305")</t>
  </si>
  <si>
    <t>$G$143</t>
  </si>
  <si>
    <t xml:space="preserve"> cw_map("BR","50-ISF-&gt;C.3. 305")</t>
  </si>
  <si>
    <t>$C$144</t>
  </si>
  <si>
    <t xml:space="preserve"> cw_map("BR","10-EF-&gt;C.3. 310")</t>
  </si>
  <si>
    <t>$G$144</t>
  </si>
  <si>
    <t xml:space="preserve"> cw_map("BR","50-ISF-&gt;C.3. 310")</t>
  </si>
  <si>
    <t>$C$146</t>
  </si>
  <si>
    <t xml:space="preserve"> -cw_map("BR","10-EF-&gt;C.3. 360")</t>
  </si>
  <si>
    <t>$C$147</t>
  </si>
  <si>
    <t xml:space="preserve"> cw_map("BR","10-EF-&gt;C.3. 365")</t>
  </si>
  <si>
    <t>$D$147</t>
  </si>
  <si>
    <t xml:space="preserve"> cw_map("BR","20-OMF-&gt;C.3. 365")</t>
  </si>
  <si>
    <t>$G$147</t>
  </si>
  <si>
    <t xml:space="preserve"> cw_map("BR","50-ISF-&gt;C.3. 365")</t>
  </si>
  <si>
    <t>$C$148</t>
  </si>
  <si>
    <t xml:space="preserve"> cw_map("BR","10-EF-&gt;C.3. 370")</t>
  </si>
  <si>
    <t>$D$148</t>
  </si>
  <si>
    <t xml:space="preserve"> cw_map("BR","20-OMF-&gt;C.3. 370")</t>
  </si>
  <si>
    <t>$C$149</t>
  </si>
  <si>
    <t xml:space="preserve"> cw_map("BR","10-EF-&gt;C.3. 410")</t>
  </si>
  <si>
    <t>$D$149</t>
  </si>
  <si>
    <t xml:space="preserve"> cw_map("BR","20-OMF-&gt;C.3. 410")</t>
  </si>
  <si>
    <t>$E$149</t>
  </si>
  <si>
    <t xml:space="preserve"> cw_map("BR","30-BIF-&gt;C.3. 410")</t>
  </si>
  <si>
    <t>$F$149</t>
  </si>
  <si>
    <t xml:space="preserve"> cw_map("BR","40-TF-&gt;C.3. 410")</t>
  </si>
  <si>
    <t>$G$149</t>
  </si>
  <si>
    <t xml:space="preserve"> cw_map("BR","50-ISF-&gt;C.3. 410")</t>
  </si>
  <si>
    <t>$H$149</t>
  </si>
  <si>
    <t xml:space="preserve"> cw_map("BR","60-CPF-&gt;C.3. 410")</t>
  </si>
  <si>
    <t>$I$149</t>
  </si>
  <si>
    <t xml:space="preserve"> cw_map("BR","70-WCF-&gt;C.3. 410")</t>
  </si>
  <si>
    <t>$J$149</t>
  </si>
  <si>
    <t xml:space="preserve"> cw_map("BR","80-TIF-&gt;C.3. 410")</t>
  </si>
  <si>
    <t>$K$149</t>
  </si>
  <si>
    <t xml:space="preserve"> cw_map("BR","90-FPSF-&gt;C.3. 410")</t>
  </si>
  <si>
    <t>$C$150</t>
  </si>
  <si>
    <t xml:space="preserve"> cw_map("BR","10-EF-&gt;C.3. 499")</t>
  </si>
  <si>
    <t>$D$150</t>
  </si>
  <si>
    <t xml:space="preserve"> cw_map("BR","20-OMF-&gt;C.3. 499")</t>
  </si>
  <si>
    <t>$E$150</t>
  </si>
  <si>
    <t xml:space="preserve"> cw_map("BR","30-BIF-&gt;C.3. 499")</t>
  </si>
  <si>
    <t>$F$150</t>
  </si>
  <si>
    <t xml:space="preserve"> cw_map("BR","40-TF-&gt;C.3. 499")</t>
  </si>
  <si>
    <t>$G$150</t>
  </si>
  <si>
    <t xml:space="preserve"> cw_map("BR","50-ISF-&gt;C.3. 499")</t>
  </si>
  <si>
    <t>$H$150</t>
  </si>
  <si>
    <t xml:space="preserve"> cw_map("BR","60-CPF-&gt;C.3. 499")</t>
  </si>
  <si>
    <t>$I$150</t>
  </si>
  <si>
    <t xml:space="preserve"> cw_map("BR","70-WCF-&gt;C.3. 499")</t>
  </si>
  <si>
    <t>$J$150</t>
  </si>
  <si>
    <t xml:space="preserve"> cw_map("BR","80-TIF-&gt;C.3. 499")</t>
  </si>
  <si>
    <t>$K$150</t>
  </si>
  <si>
    <t xml:space="preserve"> cw_map("BR","90-FPSF-&gt;C.3. 499")</t>
  </si>
  <si>
    <t>$C$152</t>
  </si>
  <si>
    <t xml:space="preserve"> cw_map("BR","10-EF-&gt;C.3. 500")</t>
  </si>
  <si>
    <t>$D$152</t>
  </si>
  <si>
    <t xml:space="preserve"> cw_map("BR","20-OMF-&gt;C.3. 500")</t>
  </si>
  <si>
    <t>$F$152</t>
  </si>
  <si>
    <t xml:space="preserve"> -cw_map("BR","40-TF-&gt;C.3. 500")</t>
  </si>
  <si>
    <t>$G$152</t>
  </si>
  <si>
    <t xml:space="preserve"> cw_map("BR","50-ISF-&gt;C.3. 500")</t>
  </si>
  <si>
    <t>$C$153</t>
  </si>
  <si>
    <t xml:space="preserve"> cw_map("BR","10-EF-&gt;C.3. 510")</t>
  </si>
  <si>
    <t>$D$153</t>
  </si>
  <si>
    <t xml:space="preserve"> cw_map("BR","20-OMF-&gt;C.3. 510")</t>
  </si>
  <si>
    <t>$F$153</t>
  </si>
  <si>
    <t xml:space="preserve"> -cw_map("BR","40-TF-&gt;C.3. 510")</t>
  </si>
  <si>
    <t>$G$153</t>
  </si>
  <si>
    <t xml:space="preserve"> cw_map("BR","50-ISF-&gt;C.3. 510")</t>
  </si>
  <si>
    <t>$C$154</t>
  </si>
  <si>
    <t xml:space="preserve"> cw_map("BR","10-EF-&gt;C.3. 599")</t>
  </si>
  <si>
    <t>$D$154</t>
  </si>
  <si>
    <t xml:space="preserve"> cw_map("BR","20-OMF-&gt;C.3. 599")</t>
  </si>
  <si>
    <t>$F$154</t>
  </si>
  <si>
    <t xml:space="preserve"> cw_map("BR","40-TF-&gt;C.3. 599")</t>
  </si>
  <si>
    <t>$G$154</t>
  </si>
  <si>
    <t xml:space="preserve"> cw_map("BR","50-ISF-&gt;C.3. 599")</t>
  </si>
  <si>
    <t>$C$156</t>
  </si>
  <si>
    <t xml:space="preserve"> cw_map("BR","10-EF-&gt;C.3. 610")</t>
  </si>
  <si>
    <t>$C$157</t>
  </si>
  <si>
    <t xml:space="preserve"> cw_map("BR","10-EF-&gt;C.3. 660")</t>
  </si>
  <si>
    <t>$D$157</t>
  </si>
  <si>
    <t xml:space="preserve"> cw_map("BR","20-OMF-&gt;C.3. 660")</t>
  </si>
  <si>
    <t>$F$157</t>
  </si>
  <si>
    <t xml:space="preserve"> cw_map("BR","40-TF-&gt;C.3. 660")</t>
  </si>
  <si>
    <t>$G$157</t>
  </si>
  <si>
    <t xml:space="preserve"> cw_map("BR","50-ISF-&gt;C.3. 660")</t>
  </si>
  <si>
    <t>$C$158</t>
  </si>
  <si>
    <t xml:space="preserve"> cw_map("BR","10-EF-&gt;C.3. 695")</t>
  </si>
  <si>
    <t>$F$158</t>
  </si>
  <si>
    <t xml:space="preserve"> cw_map("BR","40-TF-&gt;C.3. 695")</t>
  </si>
  <si>
    <t>$G$158</t>
  </si>
  <si>
    <t xml:space="preserve"> cw_map("BR","50-ISF-&gt;C.3. 695")</t>
  </si>
  <si>
    <t>$C$159</t>
  </si>
  <si>
    <t xml:space="preserve"> -cw_map("BR","10-EF-&gt;C.3. 705")</t>
  </si>
  <si>
    <t>$D$159</t>
  </si>
  <si>
    <t xml:space="preserve"> cw_map("BR","20-OMF-&gt;C.3. 705")</t>
  </si>
  <si>
    <t>$F$159</t>
  </si>
  <si>
    <t xml:space="preserve"> cw_map("BR","40-TF-&gt;C.3. 705")</t>
  </si>
  <si>
    <t>$G$159</t>
  </si>
  <si>
    <t xml:space="preserve"> cw_map("BR","50-ISF-&gt;C.3. 705")</t>
  </si>
  <si>
    <t>$C$160</t>
  </si>
  <si>
    <t xml:space="preserve"> cw_map("BR","10-EF-&gt;C.3. 766")</t>
  </si>
  <si>
    <t>$D$160</t>
  </si>
  <si>
    <t xml:space="preserve"> cw_map("BR","20-OMF-&gt;C.3. 766")</t>
  </si>
  <si>
    <t>$F$160</t>
  </si>
  <si>
    <t xml:space="preserve"> cw_map("BR","40-TF-&gt;C.3. 766")</t>
  </si>
  <si>
    <t>$G$160</t>
  </si>
  <si>
    <t xml:space="preserve"> cw_map("BR","50-ISF-&gt;C.3. 766")</t>
  </si>
  <si>
    <t>$C$161</t>
  </si>
  <si>
    <t xml:space="preserve"> cw_map("BR","10-EF-&gt;C.3. 767")</t>
  </si>
  <si>
    <t>$D$161</t>
  </si>
  <si>
    <t xml:space="preserve"> cw_map("BR","20-OMF-&gt;C.3. 767")</t>
  </si>
  <si>
    <t>$F$161</t>
  </si>
  <si>
    <t xml:space="preserve"> cw_map("BR","40-TF-&gt;C.3. 767")</t>
  </si>
  <si>
    <t>$G$161</t>
  </si>
  <si>
    <t xml:space="preserve"> cw_map("BR","50-ISF-&gt;C.3. 767")</t>
  </si>
  <si>
    <t>$C$162</t>
  </si>
  <si>
    <t xml:space="preserve"> cw_map("BR","10-EF-&gt;C.3. 775")</t>
  </si>
  <si>
    <t>$D$162</t>
  </si>
  <si>
    <t xml:space="preserve"> cw_map("BR","20-OMF-&gt;C.3. 775")</t>
  </si>
  <si>
    <t>$E$162</t>
  </si>
  <si>
    <t xml:space="preserve"> cw_map("BR","30-BIF-&gt;C.3. 775")</t>
  </si>
  <si>
    <t>$F$162</t>
  </si>
  <si>
    <t xml:space="preserve"> cw_map("BR","40-TF-&gt;C.3. 775")</t>
  </si>
  <si>
    <t>$G$162</t>
  </si>
  <si>
    <t xml:space="preserve"> cw_map("BR","50-ISF-&gt;C.3. 775")</t>
  </si>
  <si>
    <t>$H$162</t>
  </si>
  <si>
    <t xml:space="preserve"> cw_map("BR","60-CPF-&gt;C.3. 775")</t>
  </si>
  <si>
    <t>$K$162</t>
  </si>
  <si>
    <t xml:space="preserve"> cw_map("BR","90-FPSF-&gt;C.3. 775")</t>
  </si>
  <si>
    <t>$C$163</t>
  </si>
  <si>
    <t xml:space="preserve"> cw_map("BR","10-EF-&gt;C.3. 780")</t>
  </si>
  <si>
    <t>$D$163</t>
  </si>
  <si>
    <t xml:space="preserve"> cw_map("BR","20-OMF-&gt;C.3. 780")</t>
  </si>
  <si>
    <t>$E$163</t>
  </si>
  <si>
    <t xml:space="preserve"> cw_map("BR","30-BIF-&gt;C.3. 780")</t>
  </si>
  <si>
    <t>$F$163</t>
  </si>
  <si>
    <t xml:space="preserve"> cw_map("BR","40-TF-&gt;C.3. 780")</t>
  </si>
  <si>
    <t>$G$163</t>
  </si>
  <si>
    <t xml:space="preserve"> cw_map("BR","50-ISF-&gt;C.3. 780")</t>
  </si>
  <si>
    <t>$H$163</t>
  </si>
  <si>
    <t xml:space="preserve"> cw_map("BR","60-CPF-&gt;C.3. 780")</t>
  </si>
  <si>
    <t>$K$163</t>
  </si>
  <si>
    <t xml:space="preserve"> cw_map("BR","90-FPSF-&gt;C.3. 780")</t>
  </si>
  <si>
    <t>$C$164</t>
  </si>
  <si>
    <t xml:space="preserve"> cw_map("BR","10-EF-&gt;C.3. 815")</t>
  </si>
  <si>
    <t>$F$164</t>
  </si>
  <si>
    <t xml:space="preserve"> cw_map("BR","40-TF-&gt;C.3. 815")</t>
  </si>
  <si>
    <t>$C$165</t>
  </si>
  <si>
    <t xml:space="preserve"> cw_map("BR","10-EF-&gt;C.3. 825")</t>
  </si>
  <si>
    <t>$F$165</t>
  </si>
  <si>
    <t xml:space="preserve"> cw_map("BR","40-TF-&gt;C.3. 825")</t>
  </si>
  <si>
    <t>$D$166</t>
  </si>
  <si>
    <t xml:space="preserve"> cw_map("BR","20-OMF-&gt;C.3. 920")</t>
  </si>
  <si>
    <t>$H$166</t>
  </si>
  <si>
    <t xml:space="preserve"> cw_map("BR","60-CPF-&gt;C.3. 920")</t>
  </si>
  <si>
    <t>$D$167</t>
  </si>
  <si>
    <t xml:space="preserve"> cw_map("BR","20-OMF-&gt;C.3. 925")</t>
  </si>
  <si>
    <t>$H$167</t>
  </si>
  <si>
    <t xml:space="preserve"> cw_map("BR","60-CPF-&gt;C.3. 925")</t>
  </si>
  <si>
    <t>$K$167</t>
  </si>
  <si>
    <t xml:space="preserve"> cw_map("BR","90-FPSF-&gt;C.3. 925")</t>
  </si>
  <si>
    <t>$C$168</t>
  </si>
  <si>
    <t xml:space="preserve"> -cw_map("BR","10-EF-&gt;C.3. 999")</t>
  </si>
  <si>
    <t>$D$168</t>
  </si>
  <si>
    <t xml:space="preserve"> cw_map("BR","20-OMF-&gt;C.3. 999")</t>
  </si>
  <si>
    <t>$E$168</t>
  </si>
  <si>
    <t xml:space="preserve"> cw_map("BR","30-BIF-&gt;C.3. 999")</t>
  </si>
  <si>
    <t>$F$168</t>
  </si>
  <si>
    <t xml:space="preserve"> cw_map("BR","40-TF-&gt;C.3. 999")</t>
  </si>
  <si>
    <t>$G$168</t>
  </si>
  <si>
    <t xml:space="preserve"> cw_map("BR","50-ISF-&gt;C.3. 999")</t>
  </si>
  <si>
    <t>$H$168</t>
  </si>
  <si>
    <t xml:space="preserve"> cw_map("BR","60-CPF-&gt;C.3. 999")</t>
  </si>
  <si>
    <t>$I$168</t>
  </si>
  <si>
    <t xml:space="preserve"> cw_map("BR","70-WCF-&gt;C.3. 999")</t>
  </si>
  <si>
    <t>$J$168</t>
  </si>
  <si>
    <t xml:space="preserve"> cw_map("BR","80-TIF-&gt;C.3. 999")</t>
  </si>
  <si>
    <t>$K$168</t>
  </si>
  <si>
    <t xml:space="preserve"> cw_map("BR","90-FPSF-&gt;C.3. 999")</t>
  </si>
  <si>
    <t>$C$173</t>
  </si>
  <si>
    <t xml:space="preserve"> cw_map("BR","10-EF-&gt;C.4. 001")</t>
  </si>
  <si>
    <t>$D$173</t>
  </si>
  <si>
    <t xml:space="preserve"> cw_map("BR","20-OMF-&gt;C.4. 001")</t>
  </si>
  <si>
    <t>$E$173</t>
  </si>
  <si>
    <t xml:space="preserve"> cw_map("BR","30-BIF-&gt;C.4. 001")</t>
  </si>
  <si>
    <t>$F$173</t>
  </si>
  <si>
    <t xml:space="preserve"> cw_map("BR","40-TF-&gt;C.4. 001")</t>
  </si>
  <si>
    <t>$G$173</t>
  </si>
  <si>
    <t xml:space="preserve"> cw_map("BR","50-ISF-&gt;C.4. 001")</t>
  </si>
  <si>
    <t>$H$173</t>
  </si>
  <si>
    <t xml:space="preserve"> cw_map("BR","60-CPF-&gt;C.4. 001")</t>
  </si>
  <si>
    <t>$I$173</t>
  </si>
  <si>
    <t xml:space="preserve"> cw_map("BR","70-WCF-&gt;C.4. 001")</t>
  </si>
  <si>
    <t>$J$173</t>
  </si>
  <si>
    <t xml:space="preserve"> cw_map("BR","80-TIF-&gt;C.4. 001")</t>
  </si>
  <si>
    <t>$K$173</t>
  </si>
  <si>
    <t xml:space="preserve"> cw_map("BR","90-FPSF-&gt;C.4. 001")</t>
  </si>
  <si>
    <t>$C$174</t>
  </si>
  <si>
    <t xml:space="preserve"> cw_map("BR","10-EF-&gt;C.4. 009")</t>
  </si>
  <si>
    <t>$D$174</t>
  </si>
  <si>
    <t xml:space="preserve"> cw_map("BR","20-OMF-&gt;C.4. 009")</t>
  </si>
  <si>
    <t>$E$174</t>
  </si>
  <si>
    <t xml:space="preserve"> cw_map("BR","30-BIF-&gt;C.4. 009")</t>
  </si>
  <si>
    <t>$F$174</t>
  </si>
  <si>
    <t xml:space="preserve"> cw_map("BR","40-TF-&gt;C.4. 009")</t>
  </si>
  <si>
    <t>$G$174</t>
  </si>
  <si>
    <t xml:space="preserve"> cw_map("BR","50-ISF-&gt;C.4. 009")</t>
  </si>
  <si>
    <t>$H$174</t>
  </si>
  <si>
    <t xml:space="preserve"> cw_map("BR","60-CPF-&gt;C.4. 009")</t>
  </si>
  <si>
    <t>$I$174</t>
  </si>
  <si>
    <t xml:space="preserve"> cw_map("BR","70-WCF-&gt;C.4. 009")</t>
  </si>
  <si>
    <t>$J$174</t>
  </si>
  <si>
    <t xml:space="preserve"> cw_map("BR","80-TIF-&gt;C.4. 009")</t>
  </si>
  <si>
    <t>$K$174</t>
  </si>
  <si>
    <t xml:space="preserve"> cw_map("BR","90-FPSF-&gt;C.4. 009")</t>
  </si>
  <si>
    <t>$C$177</t>
  </si>
  <si>
    <t xml:space="preserve"> cw_map("BR","10-EF-&gt;C.4. 045")</t>
  </si>
  <si>
    <t>$C$178</t>
  </si>
  <si>
    <t xml:space="preserve"> cw_map("BR","10-EF-&gt;C.4. 050")</t>
  </si>
  <si>
    <t>$D$178</t>
  </si>
  <si>
    <t xml:space="preserve"> cw_map("BR","20-OMF-&gt;C.4. 050")</t>
  </si>
  <si>
    <t>$H$178</t>
  </si>
  <si>
    <t xml:space="preserve"> cw_map("BR","60-CPF-&gt;C.4. 050")</t>
  </si>
  <si>
    <t>$C$179</t>
  </si>
  <si>
    <t xml:space="preserve"> cw_map("BR","10-EF-&gt;C.4. 060")</t>
  </si>
  <si>
    <t>$D$179</t>
  </si>
  <si>
    <t xml:space="preserve"> cw_map("BR","20-OMF-&gt;C.4. 060")</t>
  </si>
  <si>
    <t>$F$179</t>
  </si>
  <si>
    <t xml:space="preserve"> cw_map("BR","40-TF-&gt;C.4. 060")</t>
  </si>
  <si>
    <t>$G$179</t>
  </si>
  <si>
    <t xml:space="preserve"> cw_map("BR","50-ISF-&gt;C.4. 060")</t>
  </si>
  <si>
    <t>$H$179</t>
  </si>
  <si>
    <t xml:space="preserve"> cw_map("BR","60-CPF-&gt;C.4. 060")</t>
  </si>
  <si>
    <t>$C$180</t>
  </si>
  <si>
    <t xml:space="preserve"> cw_map("BR","10-EF-&gt;C.4. 090")</t>
  </si>
  <si>
    <t>$D$180</t>
  </si>
  <si>
    <t xml:space="preserve"> cw_map("BR","20-OMF-&gt;C.4. 090")</t>
  </si>
  <si>
    <t>$F$180</t>
  </si>
  <si>
    <t xml:space="preserve"> cw_map("BR","40-TF-&gt;C.4. 090")</t>
  </si>
  <si>
    <t>$G$180</t>
  </si>
  <si>
    <t xml:space="preserve"> cw_map("BR","50-ISF-&gt;C.4. 090")</t>
  </si>
  <si>
    <t>$H$180</t>
  </si>
  <si>
    <t xml:space="preserve"> cw_map("BR","60-CPF-&gt;C.4. 090")</t>
  </si>
  <si>
    <t>$K$180</t>
  </si>
  <si>
    <t xml:space="preserve"> cw_map("BR","90-FPSF-&gt;C.4. 090")</t>
  </si>
  <si>
    <t>$C$184</t>
  </si>
  <si>
    <t xml:space="preserve"> cw_map("BR","10-EF-&gt;C.4. 100")</t>
  </si>
  <si>
    <t>$D$184</t>
  </si>
  <si>
    <t xml:space="preserve"> cw_map("BR","20-OMF-&gt;C.4. 100")</t>
  </si>
  <si>
    <t>$F$184</t>
  </si>
  <si>
    <t xml:space="preserve"> cw_map("BR","40-TF-&gt;C.4. 100")</t>
  </si>
  <si>
    <t>$G$184</t>
  </si>
  <si>
    <t xml:space="preserve"> cw_map("BR","50-ISF-&gt;C.4. 100")</t>
  </si>
  <si>
    <t>$C$185</t>
  </si>
  <si>
    <t xml:space="preserve"> cw_map("BR","10-EF-&gt;C.4. 105")</t>
  </si>
  <si>
    <t>$D$185</t>
  </si>
  <si>
    <t xml:space="preserve"> cw_map("BR","20-OMF-&gt;C.4. 105")</t>
  </si>
  <si>
    <t>$F$185</t>
  </si>
  <si>
    <t xml:space="preserve"> cw_map("BR","40-TF-&gt;C.4. 105")</t>
  </si>
  <si>
    <t>$G$185</t>
  </si>
  <si>
    <t xml:space="preserve"> cw_map("BR","50-ISF-&gt;C.4. 105")</t>
  </si>
  <si>
    <t>$C$186</t>
  </si>
  <si>
    <t xml:space="preserve"> cw_map("BR","10-EF-&gt;C.4. 107")</t>
  </si>
  <si>
    <t>$D$186</t>
  </si>
  <si>
    <t xml:space="preserve"> cw_map("BR","20-OMF-&gt;C.4. 107")</t>
  </si>
  <si>
    <t>$F$186</t>
  </si>
  <si>
    <t xml:space="preserve"> cw_map("BR","40-TF-&gt;C.4. 107")</t>
  </si>
  <si>
    <t>$G$186</t>
  </si>
  <si>
    <t xml:space="preserve"> cw_map("BR","50-ISF-&gt;C.4. 107")</t>
  </si>
  <si>
    <t>$C$187</t>
  </si>
  <si>
    <t xml:space="preserve"> cw_map("BR","10-EF-&gt;C.4. 199")</t>
  </si>
  <si>
    <t>$D$187</t>
  </si>
  <si>
    <t xml:space="preserve"> cw_map("BR","20-OMF-&gt;C.4. 199")</t>
  </si>
  <si>
    <t>$F$187</t>
  </si>
  <si>
    <t xml:space="preserve"> cw_map("BR","40-TF-&gt;C.4. 199")</t>
  </si>
  <si>
    <t>$G$187</t>
  </si>
  <si>
    <t xml:space="preserve"> cw_map("BR","50-ISF-&gt;C.4. 199")</t>
  </si>
  <si>
    <t>$C$190</t>
  </si>
  <si>
    <t xml:space="preserve"> cw_map("BR","10-EF-&gt;C.4. 200")</t>
  </si>
  <si>
    <t>$G$190</t>
  </si>
  <si>
    <t xml:space="preserve"> cw_map("BR","50-ISF-&gt;C.4. 200")</t>
  </si>
  <si>
    <t>$C$191</t>
  </si>
  <si>
    <t xml:space="preserve"> -cw_map("BR","10-EF-&gt;C.4. 210")</t>
  </si>
  <si>
    <t>$G$191</t>
  </si>
  <si>
    <t xml:space="preserve"> cw_map("BR","50-ISF-&gt;C.4. 210")</t>
  </si>
  <si>
    <t>$C$192</t>
  </si>
  <si>
    <t xml:space="preserve"> cw_map("BR","10-EF-&gt;C.4. 215")</t>
  </si>
  <si>
    <t>$G$192</t>
  </si>
  <si>
    <t xml:space="preserve"> cw_map("BR","50-ISF-&gt;C.4. 215")</t>
  </si>
  <si>
    <t>$C$193</t>
  </si>
  <si>
    <t xml:space="preserve"> -cw_map("BR","10-EF-&gt;C.4. 220")</t>
  </si>
  <si>
    <t>$G$193</t>
  </si>
  <si>
    <t xml:space="preserve"> cw_map("BR","50-ISF-&gt;C.4. 220")</t>
  </si>
  <si>
    <t>$C$194</t>
  </si>
  <si>
    <t xml:space="preserve"> cw_map("BR","10-EF-&gt;C.4. 225")</t>
  </si>
  <si>
    <t>$G$194</t>
  </si>
  <si>
    <t xml:space="preserve"> cw_map("BR","50-ISF-&gt;C.4. 225")</t>
  </si>
  <si>
    <t>$C$195</t>
  </si>
  <si>
    <t xml:space="preserve"> cw_map("BR","10-EF-&gt;C.4. 226")</t>
  </si>
  <si>
    <t>$G$195</t>
  </si>
  <si>
    <t xml:space="preserve"> cw_map("BR","50-ISF-&gt;C.4. 226")</t>
  </si>
  <si>
    <t>$C$196</t>
  </si>
  <si>
    <t xml:space="preserve"> cw_map("BR","10-EF-&gt;C.4. 240")</t>
  </si>
  <si>
    <t>$C$197</t>
  </si>
  <si>
    <t xml:space="preserve"> cw_map("BR","10-EF-&gt;C.4. 299")</t>
  </si>
  <si>
    <t>$G$197</t>
  </si>
  <si>
    <t xml:space="preserve"> cw_map("BR","50-ISF-&gt;C.4. 299")</t>
  </si>
  <si>
    <t>$C$200</t>
  </si>
  <si>
    <t xml:space="preserve"> -cw_map("BR","10-EF-&gt;C.4. 300")</t>
  </si>
  <si>
    <t>$D$200</t>
  </si>
  <si>
    <t xml:space="preserve"> cw_map("BR","20-OMF-&gt;C.4. 300")</t>
  </si>
  <si>
    <t>$F$200</t>
  </si>
  <si>
    <t xml:space="preserve"> cw_map("BR","40-TF-&gt;C.4. 300")</t>
  </si>
  <si>
    <t>$G$200</t>
  </si>
  <si>
    <t xml:space="preserve"> cw_map("BR","50-ISF-&gt;C.4. 300")</t>
  </si>
  <si>
    <t>$C$201</t>
  </si>
  <si>
    <t xml:space="preserve"> cw_map("BR","10-EF-&gt;C.4. 305")</t>
  </si>
  <si>
    <t>$D$201</t>
  </si>
  <si>
    <t xml:space="preserve"> cw_map("BR","20-OMF-&gt;C.4. 305")</t>
  </si>
  <si>
    <t>$F$201</t>
  </si>
  <si>
    <t xml:space="preserve"> cw_map("BR","40-TF-&gt;C.4. 305")</t>
  </si>
  <si>
    <t>$G$201</t>
  </si>
  <si>
    <t xml:space="preserve"> cw_map("BR","50-ISF-&gt;C.4. 305")</t>
  </si>
  <si>
    <t>$C$202</t>
  </si>
  <si>
    <t xml:space="preserve"> cw_map("BR","10-EF-&gt;C.4. 340")</t>
  </si>
  <si>
    <t>$D$202</t>
  </si>
  <si>
    <t xml:space="preserve"> cw_map("BR","20-OMF-&gt;C.4. 340")</t>
  </si>
  <si>
    <t>$F$202</t>
  </si>
  <si>
    <t xml:space="preserve"> cw_map("BR","40-TF-&gt;C.4. 340")</t>
  </si>
  <si>
    <t>$G$202</t>
  </si>
  <si>
    <t xml:space="preserve"> cw_map("BR","50-ISF-&gt;C.4. 340")</t>
  </si>
  <si>
    <t>$C$203</t>
  </si>
  <si>
    <t xml:space="preserve"> cw_map("BR","10-EF-&gt;C.4. 399")</t>
  </si>
  <si>
    <t>$D$203</t>
  </si>
  <si>
    <t xml:space="preserve"> cw_map("BR","20-OMF-&gt;C.4. 399")</t>
  </si>
  <si>
    <t>$F$203</t>
  </si>
  <si>
    <t xml:space="preserve"> cw_map("BR","40-TF-&gt;C.4. 399")</t>
  </si>
  <si>
    <t>$G$203</t>
  </si>
  <si>
    <t xml:space="preserve"> cw_map("BR","50-ISF-&gt;C.4. 399")</t>
  </si>
  <si>
    <t>$C$206</t>
  </si>
  <si>
    <t xml:space="preserve"> -cw_map("BR","10-EF-&gt;C.4. 400")</t>
  </si>
  <si>
    <t>$D$206</t>
  </si>
  <si>
    <t xml:space="preserve"> cw_map("BR","20-OMF-&gt;C.4. 400")</t>
  </si>
  <si>
    <t>$F$206</t>
  </si>
  <si>
    <t xml:space="preserve"> cw_map("BR","40-TF-&gt;C.4. 400")</t>
  </si>
  <si>
    <t>$G$206</t>
  </si>
  <si>
    <t xml:space="preserve"> cw_map("BR","50-ISF-&gt;C.4. 400")</t>
  </si>
  <si>
    <t>$C$207</t>
  </si>
  <si>
    <t xml:space="preserve"> cw_map("BR","10-EF-&gt;C.4. 421")</t>
  </si>
  <si>
    <t>$D$207</t>
  </si>
  <si>
    <t xml:space="preserve"> cw_map("BR","20-OMF-&gt;C.4. 421")</t>
  </si>
  <si>
    <t>$F$207</t>
  </si>
  <si>
    <t xml:space="preserve"> cw_map("BR","40-TF-&gt;C.4. 421")</t>
  </si>
  <si>
    <t>$G$207</t>
  </si>
  <si>
    <t xml:space="preserve"> cw_map("BR","50-ISF-&gt;C.4. 421")</t>
  </si>
  <si>
    <t>$C$208</t>
  </si>
  <si>
    <t xml:space="preserve"> cw_map("BR","10-EF-&gt;C.4. 499")</t>
  </si>
  <si>
    <t>$D$208</t>
  </si>
  <si>
    <t xml:space="preserve"> cw_map("BR","20-OMF-&gt;C.4. 499")</t>
  </si>
  <si>
    <t>$F$208</t>
  </si>
  <si>
    <t xml:space="preserve"> cw_map("BR","40-TF-&gt;C.4. 499")</t>
  </si>
  <si>
    <t>$G$208</t>
  </si>
  <si>
    <t xml:space="preserve"> cw_map("BR","50-ISF-&gt;C.4. 499")</t>
  </si>
  <si>
    <t>$C$211</t>
  </si>
  <si>
    <t xml:space="preserve"> -cw_map("BR","10-EF-&gt;C.4. 600")</t>
  </si>
  <si>
    <t>$D$211</t>
  </si>
  <si>
    <t xml:space="preserve"> cw_map("BR","20-OMF-&gt;C.4. 600")</t>
  </si>
  <si>
    <t>$F$211</t>
  </si>
  <si>
    <t xml:space="preserve"> cw_map("BR","40-TF-&gt;C.4. 600")</t>
  </si>
  <si>
    <t>$G$211</t>
  </si>
  <si>
    <t xml:space="preserve"> cw_map("BR","50-ISF-&gt;C.4. 600")</t>
  </si>
  <si>
    <t>$C$212</t>
  </si>
  <si>
    <t xml:space="preserve"> cw_map("BR","10-EF-&gt;C.4. 605")</t>
  </si>
  <si>
    <t>$D$212</t>
  </si>
  <si>
    <t xml:space="preserve"> cw_map("BR","20-OMF-&gt;C.4. 605")</t>
  </si>
  <si>
    <t>$F$212</t>
  </si>
  <si>
    <t xml:space="preserve"> cw_map("BR","40-TF-&gt;C.4. 605")</t>
  </si>
  <si>
    <t>$G$212</t>
  </si>
  <si>
    <t xml:space="preserve"> cw_map("BR","50-ISF-&gt;C.4. 605")</t>
  </si>
  <si>
    <t>$C$213</t>
  </si>
  <si>
    <t xml:space="preserve"> -cw_map("BR","10-EF-&gt;C.4. 620")</t>
  </si>
  <si>
    <t>$D$213</t>
  </si>
  <si>
    <t xml:space="preserve"> cw_map("BR","20-OMF-&gt;C.4. 620")</t>
  </si>
  <si>
    <t>$F$213</t>
  </si>
  <si>
    <t xml:space="preserve"> cw_map("BR","40-TF-&gt;C.4. 620")</t>
  </si>
  <si>
    <t>$G$213</t>
  </si>
  <si>
    <t xml:space="preserve"> cw_map("BR","50-ISF-&gt;C.4. 620")</t>
  </si>
  <si>
    <t>$C$214</t>
  </si>
  <si>
    <t xml:space="preserve"> -cw_map("BR","10-EF-&gt;C.4. 625")</t>
  </si>
  <si>
    <t>$D$214</t>
  </si>
  <si>
    <t xml:space="preserve"> cw_map("BR","20-OMF-&gt;C.4. 625")</t>
  </si>
  <si>
    <t>$F$214</t>
  </si>
  <si>
    <t xml:space="preserve"> cw_map("BR","40-TF-&gt;C.4. 625")</t>
  </si>
  <si>
    <t>$G$214</t>
  </si>
  <si>
    <t xml:space="preserve"> cw_map("BR","50-ISF-&gt;C.4. 625")</t>
  </si>
  <si>
    <t>$C$215</t>
  </si>
  <si>
    <t xml:space="preserve"> cw_map("BR","10-EF-&gt;C.4. 630")</t>
  </si>
  <si>
    <t>$D$215</t>
  </si>
  <si>
    <t xml:space="preserve"> cw_map("BR","20-OMF-&gt;C.4. 630")</t>
  </si>
  <si>
    <t>$F$215</t>
  </si>
  <si>
    <t xml:space="preserve"> cw_map("BR","40-TF-&gt;C.4. 630")</t>
  </si>
  <si>
    <t>$G$215</t>
  </si>
  <si>
    <t xml:space="preserve"> cw_map("BR","50-ISF-&gt;C.4. 630")</t>
  </si>
  <si>
    <t>$C$216</t>
  </si>
  <si>
    <t xml:space="preserve"> cw_map("BR","10-EF-&gt;C.4. 699")</t>
  </si>
  <si>
    <t>$D$216</t>
  </si>
  <si>
    <t xml:space="preserve"> cw_map("BR","20-OMF-&gt;C.4. 699")</t>
  </si>
  <si>
    <t>$F$216</t>
  </si>
  <si>
    <t xml:space="preserve"> cw_map("BR","40-TF-&gt;C.4. 699")</t>
  </si>
  <si>
    <t>$G$216</t>
  </si>
  <si>
    <t xml:space="preserve"> cw_map("BR","50-ISF-&gt;C.4. 699")</t>
  </si>
  <si>
    <t>$C$219</t>
  </si>
  <si>
    <t xml:space="preserve"> cw_map("BR","10-EF-&gt;C.4. 770")</t>
  </si>
  <si>
    <t>$D$219</t>
  </si>
  <si>
    <t xml:space="preserve"> cw_map("BR","20-OMF-&gt;C.4. 770")</t>
  </si>
  <si>
    <t>$G$219</t>
  </si>
  <si>
    <t xml:space="preserve"> cw_map("BR","50-ISF-&gt;C.4. 770")</t>
  </si>
  <si>
    <t>$C$220</t>
  </si>
  <si>
    <t xml:space="preserve"> cw_map("BR","10-EF-&gt;C.4. 799")</t>
  </si>
  <si>
    <t>$D$220</t>
  </si>
  <si>
    <t xml:space="preserve"> cw_map("BR","20-OMF-&gt;C.4. 799")</t>
  </si>
  <si>
    <t>$G$220</t>
  </si>
  <si>
    <t xml:space="preserve"> cw_map("BR","50-ISF-&gt;C.4. 799")</t>
  </si>
  <si>
    <t>$C$222</t>
  </si>
  <si>
    <t xml:space="preserve"> cw_map("BR","10-EF-&gt;C.4. 810")</t>
  </si>
  <si>
    <t>$D$222</t>
  </si>
  <si>
    <t xml:space="preserve"> cw_map("BR","20-OMF-&gt;C.4. 810")</t>
  </si>
  <si>
    <t>$G$222</t>
  </si>
  <si>
    <t xml:space="preserve"> cw_map("BR","50-ISF-&gt;C.4. 810")</t>
  </si>
  <si>
    <t>$C$223</t>
  </si>
  <si>
    <t xml:space="preserve"> cw_map("BR","10-EF-&gt;C.4. 850")</t>
  </si>
  <si>
    <t>$D$223</t>
  </si>
  <si>
    <t xml:space="preserve"> cw_map("BR","20-OMF-&gt;C.4. 850")</t>
  </si>
  <si>
    <t>$E$223</t>
  </si>
  <si>
    <t xml:space="preserve"> cw_map("BR","30-BIF-&gt;C.4. 850")</t>
  </si>
  <si>
    <t>$F$223</t>
  </si>
  <si>
    <t xml:space="preserve"> cw_map("BR","40-TF-&gt;C.4. 850")</t>
  </si>
  <si>
    <t>$G$223</t>
  </si>
  <si>
    <t xml:space="preserve"> cw_map("BR","50-ISF-&gt;C.4. 850")</t>
  </si>
  <si>
    <t>$H$223</t>
  </si>
  <si>
    <t xml:space="preserve"> cw_map("BR","60-CPF-&gt;C.4. 850")</t>
  </si>
  <si>
    <t>$J$223</t>
  </si>
  <si>
    <t xml:space="preserve"> cw_map("BR","80-TIF-&gt;C.4. 850")</t>
  </si>
  <si>
    <t>$K$223</t>
  </si>
  <si>
    <t xml:space="preserve"> cw_map("BR","90-FPSF-&gt;C.4. 850")</t>
  </si>
  <si>
    <t>$C$224</t>
  </si>
  <si>
    <t xml:space="preserve"> cw_map("BR","10-EF-&gt;C.4. 851")</t>
  </si>
  <si>
    <t>$D$224</t>
  </si>
  <si>
    <t xml:space="preserve"> cw_map("BR","20-OMF-&gt;C.4. 851")</t>
  </si>
  <si>
    <t>$F$224</t>
  </si>
  <si>
    <t xml:space="preserve"> cw_map("BR","40-TF-&gt;C.4. 851")</t>
  </si>
  <si>
    <t>$G$224</t>
  </si>
  <si>
    <t xml:space="preserve"> cw_map("BR","50-ISF-&gt;C.4. 851")</t>
  </si>
  <si>
    <t>$C$225</t>
  </si>
  <si>
    <t xml:space="preserve"> cw_map("BR","10-EF-&gt;C.4. 852")</t>
  </si>
  <si>
    <t>$D$225</t>
  </si>
  <si>
    <t xml:space="preserve"> cw_map("BR","20-OMF-&gt;C.4. 852")</t>
  </si>
  <si>
    <t>$E$225</t>
  </si>
  <si>
    <t xml:space="preserve"> cw_map("BR","30-BIF-&gt;C.4. 852")</t>
  </si>
  <si>
    <t>$F$225</t>
  </si>
  <si>
    <t xml:space="preserve"> cw_map("BR","40-TF-&gt;C.4. 852")</t>
  </si>
  <si>
    <t>$G$225</t>
  </si>
  <si>
    <t xml:space="preserve"> cw_map("BR","50-ISF-&gt;C.4. 852")</t>
  </si>
  <si>
    <t>$H$225</t>
  </si>
  <si>
    <t xml:space="preserve"> cw_map("BR","60-CPF-&gt;C.4. 852")</t>
  </si>
  <si>
    <t>$J$225</t>
  </si>
  <si>
    <t xml:space="preserve"> cw_map("BR","80-TIF-&gt;C.4. 852")</t>
  </si>
  <si>
    <t>$K$225</t>
  </si>
  <si>
    <t xml:space="preserve"> cw_map("BR","90-FPSF-&gt;C.4. 852")</t>
  </si>
  <si>
    <t>$C$226</t>
  </si>
  <si>
    <t xml:space="preserve"> cw_map("BR","10-EF-&gt;C.4. 853")</t>
  </si>
  <si>
    <t>$D$226</t>
  </si>
  <si>
    <t xml:space="preserve"> cw_map("BR","20-OMF-&gt;C.4. 853")</t>
  </si>
  <si>
    <t>$E$226</t>
  </si>
  <si>
    <t xml:space="preserve"> cw_map("BR","30-BIF-&gt;C.4. 853")</t>
  </si>
  <si>
    <t>$F$226</t>
  </si>
  <si>
    <t xml:space="preserve"> cw_map("BR","40-TF-&gt;C.4. 853")</t>
  </si>
  <si>
    <t>$G$226</t>
  </si>
  <si>
    <t xml:space="preserve"> cw_map("BR","50-ISF-&gt;C.4. 853")</t>
  </si>
  <si>
    <t>$H$226</t>
  </si>
  <si>
    <t xml:space="preserve"> cw_map("BR","60-CPF-&gt;C.4. 853")</t>
  </si>
  <si>
    <t>$J$226</t>
  </si>
  <si>
    <t xml:space="preserve"> cw_map("BR","80-TIF-&gt;C.4. 853")</t>
  </si>
  <si>
    <t>$K$226</t>
  </si>
  <si>
    <t xml:space="preserve"> cw_map("BR","90-FPSF-&gt;C.4. 853")</t>
  </si>
  <si>
    <t>$C$227</t>
  </si>
  <si>
    <t xml:space="preserve"> cw_map("BR","10-EF-&gt;C.4. 854")</t>
  </si>
  <si>
    <t>$D$227</t>
  </si>
  <si>
    <t xml:space="preserve"> cw_map("BR","20-OMF-&gt;C.4. 854")</t>
  </si>
  <si>
    <t>$E$227</t>
  </si>
  <si>
    <t xml:space="preserve"> cw_map("BR","30-BIF-&gt;C.4. 854")</t>
  </si>
  <si>
    <t>$F$227</t>
  </si>
  <si>
    <t xml:space="preserve"> cw_map("BR","40-TF-&gt;C.4. 854")</t>
  </si>
  <si>
    <t>$G$227</t>
  </si>
  <si>
    <t xml:space="preserve"> cw_map("BR","50-ISF-&gt;C.4. 854")</t>
  </si>
  <si>
    <t>$H$227</t>
  </si>
  <si>
    <t xml:space="preserve"> cw_map("BR","60-CPF-&gt;C.4. 854")</t>
  </si>
  <si>
    <t>$J$227</t>
  </si>
  <si>
    <t xml:space="preserve"> cw_map("BR","80-TIF-&gt;C.4. 854")</t>
  </si>
  <si>
    <t>$K$227</t>
  </si>
  <si>
    <t xml:space="preserve"> cw_map("BR","90-FPSF-&gt;C.4. 854")</t>
  </si>
  <si>
    <t>$C$228</t>
  </si>
  <si>
    <t xml:space="preserve"> cw_map("BR","10-EF-&gt;C.4. 855")</t>
  </si>
  <si>
    <t>$D$228</t>
  </si>
  <si>
    <t xml:space="preserve"> cw_map("BR","20-OMF-&gt;C.4. 855")</t>
  </si>
  <si>
    <t>$E$228</t>
  </si>
  <si>
    <t xml:space="preserve"> cw_map("BR","30-BIF-&gt;C.4. 855")</t>
  </si>
  <si>
    <t>$F$228</t>
  </si>
  <si>
    <t xml:space="preserve"> cw_map("BR","40-TF-&gt;C.4. 855")</t>
  </si>
  <si>
    <t>$G$228</t>
  </si>
  <si>
    <t xml:space="preserve"> cw_map("BR","50-ISF-&gt;C.4. 855")</t>
  </si>
  <si>
    <t>$H$228</t>
  </si>
  <si>
    <t xml:space="preserve"> cw_map("BR","60-CPF-&gt;C.4. 855")</t>
  </si>
  <si>
    <t>$J$228</t>
  </si>
  <si>
    <t xml:space="preserve"> cw_map("BR","80-TIF-&gt;C.4. 855")</t>
  </si>
  <si>
    <t>$K$228</t>
  </si>
  <si>
    <t xml:space="preserve"> cw_map("BR","90-FPSF-&gt;C.4. 855")</t>
  </si>
  <si>
    <t>$C$229</t>
  </si>
  <si>
    <t xml:space="preserve"> cw_map("BR","10-EF-&gt;C.4. 856")</t>
  </si>
  <si>
    <t>$D$229</t>
  </si>
  <si>
    <t xml:space="preserve"> cw_map("BR","20-OMF-&gt;C.4. 856")</t>
  </si>
  <si>
    <t>$E$229</t>
  </si>
  <si>
    <t xml:space="preserve"> cw_map("BR","30-BIF-&gt;C.4. 856")</t>
  </si>
  <si>
    <t>$F$229</t>
  </si>
  <si>
    <t xml:space="preserve"> cw_map("BR","40-TF-&gt;C.4. 856")</t>
  </si>
  <si>
    <t>$G$229</t>
  </si>
  <si>
    <t xml:space="preserve"> cw_map("BR","50-ISF-&gt;C.4. 856")</t>
  </si>
  <si>
    <t>$H$229</t>
  </si>
  <si>
    <t xml:space="preserve"> cw_map("BR","60-CPF-&gt;C.4. 856")</t>
  </si>
  <si>
    <t>$J$229</t>
  </si>
  <si>
    <t xml:space="preserve"> cw_map("BR","80-TIF-&gt;C.4. 856")</t>
  </si>
  <si>
    <t>$K$229</t>
  </si>
  <si>
    <t xml:space="preserve"> cw_map("BR","90-FPSF-&gt;C.4. 856")</t>
  </si>
  <si>
    <t>$C$230</t>
  </si>
  <si>
    <t xml:space="preserve"> cw_map("BR","10-EF-&gt;C.4. 857")</t>
  </si>
  <si>
    <t>$D$230</t>
  </si>
  <si>
    <t xml:space="preserve"> cw_map("BR","20-OMF-&gt;C.4. 857")</t>
  </si>
  <si>
    <t>$E$230</t>
  </si>
  <si>
    <t xml:space="preserve"> cw_map("BR","30-BIF-&gt;C.4. 857")</t>
  </si>
  <si>
    <t>$F$230</t>
  </si>
  <si>
    <t xml:space="preserve"> cw_map("BR","40-TF-&gt;C.4. 857")</t>
  </si>
  <si>
    <t>$G$230</t>
  </si>
  <si>
    <t xml:space="preserve"> cw_map("BR","50-ISF-&gt;C.4. 857")</t>
  </si>
  <si>
    <t>$H$230</t>
  </si>
  <si>
    <t xml:space="preserve"> cw_map("BR","60-CPF-&gt;C.4. 857")</t>
  </si>
  <si>
    <t>$J$230</t>
  </si>
  <si>
    <t xml:space="preserve"> cw_map("BR","80-TIF-&gt;C.4. 857")</t>
  </si>
  <si>
    <t>$K$230</t>
  </si>
  <si>
    <t xml:space="preserve"> cw_map("BR","90-FPSF-&gt;C.4. 857")</t>
  </si>
  <si>
    <t>$C$231</t>
  </si>
  <si>
    <t xml:space="preserve"> cw_map("BR","10-EF-&gt;C.4. 860")</t>
  </si>
  <si>
    <t>$D$231</t>
  </si>
  <si>
    <t xml:space="preserve"> cw_map("BR","20-OMF-&gt;C.4. 860")</t>
  </si>
  <si>
    <t>$E$231</t>
  </si>
  <si>
    <t xml:space="preserve"> cw_map("BR","30-BIF-&gt;C.4. 860")</t>
  </si>
  <si>
    <t>$F$231</t>
  </si>
  <si>
    <t xml:space="preserve"> cw_map("BR","40-TF-&gt;C.4. 860")</t>
  </si>
  <si>
    <t>$G$231</t>
  </si>
  <si>
    <t xml:space="preserve"> cw_map("BR","50-ISF-&gt;C.4. 860")</t>
  </si>
  <si>
    <t>$H$231</t>
  </si>
  <si>
    <t xml:space="preserve"> cw_map("BR","60-CPF-&gt;C.4. 860")</t>
  </si>
  <si>
    <t>$J$231</t>
  </si>
  <si>
    <t xml:space="preserve"> cw_map("BR","80-TIF-&gt;C.4. 860")</t>
  </si>
  <si>
    <t>$K$231</t>
  </si>
  <si>
    <t xml:space="preserve"> cw_map("BR","90-FPSF-&gt;C.4. 860")</t>
  </si>
  <si>
    <t>$C$232</t>
  </si>
  <si>
    <t xml:space="preserve"> cw_map("BR","10-EF-&gt;C.4. 861")</t>
  </si>
  <si>
    <t>$D$232</t>
  </si>
  <si>
    <t xml:space="preserve"> cw_map("BR","20-OMF-&gt;C.4. 861")</t>
  </si>
  <si>
    <t>$E$232</t>
  </si>
  <si>
    <t xml:space="preserve"> cw_map("BR","30-BIF-&gt;C.4. 861")</t>
  </si>
  <si>
    <t>$F$232</t>
  </si>
  <si>
    <t xml:space="preserve"> cw_map("BR","40-TF-&gt;C.4. 861")</t>
  </si>
  <si>
    <t>$G$232</t>
  </si>
  <si>
    <t xml:space="preserve"> cw_map("BR","50-ISF-&gt;C.4. 861")</t>
  </si>
  <si>
    <t>$H$232</t>
  </si>
  <si>
    <t xml:space="preserve"> cw_map("BR","60-CPF-&gt;C.4. 861")</t>
  </si>
  <si>
    <t>$J$232</t>
  </si>
  <si>
    <t xml:space="preserve"> cw_map("BR","80-TIF-&gt;C.4. 861")</t>
  </si>
  <si>
    <t>$K$232</t>
  </si>
  <si>
    <t xml:space="preserve"> cw_map("BR","90-FPSF-&gt;C.4. 861")</t>
  </si>
  <si>
    <t>$C$233</t>
  </si>
  <si>
    <t xml:space="preserve"> cw_map("BR","10-EF-&gt;C.4. 862")</t>
  </si>
  <si>
    <t>$D$233</t>
  </si>
  <si>
    <t xml:space="preserve"> cw_map("BR","20-OMF-&gt;C.4. 862")</t>
  </si>
  <si>
    <t>$F$233</t>
  </si>
  <si>
    <t xml:space="preserve"> cw_map("BR","40-TF-&gt;C.4. 862")</t>
  </si>
  <si>
    <t>$G$233</t>
  </si>
  <si>
    <t xml:space="preserve"> cw_map("BR","50-ISF-&gt;C.4. 862")</t>
  </si>
  <si>
    <t>$C$234</t>
  </si>
  <si>
    <t xml:space="preserve"> cw_map("BR","10-EF-&gt;C.4. 863")</t>
  </si>
  <si>
    <t>$D$234</t>
  </si>
  <si>
    <t xml:space="preserve"> cw_map("BR","20-OMF-&gt;C.4. 863")</t>
  </si>
  <si>
    <t>$C$235</t>
  </si>
  <si>
    <t xml:space="preserve"> cw_map("BR","10-EF-&gt;C.4. 864")</t>
  </si>
  <si>
    <t>$D$235</t>
  </si>
  <si>
    <t xml:space="preserve"> cw_map("BR","20-OMF-&gt;C.4. 864")</t>
  </si>
  <si>
    <t>$E$235</t>
  </si>
  <si>
    <t xml:space="preserve"> cw_map("BR","30-BIF-&gt;C.4. 864")</t>
  </si>
  <si>
    <t>$F$235</t>
  </si>
  <si>
    <t xml:space="preserve"> cw_map("BR","40-TF-&gt;C.4. 864")</t>
  </si>
  <si>
    <t>$G$235</t>
  </si>
  <si>
    <t xml:space="preserve"> cw_map("BR","50-ISF-&gt;C.4. 864")</t>
  </si>
  <si>
    <t>$H$235</t>
  </si>
  <si>
    <t xml:space="preserve"> cw_map("BR","60-CPF-&gt;C.4. 864")</t>
  </si>
  <si>
    <t>$J$235</t>
  </si>
  <si>
    <t xml:space="preserve"> cw_map("BR","80-TIF-&gt;C.4. 864")</t>
  </si>
  <si>
    <t>$K$235</t>
  </si>
  <si>
    <t xml:space="preserve"> cw_map("BR","90-FPSF-&gt;C.4. 864")</t>
  </si>
  <si>
    <t>$C$236</t>
  </si>
  <si>
    <t xml:space="preserve"> cw_map("BR","10-EF-&gt;C.4. 865")</t>
  </si>
  <si>
    <t>$D$236</t>
  </si>
  <si>
    <t xml:space="preserve"> cw_map("BR","20-OMF-&gt;C.4. 865")</t>
  </si>
  <si>
    <t>$E$236</t>
  </si>
  <si>
    <t xml:space="preserve"> cw_map("BR","30-BIF-&gt;C.4. 865")</t>
  </si>
  <si>
    <t>$F$236</t>
  </si>
  <si>
    <t xml:space="preserve"> cw_map("BR","40-TF-&gt;C.4. 865")</t>
  </si>
  <si>
    <t>$G$236</t>
  </si>
  <si>
    <t xml:space="preserve"> cw_map("BR","50-ISF-&gt;C.4. 865")</t>
  </si>
  <si>
    <t>$H$236</t>
  </si>
  <si>
    <t xml:space="preserve"> cw_map("BR","60-CPF-&gt;C.4. 865")</t>
  </si>
  <si>
    <t>$J$236</t>
  </si>
  <si>
    <t xml:space="preserve"> cw_map("BR","80-TIF-&gt;C.4. 865")</t>
  </si>
  <si>
    <t>$K$236</t>
  </si>
  <si>
    <t xml:space="preserve"> cw_map("BR","90-FPSF-&gt;C.4. 865")</t>
  </si>
  <si>
    <t>$C$237</t>
  </si>
  <si>
    <t xml:space="preserve"> cw_map("BR","10-EF-&gt;C.4. 866")</t>
  </si>
  <si>
    <t>$D$237</t>
  </si>
  <si>
    <t xml:space="preserve"> cw_map("BR","20-OMF-&gt;C.4. 866")</t>
  </si>
  <si>
    <t>$E$237</t>
  </si>
  <si>
    <t xml:space="preserve"> cw_map("BR","30-BIF-&gt;C.4. 866")</t>
  </si>
  <si>
    <t>$F$237</t>
  </si>
  <si>
    <t xml:space="preserve"> cw_map("BR","40-TF-&gt;C.4. 866")</t>
  </si>
  <si>
    <t>$G$237</t>
  </si>
  <si>
    <t xml:space="preserve"> cw_map("BR","50-ISF-&gt;C.4. 866")</t>
  </si>
  <si>
    <t>$H$237</t>
  </si>
  <si>
    <t xml:space="preserve"> cw_map("BR","60-CPF-&gt;C.4. 866")</t>
  </si>
  <si>
    <t>$J$237</t>
  </si>
  <si>
    <t xml:space="preserve"> cw_map("BR","80-TIF-&gt;C.4. 866")</t>
  </si>
  <si>
    <t>$K$237</t>
  </si>
  <si>
    <t xml:space="preserve"> cw_map("BR","90-FPSF-&gt;C.4. 866")</t>
  </si>
  <si>
    <t>$C$238</t>
  </si>
  <si>
    <t xml:space="preserve"> cw_map("BR","10-EF-&gt;C.4. 867")</t>
  </si>
  <si>
    <t>$D$238</t>
  </si>
  <si>
    <t xml:space="preserve"> cw_map("BR","20-OMF-&gt;C.4. 867")</t>
  </si>
  <si>
    <t>$E$238</t>
  </si>
  <si>
    <t xml:space="preserve"> cw_map("BR","30-BIF-&gt;C.4. 867")</t>
  </si>
  <si>
    <t>$F$238</t>
  </si>
  <si>
    <t xml:space="preserve"> cw_map("BR","40-TF-&gt;C.4. 867")</t>
  </si>
  <si>
    <t>$G$238</t>
  </si>
  <si>
    <t xml:space="preserve"> cw_map("BR","50-ISF-&gt;C.4. 867")</t>
  </si>
  <si>
    <t>$H$238</t>
  </si>
  <si>
    <t xml:space="preserve"> cw_map("BR","60-CPF-&gt;C.4. 867")</t>
  </si>
  <si>
    <t>$J$238</t>
  </si>
  <si>
    <t xml:space="preserve"> cw_map("BR","80-TIF-&gt;C.4. 867")</t>
  </si>
  <si>
    <t>$K$238</t>
  </si>
  <si>
    <t xml:space="preserve"> cw_map("BR","90-FPSF-&gt;C.4. 867")</t>
  </si>
  <si>
    <t>$C$239</t>
  </si>
  <si>
    <t xml:space="preserve"> cw_map("BR","10-EF-&gt;C.4. 868")</t>
  </si>
  <si>
    <t>$D$239</t>
  </si>
  <si>
    <t xml:space="preserve"> cw_map("BR","20-OMF-&gt;C.4. 868")</t>
  </si>
  <si>
    <t>$E$239</t>
  </si>
  <si>
    <t xml:space="preserve"> cw_map("BR","30-BIF-&gt;C.4. 868")</t>
  </si>
  <si>
    <t>$F$239</t>
  </si>
  <si>
    <t xml:space="preserve"> cw_map("BR","40-TF-&gt;C.4. 868")</t>
  </si>
  <si>
    <t>$G$239</t>
  </si>
  <si>
    <t xml:space="preserve"> cw_map("BR","50-ISF-&gt;C.4. 868")</t>
  </si>
  <si>
    <t>$H$239</t>
  </si>
  <si>
    <t xml:space="preserve"> cw_map("BR","60-CPF-&gt;C.4. 868")</t>
  </si>
  <si>
    <t>$J$239</t>
  </si>
  <si>
    <t xml:space="preserve"> cw_map("BR","80-TIF-&gt;C.4. 868")</t>
  </si>
  <si>
    <t>$K$239</t>
  </si>
  <si>
    <t xml:space="preserve"> cw_map("BR","90-FPSF-&gt;C.4. 868")</t>
  </si>
  <si>
    <t>$C$240</t>
  </si>
  <si>
    <t xml:space="preserve"> cw_map("BR","10-EF-&gt;C.4. 869")</t>
  </si>
  <si>
    <t>$D$240</t>
  </si>
  <si>
    <t xml:space="preserve"> cw_map("BR","20-OMF-&gt;C.4. 869")</t>
  </si>
  <si>
    <t>$E$240</t>
  </si>
  <si>
    <t xml:space="preserve"> cw_map("BR","30-BIF-&gt;C.4. 869")</t>
  </si>
  <si>
    <t>$F$240</t>
  </si>
  <si>
    <t xml:space="preserve"> cw_map("BR","40-TF-&gt;C.4. 869")</t>
  </si>
  <si>
    <t>$G$240</t>
  </si>
  <si>
    <t xml:space="preserve"> cw_map("BR","50-ISF-&gt;C.4. 869")</t>
  </si>
  <si>
    <t>$H$240</t>
  </si>
  <si>
    <t xml:space="preserve"> cw_map("BR","60-CPF-&gt;C.4. 869")</t>
  </si>
  <si>
    <t>$J$240</t>
  </si>
  <si>
    <t xml:space="preserve"> cw_map("BR","80-TIF-&gt;C.4. 869")</t>
  </si>
  <si>
    <t>$K$240</t>
  </si>
  <si>
    <t xml:space="preserve"> cw_map("BR","90-FPSF-&gt;C.4. 869")</t>
  </si>
  <si>
    <t>$C$241</t>
  </si>
  <si>
    <t xml:space="preserve"> cw_map("BR","10-EF-&gt;C.4. 870")</t>
  </si>
  <si>
    <t>$D$241</t>
  </si>
  <si>
    <t xml:space="preserve"> cw_map("BR","20-OMF-&gt;C.4. 870")</t>
  </si>
  <si>
    <t>$E$241</t>
  </si>
  <si>
    <t xml:space="preserve"> cw_map("BR","30-BIF-&gt;C.4. 870")</t>
  </si>
  <si>
    <t>$F$241</t>
  </si>
  <si>
    <t xml:space="preserve"> cw_map("BR","40-TF-&gt;C.4. 870")</t>
  </si>
  <si>
    <t>$G$241</t>
  </si>
  <si>
    <t xml:space="preserve"> cw_map("BR","50-ISF-&gt;C.4. 870")</t>
  </si>
  <si>
    <t>$H$241</t>
  </si>
  <si>
    <t xml:space="preserve"> cw_map("BR","60-CPF-&gt;C.4. 870")</t>
  </si>
  <si>
    <t>$J$241</t>
  </si>
  <si>
    <t xml:space="preserve"> cw_map("BR","80-TIF-&gt;C.4. 870")</t>
  </si>
  <si>
    <t>$K$241</t>
  </si>
  <si>
    <t xml:space="preserve"> cw_map("BR","90-FPSF-&gt;C.4. 870")</t>
  </si>
  <si>
    <t>$C$242</t>
  </si>
  <si>
    <t xml:space="preserve"> cw_map("BR","10-EF-&gt;C.4. 871")</t>
  </si>
  <si>
    <t>$D$242</t>
  </si>
  <si>
    <t xml:space="preserve"> cw_map("BR","20-OMF-&gt;C.4. 871")</t>
  </si>
  <si>
    <t>$E$242</t>
  </si>
  <si>
    <t xml:space="preserve"> cw_map("BR","30-BIF-&gt;C.4. 871")</t>
  </si>
  <si>
    <t>$F$242</t>
  </si>
  <si>
    <t xml:space="preserve"> cw_map("BR","40-TF-&gt;C.4. 871")</t>
  </si>
  <si>
    <t>$G$242</t>
  </si>
  <si>
    <t xml:space="preserve"> cw_map("BR","50-ISF-&gt;C.4. 871")</t>
  </si>
  <si>
    <t>$H$242</t>
  </si>
  <si>
    <t xml:space="preserve"> cw_map("BR","60-CPF-&gt;C.4. 871")</t>
  </si>
  <si>
    <t>$J$242</t>
  </si>
  <si>
    <t xml:space="preserve"> cw_map("BR","80-TIF-&gt;C.4. 871")</t>
  </si>
  <si>
    <t>$K$242</t>
  </si>
  <si>
    <t xml:space="preserve"> cw_map("BR","90-FPSF-&gt;C.4. 871")</t>
  </si>
  <si>
    <t>$C$243</t>
  </si>
  <si>
    <t xml:space="preserve"> cw_map("BR","10-EF-&gt;C.4. 872")</t>
  </si>
  <si>
    <t>$D$243</t>
  </si>
  <si>
    <t xml:space="preserve"> cw_map("BR","20-OMF-&gt;C.4. 872")</t>
  </si>
  <si>
    <t>$E$243</t>
  </si>
  <si>
    <t xml:space="preserve"> cw_map("BR","30-BIF-&gt;C.4. 872")</t>
  </si>
  <si>
    <t>$F$243</t>
  </si>
  <si>
    <t xml:space="preserve"> cw_map("BR","40-TF-&gt;C.4. 872")</t>
  </si>
  <si>
    <t>$G$243</t>
  </si>
  <si>
    <t xml:space="preserve"> cw_map("BR","50-ISF-&gt;C.4. 872")</t>
  </si>
  <si>
    <t>$H$243</t>
  </si>
  <si>
    <t xml:space="preserve"> cw_map("BR","60-CPF-&gt;C.4. 872")</t>
  </si>
  <si>
    <t>$J$243</t>
  </si>
  <si>
    <t xml:space="preserve"> cw_map("BR","80-TIF-&gt;C.4. 872")</t>
  </si>
  <si>
    <t>$K$243</t>
  </si>
  <si>
    <t xml:space="preserve"> cw_map("BR","90-FPSF-&gt;C.4. 872")</t>
  </si>
  <si>
    <t>$C$244</t>
  </si>
  <si>
    <t xml:space="preserve"> cw_map("BR","10-EF-&gt;C.4. 873")</t>
  </si>
  <si>
    <t>$D$244</t>
  </si>
  <si>
    <t xml:space="preserve"> cw_map("BR","20-OMF-&gt;C.4. 873")</t>
  </si>
  <si>
    <t>$E$244</t>
  </si>
  <si>
    <t xml:space="preserve"> cw_map("BR","30-BIF-&gt;C.4. 873")</t>
  </si>
  <si>
    <t>$F$244</t>
  </si>
  <si>
    <t xml:space="preserve"> cw_map("BR","40-TF-&gt;C.4. 873")</t>
  </si>
  <si>
    <t>$G$244</t>
  </si>
  <si>
    <t xml:space="preserve"> cw_map("BR","50-ISF-&gt;C.4. 873")</t>
  </si>
  <si>
    <t>$H$244</t>
  </si>
  <si>
    <t xml:space="preserve"> cw_map("BR","60-CPF-&gt;C.4. 873")</t>
  </si>
  <si>
    <t>$J$244</t>
  </si>
  <si>
    <t xml:space="preserve"> cw_map("BR","80-TIF-&gt;C.4. 873")</t>
  </si>
  <si>
    <t>$K$244</t>
  </si>
  <si>
    <t xml:space="preserve"> cw_map("BR","90-FPSF-&gt;C.4. 873")</t>
  </si>
  <si>
    <t>$C$245</t>
  </si>
  <si>
    <t xml:space="preserve"> cw_map("BR","10-EF-&gt;C.4. 874")</t>
  </si>
  <si>
    <t>$D$245</t>
  </si>
  <si>
    <t xml:space="preserve"> cw_map("BR","20-OMF-&gt;C.4. 874")</t>
  </si>
  <si>
    <t>$E$245</t>
  </si>
  <si>
    <t xml:space="preserve"> cw_map("BR","30-BIF-&gt;C.4. 874")</t>
  </si>
  <si>
    <t>$F$245</t>
  </si>
  <si>
    <t xml:space="preserve"> cw_map("BR","40-TF-&gt;C.4. 874")</t>
  </si>
  <si>
    <t>$G$245</t>
  </si>
  <si>
    <t xml:space="preserve"> cw_map("BR","50-ISF-&gt;C.4. 874")</t>
  </si>
  <si>
    <t>$H$245</t>
  </si>
  <si>
    <t xml:space="preserve"> cw_map("BR","60-CPF-&gt;C.4. 874")</t>
  </si>
  <si>
    <t>$J$245</t>
  </si>
  <si>
    <t xml:space="preserve"> cw_map("BR","80-TIF-&gt;C.4. 874")</t>
  </si>
  <si>
    <t>$K$245</t>
  </si>
  <si>
    <t xml:space="preserve"> cw_map("BR","90-FPSF-&gt;C.4. 874")</t>
  </si>
  <si>
    <t>$C$246</t>
  </si>
  <si>
    <t xml:space="preserve"> cw_map("BR","10-EF-&gt;C.4. 875")</t>
  </si>
  <si>
    <t>$D$246</t>
  </si>
  <si>
    <t xml:space="preserve"> cw_map("BR","20-OMF-&gt;C.4. 875")</t>
  </si>
  <si>
    <t>$E$246</t>
  </si>
  <si>
    <t xml:space="preserve"> cw_map("BR","30-BIF-&gt;C.4. 875")</t>
  </si>
  <si>
    <t>$F$246</t>
  </si>
  <si>
    <t xml:space="preserve"> cw_map("BR","40-TF-&gt;C.4. 875")</t>
  </si>
  <si>
    <t>$G$246</t>
  </si>
  <si>
    <t xml:space="preserve"> cw_map("BR","50-ISF-&gt;C.4. 875")</t>
  </si>
  <si>
    <t>$H$246</t>
  </si>
  <si>
    <t xml:space="preserve"> cw_map("BR","60-CPF-&gt;C.4. 875")</t>
  </si>
  <si>
    <t>$J$246</t>
  </si>
  <si>
    <t xml:space="preserve"> cw_map("BR","80-TIF-&gt;C.4. 875")</t>
  </si>
  <si>
    <t>$K$246</t>
  </si>
  <si>
    <t xml:space="preserve"> cw_map("BR","90-FPSF-&gt;C.4. 875")</t>
  </si>
  <si>
    <t>$C$247</t>
  </si>
  <si>
    <t xml:space="preserve"> cw_map("BR","10-EF-&gt;C.4. 876")</t>
  </si>
  <si>
    <t>$D$247</t>
  </si>
  <si>
    <t xml:space="preserve"> cw_map("BR","20-OMF-&gt;C.4. 876")</t>
  </si>
  <si>
    <t>$E$247</t>
  </si>
  <si>
    <t xml:space="preserve"> cw_map("BR","30-BIF-&gt;C.4. 876")</t>
  </si>
  <si>
    <t>$F$247</t>
  </si>
  <si>
    <t xml:space="preserve"> cw_map("BR","40-TF-&gt;C.4. 876")</t>
  </si>
  <si>
    <t>$G$247</t>
  </si>
  <si>
    <t xml:space="preserve"> cw_map("BR","50-ISF-&gt;C.4. 876")</t>
  </si>
  <si>
    <t>$H$247</t>
  </si>
  <si>
    <t xml:space="preserve"> cw_map("BR","60-CPF-&gt;C.4. 876")</t>
  </si>
  <si>
    <t>$J$247</t>
  </si>
  <si>
    <t xml:space="preserve"> cw_map("BR","80-TIF-&gt;C.4. 876")</t>
  </si>
  <si>
    <t>$K$247</t>
  </si>
  <si>
    <t xml:space="preserve"> cw_map("BR","90-FPSF-&gt;C.4. 876")</t>
  </si>
  <si>
    <t>$C$248</t>
  </si>
  <si>
    <t xml:space="preserve"> cw_map("BR","10-EF-&gt;C.4. 877")</t>
  </si>
  <si>
    <t>$D$248</t>
  </si>
  <si>
    <t xml:space="preserve"> cw_map("BR","20-OMF-&gt;C.4. 877")</t>
  </si>
  <si>
    <t>$E$248</t>
  </si>
  <si>
    <t xml:space="preserve"> cw_map("BR","30-BIF-&gt;C.4. 877")</t>
  </si>
  <si>
    <t>$F$248</t>
  </si>
  <si>
    <t xml:space="preserve"> cw_map("BR","40-TF-&gt;C.4. 877")</t>
  </si>
  <si>
    <t>$G$248</t>
  </si>
  <si>
    <t xml:space="preserve"> cw_map("BR","50-ISF-&gt;C.4. 877")</t>
  </si>
  <si>
    <t>$H$248</t>
  </si>
  <si>
    <t xml:space="preserve"> cw_map("BR","60-CPF-&gt;C.4. 877")</t>
  </si>
  <si>
    <t>$J$248</t>
  </si>
  <si>
    <t xml:space="preserve"> cw_map("BR","80-TIF-&gt;C.4. 877")</t>
  </si>
  <si>
    <t>$K$248</t>
  </si>
  <si>
    <t xml:space="preserve"> cw_map("BR","90-FPSF-&gt;C.4. 877")</t>
  </si>
  <si>
    <t>$C$249</t>
  </si>
  <si>
    <t xml:space="preserve"> cw_map("BR","10-EF-&gt;C.4. 878")</t>
  </si>
  <si>
    <t>$D$249</t>
  </si>
  <si>
    <t xml:space="preserve"> cw_map("BR","20-OMF-&gt;C.4. 878")</t>
  </si>
  <si>
    <t>$E$249</t>
  </si>
  <si>
    <t xml:space="preserve"> cw_map("BR","30-BIF-&gt;C.4. 878")</t>
  </si>
  <si>
    <t>$F$249</t>
  </si>
  <si>
    <t xml:space="preserve"> cw_map("BR","40-TF-&gt;C.4. 878")</t>
  </si>
  <si>
    <t>$G$249</t>
  </si>
  <si>
    <t xml:space="preserve"> cw_map("BR","50-ISF-&gt;C.4. 878")</t>
  </si>
  <si>
    <t>$H$249</t>
  </si>
  <si>
    <t xml:space="preserve"> cw_map("BR","60-CPF-&gt;C.4. 878")</t>
  </si>
  <si>
    <t>$J$249</t>
  </si>
  <si>
    <t xml:space="preserve"> cw_map("BR","80-TIF-&gt;C.4. 878")</t>
  </si>
  <si>
    <t>$K$249</t>
  </si>
  <si>
    <t xml:space="preserve"> cw_map("BR","90-FPSF-&gt;C.4. 878")</t>
  </si>
  <si>
    <t>$C$250</t>
  </si>
  <si>
    <t xml:space="preserve"> cw_map("BR","10-EF-&gt;C.4. 879")</t>
  </si>
  <si>
    <t>$D$250</t>
  </si>
  <si>
    <t xml:space="preserve"> cw_map("BR","20-OMF-&gt;C.4. 879")</t>
  </si>
  <si>
    <t>$E$250</t>
  </si>
  <si>
    <t xml:space="preserve"> cw_map("BR","30-BIF-&gt;C.4. 879")</t>
  </si>
  <si>
    <t>$F$250</t>
  </si>
  <si>
    <t xml:space="preserve"> cw_map("BR","40-TF-&gt;C.4. 879")</t>
  </si>
  <si>
    <t>$G$250</t>
  </si>
  <si>
    <t xml:space="preserve"> cw_map("BR","50-ISF-&gt;C.4. 879")</t>
  </si>
  <si>
    <t>$H$250</t>
  </si>
  <si>
    <t xml:space="preserve"> cw_map("BR","60-CPF-&gt;C.4. 879")</t>
  </si>
  <si>
    <t>$J$250</t>
  </si>
  <si>
    <t xml:space="preserve"> cw_map("BR","80-TIF-&gt;C.4. 879")</t>
  </si>
  <si>
    <t>$K$250</t>
  </si>
  <si>
    <t xml:space="preserve"> cw_map("BR","90-FPSF-&gt;C.4. 879")</t>
  </si>
  <si>
    <t>$C$251</t>
  </si>
  <si>
    <t xml:space="preserve"> cw_map("BR","10-EF-&gt;C.4. 880")</t>
  </si>
  <si>
    <t>$D$251</t>
  </si>
  <si>
    <t xml:space="preserve"> cw_map("BR","20-OMF-&gt;C.4. 880")</t>
  </si>
  <si>
    <t>$E$251</t>
  </si>
  <si>
    <t xml:space="preserve"> cw_map("BR","30-BIF-&gt;C.4. 880")</t>
  </si>
  <si>
    <t>$F$251</t>
  </si>
  <si>
    <t xml:space="preserve"> cw_map("BR","40-TF-&gt;C.4. 880")</t>
  </si>
  <si>
    <t>$G$251</t>
  </si>
  <si>
    <t xml:space="preserve"> cw_map("BR","50-ISF-&gt;C.4. 880")</t>
  </si>
  <si>
    <t>$H$251</t>
  </si>
  <si>
    <t xml:space="preserve"> cw_map("BR","60-CPF-&gt;C.4. 880")</t>
  </si>
  <si>
    <t>$J$251</t>
  </si>
  <si>
    <t xml:space="preserve"> cw_map("BR","80-TIF-&gt;C.4. 880")</t>
  </si>
  <si>
    <t>$K$251</t>
  </si>
  <si>
    <t xml:space="preserve"> cw_map("BR","90-FPSF-&gt;C.4. 880")</t>
  </si>
  <si>
    <t>$C$253</t>
  </si>
  <si>
    <t xml:space="preserve"> cw_map("BR","10-EF-&gt;C.4. 901")</t>
  </si>
  <si>
    <t>$C$254</t>
  </si>
  <si>
    <t xml:space="preserve"> cw_map("BR","10-EF-&gt;C.4. 902")</t>
  </si>
  <si>
    <t>$D$254</t>
  </si>
  <si>
    <t xml:space="preserve"> cw_map("BR","20-OMF-&gt;C.4. 902")</t>
  </si>
  <si>
    <t>$F$254</t>
  </si>
  <si>
    <t xml:space="preserve"> cw_map("BR","40-TF-&gt;C.4. 902")</t>
  </si>
  <si>
    <t>$G$254</t>
  </si>
  <si>
    <t xml:space="preserve"> cw_map("BR","50-ISF-&gt;C.4. 902")</t>
  </si>
  <si>
    <t>$C$255</t>
  </si>
  <si>
    <t xml:space="preserve"> cw_map("BR","10-EF-&gt;C.4. 905")</t>
  </si>
  <si>
    <t>$F$255</t>
  </si>
  <si>
    <t xml:space="preserve"> cw_map("BR","40-TF-&gt;C.4. 905")</t>
  </si>
  <si>
    <t>$G$255</t>
  </si>
  <si>
    <t xml:space="preserve"> cw_map("BR","50-ISF-&gt;C.4. 905")</t>
  </si>
  <si>
    <t>$C$256</t>
  </si>
  <si>
    <t xml:space="preserve"> -cw_map("BR","10-EF-&gt;C.4. 909")</t>
  </si>
  <si>
    <t>$F$256</t>
  </si>
  <si>
    <t xml:space="preserve"> cw_map("BR","40-TF-&gt;C.4. 909")</t>
  </si>
  <si>
    <t>$G$256</t>
  </si>
  <si>
    <t xml:space="preserve"> cw_map("BR","50-ISF-&gt;C.4. 909")</t>
  </si>
  <si>
    <t>$C$257</t>
  </si>
  <si>
    <t xml:space="preserve"> cw_map("BR","10-EF-&gt;C.4. 920")</t>
  </si>
  <si>
    <t>$D$257</t>
  </si>
  <si>
    <t xml:space="preserve"> cw_map("BR","20-OMF-&gt;C.4. 920")</t>
  </si>
  <si>
    <t>$F$257</t>
  </si>
  <si>
    <t xml:space="preserve"> cw_map("BR","40-TF-&gt;C.4. 920")</t>
  </si>
  <si>
    <t>$G$257</t>
  </si>
  <si>
    <t xml:space="preserve"> cw_map("BR","50-ISF-&gt;C.4. 920")</t>
  </si>
  <si>
    <t>$C$258</t>
  </si>
  <si>
    <t xml:space="preserve"> cw_map("BR","10-EF-&gt;C.4. 930")</t>
  </si>
  <si>
    <t>$D$258</t>
  </si>
  <si>
    <t xml:space="preserve"> cw_map("BR","20-OMF-&gt;C.4. 930")</t>
  </si>
  <si>
    <t>$F$258</t>
  </si>
  <si>
    <t xml:space="preserve"> cw_map("BR","40-TF-&gt;C.4. 930")</t>
  </si>
  <si>
    <t>$G$258</t>
  </si>
  <si>
    <t xml:space="preserve"> cw_map("BR","50-ISF-&gt;C.4. 930")</t>
  </si>
  <si>
    <t>$C$259</t>
  </si>
  <si>
    <t xml:space="preserve"> -cw_map("BR","10-EF-&gt;C.4. 932")</t>
  </si>
  <si>
    <t>$D$259</t>
  </si>
  <si>
    <t xml:space="preserve"> cw_map("BR","20-OMF-&gt;C.4. 932")</t>
  </si>
  <si>
    <t>$F$259</t>
  </si>
  <si>
    <t xml:space="preserve"> cw_map("BR","40-TF-&gt;C.4. 932")</t>
  </si>
  <si>
    <t>$G$259</t>
  </si>
  <si>
    <t xml:space="preserve"> cw_map("BR","50-ISF-&gt;C.4. 932")</t>
  </si>
  <si>
    <t>$C$260</t>
  </si>
  <si>
    <t xml:space="preserve"> cw_map("BR","10-EF-&gt;C.4. 960")</t>
  </si>
  <si>
    <t>$D$260</t>
  </si>
  <si>
    <t xml:space="preserve"> cw_map("BR","20-OMF-&gt;C.4. 960")</t>
  </si>
  <si>
    <t>$F$260</t>
  </si>
  <si>
    <t xml:space="preserve"> cw_map("BR","40-TF-&gt;C.4. 960")</t>
  </si>
  <si>
    <t>$G$260</t>
  </si>
  <si>
    <t xml:space="preserve"> cw_map("BR","50-ISF-&gt;C.4. 960")</t>
  </si>
  <si>
    <t>$C$261</t>
  </si>
  <si>
    <t xml:space="preserve"> cw_map("BR","10-EF-&gt;C.4. 981")</t>
  </si>
  <si>
    <t>$D$261</t>
  </si>
  <si>
    <t xml:space="preserve"> cw_map("BR","20-OMF-&gt;C.4. 981")</t>
  </si>
  <si>
    <t>$F$261</t>
  </si>
  <si>
    <t xml:space="preserve"> cw_map("BR","40-TF-&gt;C.4. 981")</t>
  </si>
  <si>
    <t>$G$261</t>
  </si>
  <si>
    <t xml:space="preserve"> cw_map("BR","50-ISF-&gt;C.4. 981")</t>
  </si>
  <si>
    <t>$C$262</t>
  </si>
  <si>
    <t xml:space="preserve"> cw_map("BR","10-EF-&gt;C.4. 982")</t>
  </si>
  <si>
    <t>$D$262</t>
  </si>
  <si>
    <t xml:space="preserve"> cw_map("BR","20-OMF-&gt;C.4. 982")</t>
  </si>
  <si>
    <t>$F$262</t>
  </si>
  <si>
    <t xml:space="preserve"> cw_map("BR","40-TF-&gt;C.4. 982")</t>
  </si>
  <si>
    <t>$G$262</t>
  </si>
  <si>
    <t xml:space="preserve"> cw_map("BR","50-ISF-&gt;C.4. 982")</t>
  </si>
  <si>
    <t>$C$263</t>
  </si>
  <si>
    <t xml:space="preserve"> -cw_map("BR","10-EF-&gt;C.4. 991")</t>
  </si>
  <si>
    <t>$D$263</t>
  </si>
  <si>
    <t xml:space="preserve"> cw_map("BR","20-OMF-&gt;C.4. 991")</t>
  </si>
  <si>
    <t>$F$263</t>
  </si>
  <si>
    <t xml:space="preserve"> cw_map("BR","40-TF-&gt;C.4. 991")</t>
  </si>
  <si>
    <t>$G$263</t>
  </si>
  <si>
    <t xml:space="preserve"> cw_map("BR","50-ISF-&gt;C.4. 991")</t>
  </si>
  <si>
    <t>$C$264</t>
  </si>
  <si>
    <t xml:space="preserve"> -cw_map("BR","10-EF-&gt;C.4. 992")</t>
  </si>
  <si>
    <t>$D$264</t>
  </si>
  <si>
    <t xml:space="preserve"> cw_map("BR","20-OMF-&gt;C.4. 992")</t>
  </si>
  <si>
    <t>$F$264</t>
  </si>
  <si>
    <t xml:space="preserve"> cw_map("BR","40-TF-&gt;C.4. 992")</t>
  </si>
  <si>
    <t>$G$264</t>
  </si>
  <si>
    <t xml:space="preserve"> cw_map("BR","50-ISF-&gt;C.4. 992")</t>
  </si>
  <si>
    <t>$C$265</t>
  </si>
  <si>
    <t xml:space="preserve"> cw_map("BR","10-EF-&gt;C.4. 999")</t>
  </si>
  <si>
    <t>$D$265</t>
  </si>
  <si>
    <t xml:space="preserve"> cw_map("BR","20-OMF-&gt;C.4. 999")</t>
  </si>
  <si>
    <t>$F$265</t>
  </si>
  <si>
    <t xml:space="preserve"> cw_map("BR","40-TF-&gt;C.4. 999")</t>
  </si>
  <si>
    <t>$G$265</t>
  </si>
  <si>
    <t xml:space="preserve"> cw_map("BR","50-ISF-&gt;C.4. 999")</t>
  </si>
  <si>
    <t>$H$265</t>
  </si>
  <si>
    <t xml:space="preserve"> cw_map("BR","60-CPF-&gt;C.4. 999")</t>
  </si>
  <si>
    <t>$K$265</t>
  </si>
  <si>
    <t xml:space="preserve"> cw_map("BR","90-FPSF-&gt;C.4. 999")</t>
  </si>
  <si>
    <t>SH:Expenditures 15-22</t>
  </si>
  <si>
    <t xml:space="preserve"> cw_map("BR","10-EF-&gt;D.1.1001")</t>
  </si>
  <si>
    <t xml:space="preserve"> cw_map("BR","10-EF-&gt;D.1.1002")</t>
  </si>
  <si>
    <t xml:space="preserve"> cw_map("BR","10-EF-&gt;D.1.1003")</t>
  </si>
  <si>
    <t xml:space="preserve"> cw_map("BR","10-EF-&gt;D.1.1004")</t>
  </si>
  <si>
    <t xml:space="preserve"> cw_map("BR","10-EF-&gt;D.1.1005")</t>
  </si>
  <si>
    <t xml:space="preserve"> cw_map("BR","10-EF-&gt;D.1.1006")</t>
  </si>
  <si>
    <t xml:space="preserve"> cw_map("BR","10-EF-&gt;D.1.1007")</t>
  </si>
  <si>
    <t xml:space="preserve"> cw_map("BR","10-EF-&gt;D.1.1008")</t>
  </si>
  <si>
    <t>$L$5</t>
  </si>
  <si>
    <t xml:space="preserve"> cw_map("BBR","10-EF-&gt;D.1.100*")-cw_map("BBR","10-EF-&gt;D.1.10022")</t>
  </si>
  <si>
    <t xml:space="preserve"> cw_map("BR","10-EF-&gt;D.1.1153")</t>
  </si>
  <si>
    <t>$L$6</t>
  </si>
  <si>
    <t xml:space="preserve"> cw_map("BBR","10-EF-&gt;D.1.1153")</t>
  </si>
  <si>
    <t xml:space="preserve"> cw_map("BR","10-EF-&gt;D.1.1251")</t>
  </si>
  <si>
    <t xml:space="preserve"> cw_map("BR","10-EF-&gt;D.1.1252")</t>
  </si>
  <si>
    <t xml:space="preserve"> cw_map("BR","10-EF-&gt;D.1.1253")</t>
  </si>
  <si>
    <t xml:space="preserve"> cw_map("BR","10-EF-&gt;D.1.1254")</t>
  </si>
  <si>
    <t xml:space="preserve"> cw_map("BR","10-EF-&gt;D.1.1255")</t>
  </si>
  <si>
    <t xml:space="preserve"> cw_map("BR","10-EF-&gt;D.1.1256")</t>
  </si>
  <si>
    <t xml:space="preserve"> cw_map("BR","10-EF-&gt;D.1.1257")</t>
  </si>
  <si>
    <t xml:space="preserve"> cw_map("BR","10-EF-&gt;D.1.1258")</t>
  </si>
  <si>
    <t>$L$7</t>
  </si>
  <si>
    <t xml:space="preserve"> cw_map("BBR","10-EF-&gt;D.1.125*")</t>
  </si>
  <si>
    <t xml:space="preserve"> cw_map("BR","10-EF-&gt;D.1.2001")</t>
  </si>
  <si>
    <t xml:space="preserve"> cw_map("BR","10-EF-&gt;D.1.2002")</t>
  </si>
  <si>
    <t xml:space="preserve"> cw_map("BR","10-EF-&gt;D.1.2003")</t>
  </si>
  <si>
    <t xml:space="preserve"> cw_map("BR","10-EF-&gt;D.1.2004")</t>
  </si>
  <si>
    <t xml:space="preserve"> cw_map("BR","10-EF-&gt;D.1.2005")</t>
  </si>
  <si>
    <t xml:space="preserve"> cw_map("BR","10-EF-&gt;D.1.2006")</t>
  </si>
  <si>
    <t xml:space="preserve"> cw_map("BR","10-EF-&gt;D.1.2007")</t>
  </si>
  <si>
    <t xml:space="preserve"> cw_map("BR","10-EF-&gt;D.1.2008")</t>
  </si>
  <si>
    <t>$L$8</t>
  </si>
  <si>
    <t xml:space="preserve"> cw_map("BBR","10-EF-&gt;D.1.200*")</t>
  </si>
  <si>
    <t xml:space="preserve"> cw_map("BR","10-EF-&gt;D.1.2251")</t>
  </si>
  <si>
    <t xml:space="preserve"> cw_map("BR","10-EF-&gt;D.1.2252")</t>
  </si>
  <si>
    <t xml:space="preserve"> cw_map("BR","10-EF-&gt;D.1.2253")</t>
  </si>
  <si>
    <t xml:space="preserve"> cw_map("BR","10-EF-&gt;D.1.2254")</t>
  </si>
  <si>
    <t xml:space="preserve"> cw_map("BR","10-EF-&gt;D.1.2255")</t>
  </si>
  <si>
    <t xml:space="preserve"> cw_map("BR","10-EF-&gt;D.1.2256")</t>
  </si>
  <si>
    <t xml:space="preserve"> cw_map("BR","10-EF-&gt;D.1.2257")</t>
  </si>
  <si>
    <t xml:space="preserve"> cw_map("BR","10-EF-&gt;D.1.2258")</t>
  </si>
  <si>
    <t>$L$9</t>
  </si>
  <si>
    <t xml:space="preserve"> cw_map("BBR","10-EF-&gt;D.1.225*")</t>
  </si>
  <si>
    <t xml:space="preserve"> cw_map("BR","10-EF-&gt;D.1.2501")</t>
  </si>
  <si>
    <t xml:space="preserve"> cw_map("BR","10-EF-&gt;D.1.2502")</t>
  </si>
  <si>
    <t xml:space="preserve"> cw_map("BR","10-EF-&gt;D.1.2503")</t>
  </si>
  <si>
    <t xml:space="preserve"> cw_map("BR","10-EF-&gt;D.1.2504")</t>
  </si>
  <si>
    <t xml:space="preserve"> cw_map("BR","10-EF-&gt;D.1.2505")</t>
  </si>
  <si>
    <t xml:space="preserve"> cw_map("BR","10-EF-&gt;D.1.2506")</t>
  </si>
  <si>
    <t xml:space="preserve"> cw_map("BR","10-EF-&gt;D.1.2507")</t>
  </si>
  <si>
    <t xml:space="preserve"> cw_map("BR","10-EF-&gt;D.1.2508")</t>
  </si>
  <si>
    <t>$L$10</t>
  </si>
  <si>
    <t xml:space="preserve"> cw_map("BBR","10-EF-&gt;D.1.250*")</t>
  </si>
  <si>
    <t xml:space="preserve"> cw_map("BR","10-EF-&gt;D.1.2751")</t>
  </si>
  <si>
    <t xml:space="preserve"> cw_map("BR","10-EF-&gt;D.1.2752")</t>
  </si>
  <si>
    <t xml:space="preserve"> cw_map("BR","10-EF-&gt;D.1.2753")</t>
  </si>
  <si>
    <t xml:space="preserve"> cw_map("BR","10-EF-&gt;D.1.2754")</t>
  </si>
  <si>
    <t xml:space="preserve"> cw_map("BR","10-EF-&gt;D.1.2755")</t>
  </si>
  <si>
    <t xml:space="preserve"> cw_map("BR","10-EF-&gt;D.1.2756")</t>
  </si>
  <si>
    <t xml:space="preserve"> cw_map("BR","10-EF-&gt;D.1.2757")</t>
  </si>
  <si>
    <t xml:space="preserve"> cw_map("BR","10-EF-&gt;D.1.2758")</t>
  </si>
  <si>
    <t>$L$11</t>
  </si>
  <si>
    <t xml:space="preserve"> cw_map("BBR","10-EF-&gt;D.1.275*")</t>
  </si>
  <si>
    <t xml:space="preserve"> cw_map("BR","10-EF-&gt;D.1.3001")</t>
  </si>
  <si>
    <t xml:space="preserve"> cw_map("BR","10-EF-&gt;D.1.3002")</t>
  </si>
  <si>
    <t xml:space="preserve"> cw_map("BR","10-EF-&gt;D.1.3003")</t>
  </si>
  <si>
    <t xml:space="preserve"> cw_map("BR","10-EF-&gt;D.1.3004")</t>
  </si>
  <si>
    <t xml:space="preserve"> cw_map("BR","10-EF-&gt;D.1.3005")</t>
  </si>
  <si>
    <t xml:space="preserve"> cw_map("BR","10-EF-&gt;D.1.3006")</t>
  </si>
  <si>
    <t xml:space="preserve"> cw_map("BR","10-EF-&gt;D.1.3007")</t>
  </si>
  <si>
    <t xml:space="preserve"> cw_map("BR","10-EF-&gt;D.1.3008")</t>
  </si>
  <si>
    <t>$L$12</t>
  </si>
  <si>
    <t xml:space="preserve"> cw_map("BBR","10-EF-&gt;D.1.300*")</t>
  </si>
  <si>
    <t>$C$13</t>
  </si>
  <si>
    <t xml:space="preserve"> cw_map("BR","10-EF-&gt;D.1.4001")</t>
  </si>
  <si>
    <t>$D$13</t>
  </si>
  <si>
    <t xml:space="preserve"> cw_map("BR","10-EF-&gt;D.1.4002")</t>
  </si>
  <si>
    <t>$E$13</t>
  </si>
  <si>
    <t xml:space="preserve"> cw_map("BR","10-EF-&gt;D.1.4003")</t>
  </si>
  <si>
    <t>$F$13</t>
  </si>
  <si>
    <t xml:space="preserve"> cw_map("BR","10-EF-&gt;D.1.4004")</t>
  </si>
  <si>
    <t>$G$13</t>
  </si>
  <si>
    <t xml:space="preserve"> cw_map("BR","10-EF-&gt;D.1.4005")</t>
  </si>
  <si>
    <t>$H$13</t>
  </si>
  <si>
    <t xml:space="preserve"> cw_map("BR","10-EF-&gt;D.1.4006")</t>
  </si>
  <si>
    <t>$I$13</t>
  </si>
  <si>
    <t xml:space="preserve"> cw_map("BR","10-EF-&gt;D.1.4007")</t>
  </si>
  <si>
    <t>$J$13</t>
  </si>
  <si>
    <t xml:space="preserve"> cw_map("BR","10-EF-&gt;D.1.4008")</t>
  </si>
  <si>
    <t>$L$13</t>
  </si>
  <si>
    <t xml:space="preserve"> cw_map("BBR","10-EF-&gt;D.1.400*")</t>
  </si>
  <si>
    <t xml:space="preserve"> cw_map("BR","10-EF-&gt;D.1.5001")</t>
  </si>
  <si>
    <t xml:space="preserve"> cw_map("BR","10-EF-&gt;D.1.5002")</t>
  </si>
  <si>
    <t xml:space="preserve"> cw_map("BR","10-EF-&gt;D.1.5003")</t>
  </si>
  <si>
    <t xml:space="preserve"> cw_map("BR","10-EF-&gt;D.1.5004")</t>
  </si>
  <si>
    <t xml:space="preserve"> cw_map("BR","10-EF-&gt;D.1.5005")</t>
  </si>
  <si>
    <t xml:space="preserve"> cw_map("BR","10-EF-&gt;D.1.5006")</t>
  </si>
  <si>
    <t xml:space="preserve"> cw_map("BR","10-EF-&gt;D.1.5007")</t>
  </si>
  <si>
    <t xml:space="preserve"> cw_map("BR","10-EF-&gt;D.1.5008")</t>
  </si>
  <si>
    <t>$L$14</t>
  </si>
  <si>
    <t xml:space="preserve"> cw_map("BBR","10-EF-&gt;D.1.500*")</t>
  </si>
  <si>
    <t xml:space="preserve"> cw_map("BR","10-EF-&gt;D.1.6001")</t>
  </si>
  <si>
    <t xml:space="preserve"> cw_map("BR","10-EF-&gt;D.1.6002")</t>
  </si>
  <si>
    <t xml:space="preserve"> cw_map("BR","10-EF-&gt;D.1.6003")</t>
  </si>
  <si>
    <t xml:space="preserve"> cw_map("BR","10-EF-&gt;D.1.6004")</t>
  </si>
  <si>
    <t xml:space="preserve"> cw_map("BR","10-EF-&gt;D.1.6005")</t>
  </si>
  <si>
    <t xml:space="preserve"> cw_map("BR","10-EF-&gt;D.1.6006")</t>
  </si>
  <si>
    <t xml:space="preserve"> cw_map("BR","10-EF-&gt;D.1.6007")</t>
  </si>
  <si>
    <t xml:space="preserve"> cw_map("BR","10-EF-&gt;D.1.6008")</t>
  </si>
  <si>
    <t>$L$15</t>
  </si>
  <si>
    <t xml:space="preserve"> cw_map("BBR","10-EF-&gt;D.1.600*")</t>
  </si>
  <si>
    <t xml:space="preserve"> cw_map("BR","10-EF-&gt;D.1.6501")</t>
  </si>
  <si>
    <t xml:space="preserve"> cw_map("BR","10-EF-&gt;D.1.6502")</t>
  </si>
  <si>
    <t xml:space="preserve"> cw_map("BR","10-EF-&gt;D.1.6503")</t>
  </si>
  <si>
    <t xml:space="preserve"> cw_map("BR","10-EF-&gt;D.1.6504")</t>
  </si>
  <si>
    <t xml:space="preserve"> cw_map("BR","10-EF-&gt;D.1.6505")</t>
  </si>
  <si>
    <t xml:space="preserve"> cw_map("BR","10-EF-&gt;D.1.6506")</t>
  </si>
  <si>
    <t xml:space="preserve"> cw_map("BR","10-EF-&gt;D.1.6507")</t>
  </si>
  <si>
    <t xml:space="preserve"> cw_map("BR","10-EF-&gt;D.1.6508")</t>
  </si>
  <si>
    <t>$L$16</t>
  </si>
  <si>
    <t xml:space="preserve"> cw_map("BBR","10-EF-&gt;D.1.650*")</t>
  </si>
  <si>
    <t xml:space="preserve"> cw_map("BR","10-EF-&gt;D.1.7001")</t>
  </si>
  <si>
    <t xml:space="preserve"> cw_map("BR","10-EF-&gt;D.1.7002")</t>
  </si>
  <si>
    <t xml:space="preserve"> cw_map("BR","10-EF-&gt;D.1.7003")</t>
  </si>
  <si>
    <t xml:space="preserve"> cw_map("BR","10-EF-&gt;D.1.7004")</t>
  </si>
  <si>
    <t xml:space="preserve"> cw_map("BR","10-EF-&gt;D.1.7005")</t>
  </si>
  <si>
    <t xml:space="preserve"> cw_map("BR","10-EF-&gt;D.1.7006")</t>
  </si>
  <si>
    <t xml:space="preserve"> cw_map("BR","10-EF-&gt;D.1.7007")</t>
  </si>
  <si>
    <t xml:space="preserve"> cw_map("BR","10-EF-&gt;D.1.7008")</t>
  </si>
  <si>
    <t>$L$17</t>
  </si>
  <si>
    <t xml:space="preserve"> cw_map("BBR","10-EF-&gt;D.1.700*")</t>
  </si>
  <si>
    <t>$C$18</t>
  </si>
  <si>
    <t xml:space="preserve"> cw_map("BR","10-EF-&gt;D.1.8001")</t>
  </si>
  <si>
    <t>$D$18</t>
  </si>
  <si>
    <t xml:space="preserve"> cw_map("BR","10-EF-&gt;D.1.8002")</t>
  </si>
  <si>
    <t>$E$18</t>
  </si>
  <si>
    <t xml:space="preserve"> cw_map("BR","10-EF-&gt;D.1.8003")</t>
  </si>
  <si>
    <t>$F$18</t>
  </si>
  <si>
    <t xml:space="preserve"> cw_map("BR","10-EF-&gt;D.1.8004")</t>
  </si>
  <si>
    <t>$G$18</t>
  </si>
  <si>
    <t xml:space="preserve"> cw_map("BR","10-EF-&gt;D.1.8005")</t>
  </si>
  <si>
    <t>$H$18</t>
  </si>
  <si>
    <t xml:space="preserve"> cw_map("BR","10-EF-&gt;D.1.8006")</t>
  </si>
  <si>
    <t>$I$18</t>
  </si>
  <si>
    <t xml:space="preserve"> cw_map("BR","10-EF-&gt;D.1.8007")</t>
  </si>
  <si>
    <t>$J$18</t>
  </si>
  <si>
    <t xml:space="preserve"> cw_map("BR","10-EF-&gt;D.1.8008")</t>
  </si>
  <si>
    <t>$L$18</t>
  </si>
  <si>
    <t xml:space="preserve"> cw_map("BBR","10-EF-&gt;D.1.800*")</t>
  </si>
  <si>
    <t>$C$19</t>
  </si>
  <si>
    <t xml:space="preserve"> cw_map("BR","10-EF-&gt;D.1.9001")</t>
  </si>
  <si>
    <t>$D$19</t>
  </si>
  <si>
    <t xml:space="preserve"> cw_map("BR","10-EF-&gt;D.1.9002")</t>
  </si>
  <si>
    <t>$E$19</t>
  </si>
  <si>
    <t xml:space="preserve"> cw_map("BR","10-EF-&gt;D.1.9003")</t>
  </si>
  <si>
    <t>$F$19</t>
  </si>
  <si>
    <t xml:space="preserve"> cw_map("BR","10-EF-&gt;D.1.9004")</t>
  </si>
  <si>
    <t>$G$19</t>
  </si>
  <si>
    <t xml:space="preserve"> cw_map("BR","10-EF-&gt;D.1.9005")</t>
  </si>
  <si>
    <t>$H$19</t>
  </si>
  <si>
    <t xml:space="preserve"> cw_map("BR","10-EF-&gt;D.1.9006")</t>
  </si>
  <si>
    <t>$I$19</t>
  </si>
  <si>
    <t xml:space="preserve"> cw_map("BR","10-EF-&gt;D.1.9007")</t>
  </si>
  <si>
    <t>$J$19</t>
  </si>
  <si>
    <t xml:space="preserve"> cw_map("BR","10-EF-&gt;D.1.9008")</t>
  </si>
  <si>
    <t>$L$19</t>
  </si>
  <si>
    <t xml:space="preserve"> cw_map("BBR","10-EF-&gt;D.1.900*")</t>
  </si>
  <si>
    <t>$H$20</t>
  </si>
  <si>
    <t xml:space="preserve"> cw_map("BR","10-EF-&gt;D.1.9106")</t>
  </si>
  <si>
    <t>$L$20</t>
  </si>
  <si>
    <t xml:space="preserve"> cw_map("BBR","10-EF-&gt;D.1.910*")</t>
  </si>
  <si>
    <t>$H$21</t>
  </si>
  <si>
    <t xml:space="preserve"> cw_map("BR","10-EF-&gt;D.1.9116")</t>
  </si>
  <si>
    <t>$L$21</t>
  </si>
  <si>
    <t xml:space="preserve"> cw_map("BBR","10-EF-&gt;D.1.911*")</t>
  </si>
  <si>
    <t>$H$22</t>
  </si>
  <si>
    <t xml:space="preserve"> cw_map("BR","10-EF-&gt;D.1.9126")</t>
  </si>
  <si>
    <t>$L$22</t>
  </si>
  <si>
    <t xml:space="preserve"> cw_map("BBR","10-EF-&gt;D.1.912*")</t>
  </si>
  <si>
    <t>$H$23</t>
  </si>
  <si>
    <t xml:space="preserve"> cw_map("BR","10-EF-&gt;D.1.9136")</t>
  </si>
  <si>
    <t>$L$23</t>
  </si>
  <si>
    <t xml:space="preserve"> cw_map("BBR","10-EF-&gt;D.1.913*")</t>
  </si>
  <si>
    <t>$H$24</t>
  </si>
  <si>
    <t xml:space="preserve"> cw_map("BR","10-EF-&gt;D.1.9146")</t>
  </si>
  <si>
    <t>$L$24</t>
  </si>
  <si>
    <t xml:space="preserve"> cw_map("BBR","10-EF-&gt;D.1.914*")</t>
  </si>
  <si>
    <t xml:space="preserve"> cw_map("BR","10-EF-&gt;D.1.9156")</t>
  </si>
  <si>
    <t>$L$25</t>
  </si>
  <si>
    <t xml:space="preserve"> cw_map("BBR","10-EF-&gt;D.1.915*")</t>
  </si>
  <si>
    <t xml:space="preserve"> cw_map("BR","10-EF-&gt;D.1.9166")</t>
  </si>
  <si>
    <t>$L$26</t>
  </si>
  <si>
    <t xml:space="preserve"> cw_map("BBR","10-EF-&gt;D.1.916*")</t>
  </si>
  <si>
    <t xml:space="preserve"> cw_map("BR","10-EF-&gt;D.1.9176")</t>
  </si>
  <si>
    <t>$L$27</t>
  </si>
  <si>
    <t xml:space="preserve"> cw_map("BBR","10-EF-&gt;D.1.917*")</t>
  </si>
  <si>
    <t xml:space="preserve"> cw_map("BR","10-EF-&gt;D.1.9186")</t>
  </si>
  <si>
    <t>$L$28</t>
  </si>
  <si>
    <t xml:space="preserve"> cw_map("BBR","10-EF-&gt;D.1.918*")</t>
  </si>
  <si>
    <t xml:space="preserve"> cw_map("BR","10-EF-&gt;D.1.9196")</t>
  </si>
  <si>
    <t>$L$29</t>
  </si>
  <si>
    <t xml:space="preserve"> cw_map("BBR","10-EF-&gt;D.1.919*")</t>
  </si>
  <si>
    <t xml:space="preserve"> cw_map("BR","10-EF-&gt;D.1.9206")</t>
  </si>
  <si>
    <t>$L$30</t>
  </si>
  <si>
    <t xml:space="preserve"> cw_map("BBR","10-EF-&gt;D.1.920*")</t>
  </si>
  <si>
    <t xml:space="preserve"> cw_map("BR","10-EF-&gt;D.1.9216")</t>
  </si>
  <si>
    <t>$L$31</t>
  </si>
  <si>
    <t xml:space="preserve"> cw_map("BBR","10-EF-&gt;D.1.921*")</t>
  </si>
  <si>
    <t xml:space="preserve"> cw_map("BR","10-EF-&gt;D.1.9226")</t>
  </si>
  <si>
    <t>$L$32</t>
  </si>
  <si>
    <t xml:space="preserve"> cw_map("BBR","10-EF-&gt;D.1.922*")</t>
  </si>
  <si>
    <t xml:space="preserve"> cw_map("BR","10-EF-&gt;D.2.1101")</t>
  </si>
  <si>
    <t xml:space="preserve"> cw_map("BR","10-EF-&gt;D.2.1102")</t>
  </si>
  <si>
    <t xml:space="preserve"> cw_map("BR","10-EF-&gt;D.2.1103")</t>
  </si>
  <si>
    <t xml:space="preserve"> cw_map("BR","10-EF-&gt;D.2.1104")</t>
  </si>
  <si>
    <t xml:space="preserve"> cw_map("BR","10-EF-&gt;D.2.1105")</t>
  </si>
  <si>
    <t xml:space="preserve"> cw_map("BR","10-EF-&gt;D.2.1106")</t>
  </si>
  <si>
    <t>$I$36</t>
  </si>
  <si>
    <t xml:space="preserve"> cw_map("BR","10-EF-&gt;D.2.1107")</t>
  </si>
  <si>
    <t xml:space="preserve"> cw_map("BR","10-EF-&gt;D.2.1108")</t>
  </si>
  <si>
    <t>$L$36</t>
  </si>
  <si>
    <t xml:space="preserve"> cw_map("BBR","10-EF-&gt;D.2.110*")</t>
  </si>
  <si>
    <t xml:space="preserve"> cw_map("BR","10-EF-&gt;D.2.1201")</t>
  </si>
  <si>
    <t>$D$37</t>
  </si>
  <si>
    <t xml:space="preserve"> cw_map("BR","10-EF-&gt;D.2.1202")</t>
  </si>
  <si>
    <t>$E$37</t>
  </si>
  <si>
    <t xml:space="preserve"> cw_map("BR","10-EF-&gt;D.2.1203")</t>
  </si>
  <si>
    <t>$F$37</t>
  </si>
  <si>
    <t xml:space="preserve"> cw_map("BR","10-EF-&gt;D.2.1204")</t>
  </si>
  <si>
    <t>$G$37</t>
  </si>
  <si>
    <t xml:space="preserve"> cw_map("BR","10-EF-&gt;D.2.1205")</t>
  </si>
  <si>
    <t>$H$37</t>
  </si>
  <si>
    <t xml:space="preserve"> cw_map("BR","10-EF-&gt;D.2.1206")</t>
  </si>
  <si>
    <t>$I$37</t>
  </si>
  <si>
    <t xml:space="preserve"> cw_map("BR","10-EF-&gt;D.2.1207")</t>
  </si>
  <si>
    <t>$J$37</t>
  </si>
  <si>
    <t xml:space="preserve"> cw_map("BR","10-EF-&gt;D.2.1208")</t>
  </si>
  <si>
    <t>$L$37</t>
  </si>
  <si>
    <t xml:space="preserve"> cw_map("BBR","10-EF-&gt;D.2.120*")</t>
  </si>
  <si>
    <t xml:space="preserve"> cw_map("BR","10-EF-&gt;D.2.1301")</t>
  </si>
  <si>
    <t xml:space="preserve"> cw_map("BR","10-EF-&gt;D.2.1302")</t>
  </si>
  <si>
    <t xml:space="preserve"> cw_map("BR","10-EF-&gt;D.2.1303")</t>
  </si>
  <si>
    <t xml:space="preserve"> cw_map("BR","10-EF-&gt;D.2.1304")</t>
  </si>
  <si>
    <t xml:space="preserve"> cw_map("BR","10-EF-&gt;D.2.1305")</t>
  </si>
  <si>
    <t xml:space="preserve"> cw_map("BR","10-EF-&gt;D.2.1306")</t>
  </si>
  <si>
    <t xml:space="preserve"> cw_map("BR","10-EF-&gt;D.2.1307")</t>
  </si>
  <si>
    <t xml:space="preserve"> cw_map("BR","10-EF-&gt;D.2.1308")</t>
  </si>
  <si>
    <t>$L$38</t>
  </si>
  <si>
    <t xml:space="preserve"> cw_map("BBR","10-EF-&gt;D.2.130*")</t>
  </si>
  <si>
    <t xml:space="preserve"> cw_map("BR","10-EF-&gt;D.2.1401")</t>
  </si>
  <si>
    <t>$D$39</t>
  </si>
  <si>
    <t xml:space="preserve"> cw_map("BR","10-EF-&gt;D.2.1402")</t>
  </si>
  <si>
    <t>$E$39</t>
  </si>
  <si>
    <t xml:space="preserve"> cw_map("BR","10-EF-&gt;D.2.1403")</t>
  </si>
  <si>
    <t>$F$39</t>
  </si>
  <si>
    <t xml:space="preserve"> cw_map("BR","10-EF-&gt;D.2.1404")</t>
  </si>
  <si>
    <t>$G$39</t>
  </si>
  <si>
    <t xml:space="preserve"> cw_map("BR","10-EF-&gt;D.2.1405")</t>
  </si>
  <si>
    <t>$H$39</t>
  </si>
  <si>
    <t xml:space="preserve"> cw_map("BR","10-EF-&gt;D.2.1406")</t>
  </si>
  <si>
    <t>$I$39</t>
  </si>
  <si>
    <t xml:space="preserve"> cw_map("BR","10-EF-&gt;D.2.1407")</t>
  </si>
  <si>
    <t>$J$39</t>
  </si>
  <si>
    <t xml:space="preserve"> cw_map("BR","10-EF-&gt;D.2.1408")</t>
  </si>
  <si>
    <t>$L$39</t>
  </si>
  <si>
    <t xml:space="preserve"> cw_map("BBR","10-EF-&gt;D.2.140*")</t>
  </si>
  <si>
    <t>$C$40</t>
  </si>
  <si>
    <t xml:space="preserve"> cw_map("BR","10-EF-&gt;D.2.1501")</t>
  </si>
  <si>
    <t>$D$40</t>
  </si>
  <si>
    <t xml:space="preserve"> cw_map("BR","10-EF-&gt;D.2.1502")</t>
  </si>
  <si>
    <t>$E$40</t>
  </si>
  <si>
    <t xml:space="preserve"> cw_map("BR","10-EF-&gt;D.2.1503")</t>
  </si>
  <si>
    <t>$F$40</t>
  </si>
  <si>
    <t xml:space="preserve"> cw_map("BR","10-EF-&gt;D.2.1504")</t>
  </si>
  <si>
    <t>$G$40</t>
  </si>
  <si>
    <t xml:space="preserve"> cw_map("BR","10-EF-&gt;D.2.1505")</t>
  </si>
  <si>
    <t>$H$40</t>
  </si>
  <si>
    <t xml:space="preserve"> cw_map("BR","10-EF-&gt;D.2.1506")</t>
  </si>
  <si>
    <t>$I$40</t>
  </si>
  <si>
    <t xml:space="preserve"> cw_map("BR","10-EF-&gt;D.2.1507")</t>
  </si>
  <si>
    <t>$J$40</t>
  </si>
  <si>
    <t xml:space="preserve"> cw_map("BR","10-EF-&gt;D.2.1508")</t>
  </si>
  <si>
    <t>$L$40</t>
  </si>
  <si>
    <t xml:space="preserve"> cw_map("BBR","10-EF-&gt;D.2.150*")</t>
  </si>
  <si>
    <t>$C$41</t>
  </si>
  <si>
    <t xml:space="preserve"> cw_map("BR","10-EF-&gt;D.2.1901")</t>
  </si>
  <si>
    <t>$D$41</t>
  </si>
  <si>
    <t xml:space="preserve"> cw_map("BR","10-EF-&gt;D.2.1902")</t>
  </si>
  <si>
    <t>$E$41</t>
  </si>
  <si>
    <t xml:space="preserve"> cw_map("BR","10-EF-&gt;D.2.1903")</t>
  </si>
  <si>
    <t>$F$41</t>
  </si>
  <si>
    <t xml:space="preserve"> cw_map("BR","10-EF-&gt;D.2.1904")</t>
  </si>
  <si>
    <t>$G$41</t>
  </si>
  <si>
    <t xml:space="preserve"> cw_map("BR","10-EF-&gt;D.2.1905")</t>
  </si>
  <si>
    <t>$H$41</t>
  </si>
  <si>
    <t xml:space="preserve"> cw_map("BR","10-EF-&gt;D.2.1906")</t>
  </si>
  <si>
    <t>$I$41</t>
  </si>
  <si>
    <t xml:space="preserve"> cw_map("BR","10-EF-&gt;D.2.1907")</t>
  </si>
  <si>
    <t>$J$41</t>
  </si>
  <si>
    <t xml:space="preserve"> cw_map("BR","10-EF-&gt;D.2.1908")</t>
  </si>
  <si>
    <t>$L$41</t>
  </si>
  <si>
    <t xml:space="preserve"> cw_map("BBR","10-EF-&gt;D.2.190*")</t>
  </si>
  <si>
    <t>$C$44</t>
  </si>
  <si>
    <t xml:space="preserve"> cw_map("BR","10-EF-&gt;D.2.2101")</t>
  </si>
  <si>
    <t>$D$44</t>
  </si>
  <si>
    <t xml:space="preserve"> cw_map("BR","10-EF-&gt;D.2.2102")</t>
  </si>
  <si>
    <t>$E$44</t>
  </si>
  <si>
    <t xml:space="preserve"> cw_map("BR","10-EF-&gt;D.2.2103")</t>
  </si>
  <si>
    <t xml:space="preserve"> cw_map("BR","10-EF-&gt;D.2.2104")</t>
  </si>
  <si>
    <t>$G$44</t>
  </si>
  <si>
    <t xml:space="preserve"> cw_map("BR","10-EF-&gt;D.2.2105")</t>
  </si>
  <si>
    <t>$H$44</t>
  </si>
  <si>
    <t xml:space="preserve"> cw_map("BR","10-EF-&gt;D.2.2106")</t>
  </si>
  <si>
    <t>$I$44</t>
  </si>
  <si>
    <t xml:space="preserve"> cw_map("BR","10-EF-&gt;D.2.2107")</t>
  </si>
  <si>
    <t>$J$44</t>
  </si>
  <si>
    <t xml:space="preserve"> cw_map("BR","10-EF-&gt;D.2.2108")</t>
  </si>
  <si>
    <t>$L$44</t>
  </si>
  <si>
    <t xml:space="preserve"> cw_map("BBR","10-EF-&gt;D.2.210*")</t>
  </si>
  <si>
    <t>$C$45</t>
  </si>
  <si>
    <t xml:space="preserve"> cw_map("BR","10-EF-&gt;D.2.2201")</t>
  </si>
  <si>
    <t>$D$45</t>
  </si>
  <si>
    <t xml:space="preserve"> cw_map("BR","10-EF-&gt;D.2.2202")</t>
  </si>
  <si>
    <t>$E$45</t>
  </si>
  <si>
    <t xml:space="preserve"> cw_map("BR","10-EF-&gt;D.2.2203")</t>
  </si>
  <si>
    <t xml:space="preserve"> cw_map("BR","10-EF-&gt;D.2.2204")</t>
  </si>
  <si>
    <t>$G$45</t>
  </si>
  <si>
    <t xml:space="preserve"> cw_map("BR","10-EF-&gt;D.2.2205")</t>
  </si>
  <si>
    <t>$H$45</t>
  </si>
  <si>
    <t xml:space="preserve"> cw_map("BR","10-EF-&gt;D.2.2206")</t>
  </si>
  <si>
    <t>$I$45</t>
  </si>
  <si>
    <t xml:space="preserve"> cw_map("BR","10-EF-&gt;D.2.2207")</t>
  </si>
  <si>
    <t>$J$45</t>
  </si>
  <si>
    <t xml:space="preserve"> cw_map("BR","10-EF-&gt;D.2.2208")</t>
  </si>
  <si>
    <t>$L$45</t>
  </si>
  <si>
    <t xml:space="preserve"> cw_map("BBR","10-EF-&gt;D.2.220*")</t>
  </si>
  <si>
    <t>$C$46</t>
  </si>
  <si>
    <t xml:space="preserve"> cw_map("BR","10-EF-&gt;D.2.2301")</t>
  </si>
  <si>
    <t>$D$46</t>
  </si>
  <si>
    <t xml:space="preserve"> cw_map("BR","10-EF-&gt;D.2.2302")</t>
  </si>
  <si>
    <t>$E$46</t>
  </si>
  <si>
    <t xml:space="preserve"> cw_map("BR","10-EF-&gt;D.2.2303")</t>
  </si>
  <si>
    <t xml:space="preserve"> cw_map("BR","10-EF-&gt;D.2.2304")</t>
  </si>
  <si>
    <t>$G$46</t>
  </si>
  <si>
    <t xml:space="preserve"> cw_map("BR","10-EF-&gt;D.2.2305")</t>
  </si>
  <si>
    <t>$H$46</t>
  </si>
  <si>
    <t xml:space="preserve"> cw_map("BR","10-EF-&gt;D.2.2306")</t>
  </si>
  <si>
    <t>$I$46</t>
  </si>
  <si>
    <t xml:space="preserve"> cw_map("BR","10-EF-&gt;D.2.2307")</t>
  </si>
  <si>
    <t>$J$46</t>
  </si>
  <si>
    <t xml:space="preserve"> cw_map("BR","10-EF-&gt;D.2.2308")</t>
  </si>
  <si>
    <t>$L$46</t>
  </si>
  <si>
    <t xml:space="preserve"> cw_map("BBR","10-EF-&gt;D.2.230*")</t>
  </si>
  <si>
    <t xml:space="preserve"> cw_map("BR","10-EF-&gt;D.2.3101")</t>
  </si>
  <si>
    <t xml:space="preserve"> cw_map("BR","10-EF-&gt;D.2.3102")</t>
  </si>
  <si>
    <t>$E$49</t>
  </si>
  <si>
    <t xml:space="preserve"> cw_map("BR","10-EF-&gt;D.2.3103")</t>
  </si>
  <si>
    <t xml:space="preserve"> cw_map("BR","10-EF-&gt;D.2.3104")</t>
  </si>
  <si>
    <t>$G$49</t>
  </si>
  <si>
    <t xml:space="preserve"> cw_map("BR","10-EF-&gt;D.2.3105")</t>
  </si>
  <si>
    <t>$H$49</t>
  </si>
  <si>
    <t xml:space="preserve"> cw_map("BR","10-EF-&gt;D.2.3106")</t>
  </si>
  <si>
    <t>$I$49</t>
  </si>
  <si>
    <t xml:space="preserve"> cw_map("BR","10-EF-&gt;D.2.3107")</t>
  </si>
  <si>
    <t>$J$49</t>
  </si>
  <si>
    <t xml:space="preserve"> cw_map("BR","10-EF-&gt;D.2.3108")</t>
  </si>
  <si>
    <t>$L$49</t>
  </si>
  <si>
    <t xml:space="preserve"> cw_map("BBR","10-EF-&gt;D.2.310*")</t>
  </si>
  <si>
    <t xml:space="preserve"> cw_map("BR","10-EF-&gt;D.2.3201")</t>
  </si>
  <si>
    <t xml:space="preserve"> cw_map("BR","10-EF-&gt;D.2.3202")</t>
  </si>
  <si>
    <t xml:space="preserve"> cw_map("BR","10-EF-&gt;D.2.3203")</t>
  </si>
  <si>
    <t xml:space="preserve"> cw_map("BR","10-EF-&gt;D.2.3204")</t>
  </si>
  <si>
    <t xml:space="preserve"> cw_map("BR","10-EF-&gt;D.2.3205")</t>
  </si>
  <si>
    <t xml:space="preserve"> cw_map("BR","10-EF-&gt;D.2.3206")</t>
  </si>
  <si>
    <t>$I$50</t>
  </si>
  <si>
    <t xml:space="preserve"> cw_map("BR","10-EF-&gt;D.2.3207")</t>
  </si>
  <si>
    <t xml:space="preserve"> cw_map("BR","10-EF-&gt;D.2.3208")</t>
  </si>
  <si>
    <t>$L$50</t>
  </si>
  <si>
    <t xml:space="preserve"> cw_map("BBR","10-EF-&gt;D.2.320*")</t>
  </si>
  <si>
    <t>$C$51</t>
  </si>
  <si>
    <t xml:space="preserve"> cw_map("BR","10-EF-&gt;D.2.3301")</t>
  </si>
  <si>
    <t>$D$51</t>
  </si>
  <si>
    <t xml:space="preserve"> cw_map("BR","10-EF-&gt;D.2.3302")</t>
  </si>
  <si>
    <t>$E$51</t>
  </si>
  <si>
    <t xml:space="preserve"> cw_map("BR","10-EF-&gt;D.2.3303")</t>
  </si>
  <si>
    <t xml:space="preserve"> cw_map("BR","10-EF-&gt;D.2.3304")</t>
  </si>
  <si>
    <t>$G$51</t>
  </si>
  <si>
    <t xml:space="preserve"> cw_map("BR","10-EF-&gt;D.2.3305")</t>
  </si>
  <si>
    <t>$H$51</t>
  </si>
  <si>
    <t xml:space="preserve"> cw_map("BR","10-EF-&gt;D.2.3306")</t>
  </si>
  <si>
    <t>$I$51</t>
  </si>
  <si>
    <t xml:space="preserve"> cw_map("BR","10-EF-&gt;D.2.3307")</t>
  </si>
  <si>
    <t>$J$51</t>
  </si>
  <si>
    <t xml:space="preserve"> cw_map("BR","10-EF-&gt;D.2.3308")</t>
  </si>
  <si>
    <t>$L$51</t>
  </si>
  <si>
    <t xml:space="preserve"> cw_map("BBR","10-EF-&gt;D.2.330*")</t>
  </si>
  <si>
    <t>$C$52</t>
  </si>
  <si>
    <t xml:space="preserve"> cw_map("BR","D.2.36?1")+cw_map("BR","D.2.37?1")</t>
  </si>
  <si>
    <t>$D$52</t>
  </si>
  <si>
    <t xml:space="preserve"> cw_map("BR","D.2.36?2")+cw_map("BR","D.2.37?2")</t>
  </si>
  <si>
    <t xml:space="preserve"> cw_map("BR","D.2.36?4")+cw_map("BR","D.2.37?4")</t>
  </si>
  <si>
    <t>$G$52</t>
  </si>
  <si>
    <t xml:space="preserve"> cw_map("BR","D.2.36?5")+cw_map("BR","D.2.37?5")</t>
  </si>
  <si>
    <t>$H$52</t>
  </si>
  <si>
    <t xml:space="preserve"> cw_map("BR","D.2.36?6")+cw_map("BR","D.2.37?6")</t>
  </si>
  <si>
    <t>$I$52</t>
  </si>
  <si>
    <t xml:space="preserve"> cw_map("BR","D.2.36?7")+cw_map("BR","D.2.37?7")</t>
  </si>
  <si>
    <t>$J$52</t>
  </si>
  <si>
    <t xml:space="preserve"> cw_map("BR","D.2.36?8")+cw_map("BR","D.2.37?8")</t>
  </si>
  <si>
    <t>$L$52</t>
  </si>
  <si>
    <t xml:space="preserve"> cw_map("BBR","10-EF-&gt;D.2.360*")+cw_map("BBR","10-EF-&gt;D.2.370*")</t>
  </si>
  <si>
    <t xml:space="preserve"> cw_map("BR","10-EF-&gt;D.2.4101")</t>
  </si>
  <si>
    <t xml:space="preserve"> cw_map("BR","10-EF-&gt;D.2.4102")</t>
  </si>
  <si>
    <t>$E$55</t>
  </si>
  <si>
    <t xml:space="preserve"> cw_map("BR","10-EF-&gt;D.2.4103")</t>
  </si>
  <si>
    <t xml:space="preserve"> cw_map("BR","10-EF-&gt;D.2.4104")</t>
  </si>
  <si>
    <t>$G$55</t>
  </si>
  <si>
    <t xml:space="preserve"> cw_map("BR","10-EF-&gt;D.2.4105")</t>
  </si>
  <si>
    <t xml:space="preserve"> cw_map("BR","10-EF-&gt;D.2.4106")</t>
  </si>
  <si>
    <t>$I$55</t>
  </si>
  <si>
    <t xml:space="preserve"> cw_map("BR","10-EF-&gt;D.2.4107")</t>
  </si>
  <si>
    <t>$J$55</t>
  </si>
  <si>
    <t xml:space="preserve"> cw_map("BR","10-EF-&gt;D.2.4108")</t>
  </si>
  <si>
    <t>$L$55</t>
  </si>
  <si>
    <t xml:space="preserve"> cw_map("BBR","10-EF-&gt;D.2.410*")</t>
  </si>
  <si>
    <t xml:space="preserve"> cw_map("BR","10-EF-&gt;D.2.4901")</t>
  </si>
  <si>
    <t xml:space="preserve"> cw_map("BR","10-EF-&gt;D.2.4902")</t>
  </si>
  <si>
    <t>$E$56</t>
  </si>
  <si>
    <t xml:space="preserve"> cw_map("BR","10-EF-&gt;D.2.4903")</t>
  </si>
  <si>
    <t xml:space="preserve"> cw_map("BR","10-EF-&gt;D.2.4904")</t>
  </si>
  <si>
    <t>$G$56</t>
  </si>
  <si>
    <t xml:space="preserve"> cw_map("BR","10-EF-&gt;D.2.4905")</t>
  </si>
  <si>
    <t xml:space="preserve"> cw_map("BR","10-EF-&gt;D.2.4906")</t>
  </si>
  <si>
    <t>$I$56</t>
  </si>
  <si>
    <t xml:space="preserve"> cw_map("BR","10-EF-&gt;D.2.4907")</t>
  </si>
  <si>
    <t>$J$56</t>
  </si>
  <si>
    <t xml:space="preserve"> cw_map("BR","10-EF-&gt;D.2.4908")</t>
  </si>
  <si>
    <t>$L$56</t>
  </si>
  <si>
    <t xml:space="preserve"> cw_map("BBR","10-EF-&gt;D.2.490*")</t>
  </si>
  <si>
    <t xml:space="preserve"> cw_map("BR","10-EF-&gt;D.2.5101")</t>
  </si>
  <si>
    <t xml:space="preserve"> cw_map("BR","10-EF-&gt;D.2.5102")</t>
  </si>
  <si>
    <t>$E$59</t>
  </si>
  <si>
    <t xml:space="preserve"> cw_map("BR","10-EF-&gt;D.2.5103")</t>
  </si>
  <si>
    <t xml:space="preserve"> cw_map("BR","10-EF-&gt;D.2.5104")</t>
  </si>
  <si>
    <t>$G$59</t>
  </si>
  <si>
    <t xml:space="preserve"> cw_map("BR","10-EF-&gt;D.2.5105")</t>
  </si>
  <si>
    <t xml:space="preserve"> cw_map("BR","10-EF-&gt;D.2.5106")</t>
  </si>
  <si>
    <t>$I$59</t>
  </si>
  <si>
    <t xml:space="preserve"> cw_map("BR","10-EF-&gt;D.2.5107")</t>
  </si>
  <si>
    <t>$J$59</t>
  </si>
  <si>
    <t xml:space="preserve"> cw_map("BR","10-EF-&gt;D.2.5108")</t>
  </si>
  <si>
    <t>$L$59</t>
  </si>
  <si>
    <t xml:space="preserve"> cw_map("BBR","10-EF-&gt;D.2.510*")</t>
  </si>
  <si>
    <t xml:space="preserve"> cw_map("BR","10-EF-&gt;D.2.5201")</t>
  </si>
  <si>
    <t xml:space="preserve"> cw_map("BR","10-EF-&gt;D.2.5202")</t>
  </si>
  <si>
    <t>$E$60</t>
  </si>
  <si>
    <t xml:space="preserve"> cw_map("BR","10-EF-&gt;D.2.5203")</t>
  </si>
  <si>
    <t xml:space="preserve"> cw_map("BR","10-EF-&gt;D.2.5204")</t>
  </si>
  <si>
    <t>$G$60</t>
  </si>
  <si>
    <t xml:space="preserve"> cw_map("BR","10-EF-&gt;D.2.5205")</t>
  </si>
  <si>
    <t xml:space="preserve"> cw_map("BR","10-EF-&gt;D.2.5206")</t>
  </si>
  <si>
    <t>$I$60</t>
  </si>
  <si>
    <t xml:space="preserve"> cw_map("BR","10-EF-&gt;D.2.5207")</t>
  </si>
  <si>
    <t>$J$60</t>
  </si>
  <si>
    <t xml:space="preserve"> cw_map("BR","10-EF-&gt;D.2.5208")</t>
  </si>
  <si>
    <t>$L$60</t>
  </si>
  <si>
    <t xml:space="preserve"> cw_map("BBR","10-EF-&gt;D.2.520*")</t>
  </si>
  <si>
    <t xml:space="preserve"> cw_map("BR","10-EF-&gt;D.2.5401")</t>
  </si>
  <si>
    <t xml:space="preserve"> cw_map("BR","10-EF-&gt;D.2.5402")</t>
  </si>
  <si>
    <t>$E$61</t>
  </si>
  <si>
    <t xml:space="preserve"> cw_map("BR","10-EF-&gt;D.2.5403")</t>
  </si>
  <si>
    <t xml:space="preserve"> cw_map("BR","10-EF-&gt;D.2.5404")</t>
  </si>
  <si>
    <t>$G$61</t>
  </si>
  <si>
    <t xml:space="preserve"> cw_map("BR","10-EF-&gt;D.2.5405")</t>
  </si>
  <si>
    <t xml:space="preserve"> cw_map("BR","10-EF-&gt;D.2.5406")</t>
  </si>
  <si>
    <t>$I$61</t>
  </si>
  <si>
    <t xml:space="preserve"> cw_map("BR","10-EF-&gt;D.2.5407")</t>
  </si>
  <si>
    <t>$J$61</t>
  </si>
  <si>
    <t xml:space="preserve"> cw_map("BR","10-EF-&gt;D.2.5408")</t>
  </si>
  <si>
    <t>$L$61</t>
  </si>
  <si>
    <t xml:space="preserve"> cw_map("BBR","10-EF-&gt;D.2.540*")</t>
  </si>
  <si>
    <t xml:space="preserve"> cw_map("BR","10-EF-&gt;D.2.5501")</t>
  </si>
  <si>
    <t xml:space="preserve"> cw_map("BR","10-EF-&gt;D.2.5502")</t>
  </si>
  <si>
    <t>$E$62</t>
  </si>
  <si>
    <t xml:space="preserve"> cw_map("BR","10-EF-&gt;D.2.5503")</t>
  </si>
  <si>
    <t xml:space="preserve"> cw_map("BR","10-EF-&gt;D.2.5504")</t>
  </si>
  <si>
    <t>$G$62</t>
  </si>
  <si>
    <t xml:space="preserve"> cw_map("BR","10-EF-&gt;D.2.5505")</t>
  </si>
  <si>
    <t>$H$62</t>
  </si>
  <si>
    <t xml:space="preserve"> cw_map("BR","10-EF-&gt;D.2.5506")</t>
  </si>
  <si>
    <t>$I$62</t>
  </si>
  <si>
    <t xml:space="preserve"> cw_map("BR","10-EF-&gt;D.2.5507")</t>
  </si>
  <si>
    <t>$J$62</t>
  </si>
  <si>
    <t xml:space="preserve"> cw_map("BR","10-EF-&gt;D.2.5508")</t>
  </si>
  <si>
    <t>$L$62</t>
  </si>
  <si>
    <t xml:space="preserve"> cw_map("BBR","10-EF-&gt;D.2.550*")</t>
  </si>
  <si>
    <t xml:space="preserve"> cw_map("BR","10-EF-&gt;D.2.5601")</t>
  </si>
  <si>
    <t xml:space="preserve"> cw_map("BR","10-EF-&gt;D.2.5602")</t>
  </si>
  <si>
    <t>$E$63</t>
  </si>
  <si>
    <t xml:space="preserve"> cw_map("BR","10-EF-&gt;D.2.5603")</t>
  </si>
  <si>
    <t>$F$63</t>
  </si>
  <si>
    <t xml:space="preserve"> cw_map("BR","10-EF-&gt;D.2.5604")</t>
  </si>
  <si>
    <t>$G$63</t>
  </si>
  <si>
    <t xml:space="preserve"> cw_map("BR","10-EF-&gt;D.2.5605")</t>
  </si>
  <si>
    <t>$H$63</t>
  </si>
  <si>
    <t xml:space="preserve"> cw_map("BR","10-EF-&gt;D.2.5606")</t>
  </si>
  <si>
    <t>$I$63</t>
  </si>
  <si>
    <t xml:space="preserve"> cw_map("BR","10-EF-&gt;D.2.5607")</t>
  </si>
  <si>
    <t>$J$63</t>
  </si>
  <si>
    <t xml:space="preserve"> cw_map("BR","10-EF-&gt;D.2.5608")</t>
  </si>
  <si>
    <t>$L$63</t>
  </si>
  <si>
    <t xml:space="preserve"> cw_map("BBR","10-EF-&gt;D.2.560*")</t>
  </si>
  <si>
    <t xml:space="preserve"> cw_map("BR","10-EF-&gt;D.2.5701")</t>
  </si>
  <si>
    <t xml:space="preserve"> cw_map("BR","10-EF-&gt;D.2.5702")</t>
  </si>
  <si>
    <t>$E$64</t>
  </si>
  <si>
    <t xml:space="preserve"> cw_map("BR","10-EF-&gt;D.2.5703")</t>
  </si>
  <si>
    <t>$F$64</t>
  </si>
  <si>
    <t xml:space="preserve"> cw_map("BR","10-EF-&gt;D.2.5704")</t>
  </si>
  <si>
    <t>$G$64</t>
  </si>
  <si>
    <t xml:space="preserve"> cw_map("BR","10-EF-&gt;D.2.5705")</t>
  </si>
  <si>
    <t>$H$64</t>
  </si>
  <si>
    <t xml:space="preserve"> cw_map("BR","10-EF-&gt;D.2.5706")</t>
  </si>
  <si>
    <t>$I$64</t>
  </si>
  <si>
    <t xml:space="preserve"> cw_map("BR","10-EF-&gt;D.2.5707")</t>
  </si>
  <si>
    <t>$J$64</t>
  </si>
  <si>
    <t xml:space="preserve"> cw_map("BR","10-EF-&gt;D.2.5708")</t>
  </si>
  <si>
    <t>$L$64</t>
  </si>
  <si>
    <t xml:space="preserve"> cw_map("BBR","10-EF-&gt;D.2.570*")</t>
  </si>
  <si>
    <t xml:space="preserve"> cw_map("BR","10-EF-&gt;D.2.6101")</t>
  </si>
  <si>
    <t xml:space="preserve"> cw_map("BR","10-EF-&gt;D.2.6102")</t>
  </si>
  <si>
    <t>$E$67</t>
  </si>
  <si>
    <t xml:space="preserve"> cw_map("BR","10-EF-&gt;D.2.6103")</t>
  </si>
  <si>
    <t>$F$67</t>
  </si>
  <si>
    <t xml:space="preserve"> cw_map("BR","10-EF-&gt;D.2.6104")</t>
  </si>
  <si>
    <t>$G$67</t>
  </si>
  <si>
    <t xml:space="preserve"> cw_map("BR","10-EF-&gt;D.2.6105")</t>
  </si>
  <si>
    <t>$H$67</t>
  </si>
  <si>
    <t xml:space="preserve"> cw_map("BR","10-EF-&gt;D.2.6106")</t>
  </si>
  <si>
    <t>$I$67</t>
  </si>
  <si>
    <t xml:space="preserve"> cw_map("BR","10-EF-&gt;D.2.6107")</t>
  </si>
  <si>
    <t>$J$67</t>
  </si>
  <si>
    <t xml:space="preserve"> cw_map("BR","10-EF-&gt;D.2.6108")</t>
  </si>
  <si>
    <t>$L$67</t>
  </si>
  <si>
    <t xml:space="preserve"> cw_map("BBR","10-EF-&gt;D.2.610*")</t>
  </si>
  <si>
    <t xml:space="preserve"> cw_map("BR","10-EF-&gt;D.2.6201")</t>
  </si>
  <si>
    <t xml:space="preserve"> cw_map("BR","10-EF-&gt;D.2.6202")</t>
  </si>
  <si>
    <t>$E$68</t>
  </si>
  <si>
    <t xml:space="preserve"> cw_map("BR","10-EF-&gt;D.2.6203")</t>
  </si>
  <si>
    <t>$F$68</t>
  </si>
  <si>
    <t xml:space="preserve"> cw_map("BR","10-EF-&gt;D.2.6204")</t>
  </si>
  <si>
    <t>$G$68</t>
  </si>
  <si>
    <t xml:space="preserve"> cw_map("BR","10-EF-&gt;D.2.6205")</t>
  </si>
  <si>
    <t>$H$68</t>
  </si>
  <si>
    <t xml:space="preserve"> cw_map("BR","10-EF-&gt;D.2.6206")</t>
  </si>
  <si>
    <t>$I$68</t>
  </si>
  <si>
    <t xml:space="preserve"> cw_map("BR","10-EF-&gt;D.2.6207")</t>
  </si>
  <si>
    <t>$J$68</t>
  </si>
  <si>
    <t xml:space="preserve"> cw_map("BR","10-EF-&gt;D.2.6208")</t>
  </si>
  <si>
    <t>$L$68</t>
  </si>
  <si>
    <t xml:space="preserve"> cw_map("BBR","10-EF-&gt;D.2.620*")</t>
  </si>
  <si>
    <t xml:space="preserve"> cw_map("BR","10-EF-&gt;D.2.6301")</t>
  </si>
  <si>
    <t xml:space="preserve"> cw_map("BR","10-EF-&gt;D.2.6302")</t>
  </si>
  <si>
    <t>$E$69</t>
  </si>
  <si>
    <t xml:space="preserve"> cw_map("BR","10-EF-&gt;D.2.6303")</t>
  </si>
  <si>
    <t>$F$69</t>
  </si>
  <si>
    <t xml:space="preserve"> cw_map("BR","10-EF-&gt;D.2.6304")</t>
  </si>
  <si>
    <t>$G$69</t>
  </si>
  <si>
    <t xml:space="preserve"> cw_map("BR","10-EF-&gt;D.2.6305")</t>
  </si>
  <si>
    <t>$H$69</t>
  </si>
  <si>
    <t xml:space="preserve"> cw_map("BR","10-EF-&gt;D.2.6306")</t>
  </si>
  <si>
    <t>$I$69</t>
  </si>
  <si>
    <t xml:space="preserve"> cw_map("BR","10-EF-&gt;D.2.6307")</t>
  </si>
  <si>
    <t>$J$69</t>
  </si>
  <si>
    <t xml:space="preserve"> cw_map("BR","10-EF-&gt;D.2.6308")</t>
  </si>
  <si>
    <t>$L$69</t>
  </si>
  <si>
    <t xml:space="preserve"> cw_map("BBR","10-EF-&gt;D.2.630*")</t>
  </si>
  <si>
    <t xml:space="preserve"> cw_map("BR","10-EF-&gt;D.2.6401")</t>
  </si>
  <si>
    <t xml:space="preserve"> cw_map("BR","10-EF-&gt;D.2.6402")</t>
  </si>
  <si>
    <t>$E$70</t>
  </si>
  <si>
    <t xml:space="preserve"> cw_map("BR","10-EF-&gt;D.2.6403")</t>
  </si>
  <si>
    <t>$F$70</t>
  </si>
  <si>
    <t xml:space="preserve"> cw_map("BR","10-EF-&gt;D.2.6404")</t>
  </si>
  <si>
    <t>$G$70</t>
  </si>
  <si>
    <t xml:space="preserve"> cw_map("BR","10-EF-&gt;D.2.6405")</t>
  </si>
  <si>
    <t>$H$70</t>
  </si>
  <si>
    <t xml:space="preserve"> cw_map("BR","10-EF-&gt;D.2.6406")</t>
  </si>
  <si>
    <t>$I$70</t>
  </si>
  <si>
    <t xml:space="preserve"> cw_map("BR","10-EF-&gt;D.2.6407")</t>
  </si>
  <si>
    <t>$J$70</t>
  </si>
  <si>
    <t xml:space="preserve"> cw_map("BR","10-EF-&gt;D.2.6408")</t>
  </si>
  <si>
    <t>$L$70</t>
  </si>
  <si>
    <t xml:space="preserve"> cw_map("BBR","10-EF-&gt;D.2.640*")</t>
  </si>
  <si>
    <t xml:space="preserve"> cw_map("BR","10-EF-&gt;D.2.6601")</t>
  </si>
  <si>
    <t xml:space="preserve"> cw_map("BR","10-EF-&gt;D.2.6602")</t>
  </si>
  <si>
    <t>$E$71</t>
  </si>
  <si>
    <t xml:space="preserve"> cw_map("BR","10-EF-&gt;D.2.6603")</t>
  </si>
  <si>
    <t>$F$71</t>
  </si>
  <si>
    <t xml:space="preserve"> cw_map("BR","10-EF-&gt;D.2.6604")</t>
  </si>
  <si>
    <t>$G$71</t>
  </si>
  <si>
    <t xml:space="preserve"> cw_map("BR","10-EF-&gt;D.2.6605")</t>
  </si>
  <si>
    <t>$H$71</t>
  </si>
  <si>
    <t xml:space="preserve"> cw_map("BR","10-EF-&gt;D.2.6606")</t>
  </si>
  <si>
    <t>$I$71</t>
  </si>
  <si>
    <t xml:space="preserve"> cw_map("BR","10-EF-&gt;D.2.6607")</t>
  </si>
  <si>
    <t>$J$71</t>
  </si>
  <si>
    <t xml:space="preserve"> cw_map("BR","10-EF-&gt;D.2.6608")</t>
  </si>
  <si>
    <t>$L$71</t>
  </si>
  <si>
    <t xml:space="preserve"> cw_map("BBR","10-EF-&gt;D.2.660*")</t>
  </si>
  <si>
    <t xml:space="preserve"> cw_map("BR","10-EF-&gt;D.2.9001")</t>
  </si>
  <si>
    <t xml:space="preserve"> cw_map("BR","10-EF-&gt;D.2.9002")</t>
  </si>
  <si>
    <t>$E$73</t>
  </si>
  <si>
    <t xml:space="preserve"> cw_map("BR","10-EF-&gt;D.2.9003")</t>
  </si>
  <si>
    <t>$F$73</t>
  </si>
  <si>
    <t xml:space="preserve"> cw_map("BR","10-EF-&gt;D.2.9004")</t>
  </si>
  <si>
    <t>$G$73</t>
  </si>
  <si>
    <t xml:space="preserve"> cw_map("BR","10-EF-&gt;D.2.9005")</t>
  </si>
  <si>
    <t>$H$73</t>
  </si>
  <si>
    <t xml:space="preserve"> cw_map("BR","10-EF-&gt;D.2.9006")</t>
  </si>
  <si>
    <t>$I$73</t>
  </si>
  <si>
    <t xml:space="preserve"> cw_map("BR","10-EF-&gt;D.2.9007")</t>
  </si>
  <si>
    <t>$J$73</t>
  </si>
  <si>
    <t xml:space="preserve"> cw_map("BR","10-EF-&gt;D.2.9008")</t>
  </si>
  <si>
    <t>$L$73</t>
  </si>
  <si>
    <t xml:space="preserve"> cw_map("BBR","10-EF-&gt;D.2.900*")</t>
  </si>
  <si>
    <t xml:space="preserve"> cw_map("BR","10-EF-&gt;D.3.0001")</t>
  </si>
  <si>
    <t xml:space="preserve"> cw_map("BR","10-EF-&gt;D.3.0002")</t>
  </si>
  <si>
    <t xml:space="preserve"> cw_map("BR","10-EF-&gt;D.3.0003")</t>
  </si>
  <si>
    <t xml:space="preserve"> cw_map("BR","10-EF-&gt;D.3.0004")</t>
  </si>
  <si>
    <t xml:space="preserve"> cw_map("BR","10-EF-&gt;D.3.0005")</t>
  </si>
  <si>
    <t xml:space="preserve"> cw_map("BR","10-EF-&gt;D.3.0006")</t>
  </si>
  <si>
    <t xml:space="preserve"> cw_map("BR","10-EF-&gt;D.3.0007")</t>
  </si>
  <si>
    <t xml:space="preserve"> cw_map("BR","10-EF-&gt;D.3.0008")</t>
  </si>
  <si>
    <t>$L$75</t>
  </si>
  <si>
    <t xml:space="preserve"> cw_map("BBR","10-EF-&gt;D.3.000*")</t>
  </si>
  <si>
    <t>$E$78</t>
  </si>
  <si>
    <t xml:space="preserve"> cw_map("BR","10-EF-&gt;D.4.1103")</t>
  </si>
  <si>
    <t>$H$78</t>
  </si>
  <si>
    <t xml:space="preserve"> cw_map("BR","10-EF-&gt;D.4.1106")</t>
  </si>
  <si>
    <t>$L$78</t>
  </si>
  <si>
    <t xml:space="preserve"> cw_map("BBR","10-EF-&gt;D.4.110*")</t>
  </si>
  <si>
    <t>$E$79</t>
  </si>
  <si>
    <t xml:space="preserve"> cw_map("BR","10-EF-&gt;D.4.1203")</t>
  </si>
  <si>
    <t>$H$79</t>
  </si>
  <si>
    <t xml:space="preserve"> cw_map("BR","10-EF-&gt;D.4.1206")</t>
  </si>
  <si>
    <t>$L$79</t>
  </si>
  <si>
    <t xml:space="preserve"> cw_map("BBR","10-EF-&gt;D.4.120*")</t>
  </si>
  <si>
    <t>$E$80</t>
  </si>
  <si>
    <t xml:space="preserve"> cw_map("BR","10-EF-&gt;D.4.1303")</t>
  </si>
  <si>
    <t>$H$80</t>
  </si>
  <si>
    <t xml:space="preserve"> cw_map("BR","10-EF-&gt;D.4.1306")</t>
  </si>
  <si>
    <t>$L$80</t>
  </si>
  <si>
    <t xml:space="preserve"> cw_map("BBR","10-EF-&gt;D.4.130*")</t>
  </si>
  <si>
    <t>$E$81</t>
  </si>
  <si>
    <t xml:space="preserve"> cw_map("BR","10-EF-&gt;D.4.1403")</t>
  </si>
  <si>
    <t>$H$81</t>
  </si>
  <si>
    <t xml:space="preserve"> cw_map("BR","10-EF-&gt;D.4.1406")</t>
  </si>
  <si>
    <t>$L$81</t>
  </si>
  <si>
    <t xml:space="preserve"> cw_map("BBR","10-EF-&gt;D.4.140*")</t>
  </si>
  <si>
    <t>$E$82</t>
  </si>
  <si>
    <t xml:space="preserve"> cw_map("BR","10-EF-&gt;D.4.1703")</t>
  </si>
  <si>
    <t>$H$82</t>
  </si>
  <si>
    <t xml:space="preserve"> cw_map("BR","10-EF-&gt;D.4.1706")</t>
  </si>
  <si>
    <t>$L$82</t>
  </si>
  <si>
    <t xml:space="preserve"> cw_map("BBR","10-EF-&gt;D.4.170*")</t>
  </si>
  <si>
    <t>$E$83</t>
  </si>
  <si>
    <t xml:space="preserve"> cw_map("BR","10-EF-&gt;D.4.1903")</t>
  </si>
  <si>
    <t>$H$83</t>
  </si>
  <si>
    <t xml:space="preserve"> cw_map("BR","10-EF-&gt;D.4.1906")</t>
  </si>
  <si>
    <t>$L$83</t>
  </si>
  <si>
    <t xml:space="preserve"> cw_map("BBR","10-EF-&gt;D.4.190*")</t>
  </si>
  <si>
    <t>$H$85</t>
  </si>
  <si>
    <t xml:space="preserve"> cw_map("BR","10-EF-&gt;D.4.2106")</t>
  </si>
  <si>
    <t>$L$85</t>
  </si>
  <si>
    <t xml:space="preserve"> cw_map("BBR","10-EF-&gt;D.4.2106")</t>
  </si>
  <si>
    <t>$H$86</t>
  </si>
  <si>
    <t xml:space="preserve"> cw_map("BR","10-EF-&gt;D.4.2206")</t>
  </si>
  <si>
    <t>$L$86</t>
  </si>
  <si>
    <t xml:space="preserve"> cw_map("BBR","10-EF-&gt;D.4.2206")</t>
  </si>
  <si>
    <t>$H$87</t>
  </si>
  <si>
    <t xml:space="preserve"> cw_map("BR","10-EF-&gt;D.4.2306")</t>
  </si>
  <si>
    <t>$L$87</t>
  </si>
  <si>
    <t xml:space="preserve"> cw_map("BBR","10-EF-&gt;D.4.2306")</t>
  </si>
  <si>
    <t>$H$88</t>
  </si>
  <si>
    <t xml:space="preserve"> cw_map("BR","10-EF-&gt;D.4.2406")</t>
  </si>
  <si>
    <t>$L$88</t>
  </si>
  <si>
    <t xml:space="preserve"> cw_map("BBR","10-EF-&gt;D.4.2406")</t>
  </si>
  <si>
    <t>$H$89</t>
  </si>
  <si>
    <t xml:space="preserve"> cw_map("BR","10-EF-&gt;D.4.2706")</t>
  </si>
  <si>
    <t>$L$89</t>
  </si>
  <si>
    <t xml:space="preserve"> cw_map("BBR","10-EF-&gt;D.4.2706")</t>
  </si>
  <si>
    <t>$H$90</t>
  </si>
  <si>
    <t xml:space="preserve"> cw_map("BR","10-EF-&gt;D.4.2806")</t>
  </si>
  <si>
    <t>$L$90</t>
  </si>
  <si>
    <t xml:space="preserve"> cw_map("BBR","10-EF-&gt;D.4.2806")</t>
  </si>
  <si>
    <t>$H$91</t>
  </si>
  <si>
    <t xml:space="preserve"> cw_map("BR","10-EF-&gt;D.4.2906")</t>
  </si>
  <si>
    <t>$L$91</t>
  </si>
  <si>
    <t xml:space="preserve"> cw_map("BBR","10-EF-&gt;D.4.2906")</t>
  </si>
  <si>
    <t>$H$93</t>
  </si>
  <si>
    <t xml:space="preserve"> cw_map("BR","10-EF-&gt;D.4.3106")</t>
  </si>
  <si>
    <t>$L$93</t>
  </si>
  <si>
    <t xml:space="preserve"> cw_map("BBR","10-EF-&gt;D.4.3106")</t>
  </si>
  <si>
    <t>$H$94</t>
  </si>
  <si>
    <t xml:space="preserve"> cw_map("BR","10-EF-&gt;D.4.3206")</t>
  </si>
  <si>
    <t>$L$94</t>
  </si>
  <si>
    <t xml:space="preserve"> cw_map("BBR","10-EF-&gt;D.4.3206")</t>
  </si>
  <si>
    <t>$H$95</t>
  </si>
  <si>
    <t xml:space="preserve"> cw_map("BR","10-EF-&gt;D.4.3306")</t>
  </si>
  <si>
    <t>$L$95</t>
  </si>
  <si>
    <t xml:space="preserve"> cw_map("BBR","10-EF-&gt;D.4.3306")</t>
  </si>
  <si>
    <t xml:space="preserve"> cw_map("BR","10-EF-&gt;D.4.3406")</t>
  </si>
  <si>
    <t>$L$96</t>
  </si>
  <si>
    <t xml:space="preserve"> cw_map("BBR","10-EF-&gt;D.4.3406")</t>
  </si>
  <si>
    <t xml:space="preserve"> cw_map("BR","10-EF-&gt;D.4.3706")</t>
  </si>
  <si>
    <t>$L$97</t>
  </si>
  <si>
    <t xml:space="preserve"> cw_map("BBR","10-EF-&gt;D.4.3706")</t>
  </si>
  <si>
    <t>$H$98</t>
  </si>
  <si>
    <t xml:space="preserve"> cw_map("BR","10-EF-&gt;D.4.3806")</t>
  </si>
  <si>
    <t>$L$98</t>
  </si>
  <si>
    <t xml:space="preserve"> cw_map("BBR","10-EF-&gt;D.4.3806")</t>
  </si>
  <si>
    <t xml:space="preserve"> cw_map("BR","10-EF-&gt;D.4.3903")</t>
  </si>
  <si>
    <t xml:space="preserve"> cw_map("BR","10-EF-&gt;D.4.3906")</t>
  </si>
  <si>
    <t>$L$99</t>
  </si>
  <si>
    <t xml:space="preserve"> cw_map("BBR","10-EF-&gt;D.4.390*")</t>
  </si>
  <si>
    <t>$E$101</t>
  </si>
  <si>
    <t xml:space="preserve"> cw_map("BR","10-EF-&gt;D.4.4003")</t>
  </si>
  <si>
    <t>$H$101</t>
  </si>
  <si>
    <t xml:space="preserve"> cw_map("BR","10-EF-&gt;D.4.4006")</t>
  </si>
  <si>
    <t>$L$101</t>
  </si>
  <si>
    <t xml:space="preserve"> cw_map("BBR","10-EF-&gt;D.4.400*")</t>
  </si>
  <si>
    <t>$H$105</t>
  </si>
  <si>
    <t xml:space="preserve"> cw_map("BR","10-EF-&gt;D.5.1106")</t>
  </si>
  <si>
    <t>$L$105</t>
  </si>
  <si>
    <t xml:space="preserve"> cw_map("BBR","10-EF-&gt;D.5.1106")</t>
  </si>
  <si>
    <t xml:space="preserve"> cw_map("BR","10-EF-&gt;D.5.1206")</t>
  </si>
  <si>
    <t>$L$106</t>
  </si>
  <si>
    <t xml:space="preserve"> cw_map("BBR","10-EF-&gt;D.5.1206")</t>
  </si>
  <si>
    <t xml:space="preserve"> cw_map("BR","10-EF-&gt;D.5.1306")</t>
  </si>
  <si>
    <t>$L$107</t>
  </si>
  <si>
    <t xml:space="preserve"> cw_map("BBR","10-EF-&gt;D.5.1306")</t>
  </si>
  <si>
    <t>$H$108</t>
  </si>
  <si>
    <t xml:space="preserve"> cw_map("BR","10-EF-&gt;D.5.1406")</t>
  </si>
  <si>
    <t>$L$108</t>
  </si>
  <si>
    <t xml:space="preserve"> cw_map("BBR","10-EF-&gt;D.5.1406")</t>
  </si>
  <si>
    <t>$H$109</t>
  </si>
  <si>
    <t xml:space="preserve"> cw_map("BR","10-EF-&gt;D.5.1506")</t>
  </si>
  <si>
    <t>$L$109</t>
  </si>
  <si>
    <t xml:space="preserve"> cw_map("BBR","10-EF-&gt;D.5.1506")</t>
  </si>
  <si>
    <t>$H$111</t>
  </si>
  <si>
    <t xml:space="preserve"> cw_map("BR","10-EF-&gt;D.5.2006")</t>
  </si>
  <si>
    <t>$L$111</t>
  </si>
  <si>
    <t xml:space="preserve"> cw_map("BBR","10-EF-&gt;D.5.2006")</t>
  </si>
  <si>
    <t>$L$113</t>
  </si>
  <si>
    <t xml:space="preserve"> cw_map("BBR","10-EF-&gt;D.6.0*")</t>
  </si>
  <si>
    <t xml:space="preserve"> cw_map("BR","20-OMF-&gt;D.2.1101")</t>
  </si>
  <si>
    <t xml:space="preserve"> cw_map("BR","20-OMF-&gt;D.2.1102")</t>
  </si>
  <si>
    <t xml:space="preserve"> cw_map("BR","20-OMF-&gt;D.2.1103")</t>
  </si>
  <si>
    <t xml:space="preserve"> cw_map("BR","20-OMF-&gt;D.2.1104")</t>
  </si>
  <si>
    <t xml:space="preserve"> cw_map("BR","20-OMF-&gt;D.2.1105")</t>
  </si>
  <si>
    <t xml:space="preserve"> cw_map("BR","20-OMF-&gt;D.2.1106")</t>
  </si>
  <si>
    <t>$I$120</t>
  </si>
  <si>
    <t xml:space="preserve"> cw_map("BR","20-OMF-&gt;D.2.1107")</t>
  </si>
  <si>
    <t xml:space="preserve"> cw_map("BR","20-OMF-&gt;D.2.1108")</t>
  </si>
  <si>
    <t>$L$120</t>
  </si>
  <si>
    <t xml:space="preserve"> cw_map("BBR","20-OMF-&gt;D.2.190*")</t>
  </si>
  <si>
    <t>$C$122</t>
  </si>
  <si>
    <t xml:space="preserve"> cw_map("BR","20-OMF-&gt;D.2.5101")</t>
  </si>
  <si>
    <t>$D$122</t>
  </si>
  <si>
    <t xml:space="preserve"> cw_map("BR","20-OMF-&gt;D.2.5102")</t>
  </si>
  <si>
    <t>$E$122</t>
  </si>
  <si>
    <t xml:space="preserve"> cw_map("BR","20-OMF-&gt;D.2.5103")</t>
  </si>
  <si>
    <t>$F$122</t>
  </si>
  <si>
    <t xml:space="preserve"> cw_map("BR","20-OMF-&gt;D.2.5104")</t>
  </si>
  <si>
    <t>$G$122</t>
  </si>
  <si>
    <t xml:space="preserve"> cw_map("BR","20-OMF-&gt;D.2.5105")</t>
  </si>
  <si>
    <t>$H$122</t>
  </si>
  <si>
    <t xml:space="preserve"> cw_map("BR","20-OMF-&gt;D.2.5106")</t>
  </si>
  <si>
    <t>$I$122</t>
  </si>
  <si>
    <t xml:space="preserve"> cw_map("BR","20-OMF-&gt;D.2.5107")</t>
  </si>
  <si>
    <t>$J$122</t>
  </si>
  <si>
    <t xml:space="preserve"> cw_map("BR","20-OMF-&gt;D.2.5108")</t>
  </si>
  <si>
    <t>$L$122</t>
  </si>
  <si>
    <t xml:space="preserve"> cw_map("BBR","20-OMF-&gt;D.2.510*")</t>
  </si>
  <si>
    <t>$C$123</t>
  </si>
  <si>
    <t xml:space="preserve"> cw_map("BR","20-OMF-&gt;D.2.5301")</t>
  </si>
  <si>
    <t>$D$123</t>
  </si>
  <si>
    <t xml:space="preserve"> cw_map("BR","20-OMF-&gt;D.2.5302")</t>
  </si>
  <si>
    <t>$E$123</t>
  </si>
  <si>
    <t xml:space="preserve"> cw_map("BR","20-OMF-&gt;D.2.5303")</t>
  </si>
  <si>
    <t>$F$123</t>
  </si>
  <si>
    <t xml:space="preserve"> cw_map("BR","20-OMF-&gt;D.2.5304")</t>
  </si>
  <si>
    <t>$G$123</t>
  </si>
  <si>
    <t xml:space="preserve"> cw_map("BR","20-OMF-&gt;D.2.5305")</t>
  </si>
  <si>
    <t>$H$123</t>
  </si>
  <si>
    <t xml:space="preserve"> cw_map("BR","20-OMF-&gt;D.2.5306")</t>
  </si>
  <si>
    <t>$I$123</t>
  </si>
  <si>
    <t xml:space="preserve"> cw_map("BR","20-OMF-&gt;D.2.5307")</t>
  </si>
  <si>
    <t>$J$123</t>
  </si>
  <si>
    <t xml:space="preserve"> cw_map("BR","20-OMF-&gt;D.2.5308")</t>
  </si>
  <si>
    <t>$L$123</t>
  </si>
  <si>
    <t xml:space="preserve"> cw_map("BBR","20-OMF-&gt;D.2.530*")</t>
  </si>
  <si>
    <t>$C$124</t>
  </si>
  <si>
    <t xml:space="preserve"> cw_map("BR","20-OMF-&gt;D.2.5401")</t>
  </si>
  <si>
    <t>$D$124</t>
  </si>
  <si>
    <t xml:space="preserve"> cw_map("BR","20-OMF-&gt;D.2.5402")</t>
  </si>
  <si>
    <t>$E$124</t>
  </si>
  <si>
    <t xml:space="preserve"> cw_map("BR","20-OMF-&gt;D.2.5403")</t>
  </si>
  <si>
    <t>$F$124</t>
  </si>
  <si>
    <t xml:space="preserve"> cw_map("BR","20-OMF-&gt;D.2.5404")</t>
  </si>
  <si>
    <t>$G$124</t>
  </si>
  <si>
    <t xml:space="preserve"> cw_map("BR","20-OMF-&gt;D.2.5405")</t>
  </si>
  <si>
    <t>$H$124</t>
  </si>
  <si>
    <t xml:space="preserve"> cw_map("BR","20-OMF-&gt;D.2.5406")</t>
  </si>
  <si>
    <t>$I$124</t>
  </si>
  <si>
    <t xml:space="preserve"> cw_map("BR","20-OMF-&gt;D.2.5407")</t>
  </si>
  <si>
    <t>$J$124</t>
  </si>
  <si>
    <t xml:space="preserve"> cw_map("BR","20-OMF-&gt;D.2.5408")</t>
  </si>
  <si>
    <t>$L$124</t>
  </si>
  <si>
    <t xml:space="preserve"> cw_map("BBR","20-OMF-&gt;D.2.540*")-cw_map("BBR","20-OMF-&gt;D.2.54022")</t>
  </si>
  <si>
    <t xml:space="preserve"> cw_map("BR","20-OMF-&gt;D.2.5501")</t>
  </si>
  <si>
    <t>$D$125</t>
  </si>
  <si>
    <t xml:space="preserve"> cw_map("BR","20-OMF-&gt;D.2.5502")</t>
  </si>
  <si>
    <t>$E$125</t>
  </si>
  <si>
    <t xml:space="preserve"> cw_map("BR","20-OMF-&gt;D.2.5503")</t>
  </si>
  <si>
    <t xml:space="preserve"> cw_map("BR","20-OMF-&gt;D.2.5504")</t>
  </si>
  <si>
    <t>$G$125</t>
  </si>
  <si>
    <t xml:space="preserve"> cw_map("BR","20-OMF-&gt;D.2.5505")</t>
  </si>
  <si>
    <t>$H$125</t>
  </si>
  <si>
    <t xml:space="preserve"> cw_map("BR","20-OMF-&gt;D.2.5506")</t>
  </si>
  <si>
    <t>$I$125</t>
  </si>
  <si>
    <t xml:space="preserve"> cw_map("BR","20-OMF-&gt;D.2.5507")</t>
  </si>
  <si>
    <t>$J$125</t>
  </si>
  <si>
    <t xml:space="preserve"> cw_map("BR","20-OMF-&gt;D.2.5508")</t>
  </si>
  <si>
    <t>$L$125</t>
  </si>
  <si>
    <t xml:space="preserve"> cw_map("BBR","20-OMF-&gt;D.2.550*")</t>
  </si>
  <si>
    <t>$G$126</t>
  </si>
  <si>
    <t xml:space="preserve"> cw_map("BR","20-OMF-&gt;D.2.5605")</t>
  </si>
  <si>
    <t>$I$126</t>
  </si>
  <si>
    <t xml:space="preserve"> cw_map("BR","20-OMF-&gt;D.2.5607")</t>
  </si>
  <si>
    <t>$L$126</t>
  </si>
  <si>
    <t xml:space="preserve"> cw_map("BBR","20-OMF-&gt;D.2.560*")</t>
  </si>
  <si>
    <t xml:space="preserve"> cw_map("BR","20-OMF-&gt;D.2.9001")</t>
  </si>
  <si>
    <t>$D$128</t>
  </si>
  <si>
    <t xml:space="preserve"> cw_map("BR","20-OMF-&gt;D.2.9002")</t>
  </si>
  <si>
    <t>$E$128</t>
  </si>
  <si>
    <t xml:space="preserve"> cw_map("BR","20-OMF-&gt;D.2.9003")</t>
  </si>
  <si>
    <t xml:space="preserve"> cw_map("BR","20-OMF-&gt;D.2.9004")</t>
  </si>
  <si>
    <t>$G$128</t>
  </si>
  <si>
    <t xml:space="preserve"> cw_map("BR","20-OMF-&gt;D.2.9005")</t>
  </si>
  <si>
    <t>$H$128</t>
  </si>
  <si>
    <t xml:space="preserve"> cw_map("BR","20-OMF-&gt;D.2.9006")</t>
  </si>
  <si>
    <t>$I$128</t>
  </si>
  <si>
    <t xml:space="preserve"> cw_map("BR","20-OMF-&gt;D.2.9007")</t>
  </si>
  <si>
    <t>$J$128</t>
  </si>
  <si>
    <t xml:space="preserve"> cw_map("BR","20-OMF-&gt;D.2.9008")</t>
  </si>
  <si>
    <t>$L$128</t>
  </si>
  <si>
    <t xml:space="preserve"> cw_map("BBR","20-OMF-&gt;D.2.900*")</t>
  </si>
  <si>
    <t xml:space="preserve"> cw_map("BR","20-OMF-&gt;D.3.0001")</t>
  </si>
  <si>
    <t>$D$130</t>
  </si>
  <si>
    <t xml:space="preserve"> cw_map("BR","20-OMF-&gt;D.3.0002")</t>
  </si>
  <si>
    <t>$E$130</t>
  </si>
  <si>
    <t xml:space="preserve"> cw_map("BR","20-OMF-&gt;D.3.0003")</t>
  </si>
  <si>
    <t xml:space="preserve"> cw_map("BR","20-OMF-&gt;D.3.0004")</t>
  </si>
  <si>
    <t>$G$130</t>
  </si>
  <si>
    <t xml:space="preserve"> cw_map("BR","20-OMF-&gt;D.3.0005")</t>
  </si>
  <si>
    <t>$H$130</t>
  </si>
  <si>
    <t xml:space="preserve"> cw_map("BR","20-OMF-&gt;D.3.0006")</t>
  </si>
  <si>
    <t>$I$130</t>
  </si>
  <si>
    <t xml:space="preserve"> cw_map("BR","20-OMF-&gt;D.3.0007")</t>
  </si>
  <si>
    <t>$J$130</t>
  </si>
  <si>
    <t xml:space="preserve"> cw_map("BR","20-OMF-&gt;D.3.0008")</t>
  </si>
  <si>
    <t>$L$130</t>
  </si>
  <si>
    <t xml:space="preserve"> cw_map("BBR","20-OMF-&gt;D.3.000*")</t>
  </si>
  <si>
    <t>$E$133</t>
  </si>
  <si>
    <t xml:space="preserve"> cw_map("BR","20-OMF-&gt;D.4.1103")</t>
  </si>
  <si>
    <t>$H$133</t>
  </si>
  <si>
    <t xml:space="preserve"> cw_map("BR","20-OMF-&gt;D.4.1106")</t>
  </si>
  <si>
    <t>$L$133</t>
  </si>
  <si>
    <t xml:space="preserve"> cw_map("BBR","20-OMF-&gt;D.4.110*")</t>
  </si>
  <si>
    <t>$E$134</t>
  </si>
  <si>
    <t xml:space="preserve"> cw_map("BR","20-OMF-&gt;D.4.1203")</t>
  </si>
  <si>
    <t>$H$134</t>
  </si>
  <si>
    <t xml:space="preserve"> cw_map("BR","20-OMF-&gt;D.4.1206")</t>
  </si>
  <si>
    <t>$L$134</t>
  </si>
  <si>
    <t xml:space="preserve"> cw_map("BBR","20-OMF-&gt;D.4.120*")</t>
  </si>
  <si>
    <t>$E$135</t>
  </si>
  <si>
    <t xml:space="preserve"> cw_map("BR","20-OMF-&gt;D.4.1403")</t>
  </si>
  <si>
    <t>$H$135</t>
  </si>
  <si>
    <t xml:space="preserve"> cw_map("BR","20-OMF-&gt;D.4.1406")</t>
  </si>
  <si>
    <t>$L$135</t>
  </si>
  <si>
    <t xml:space="preserve"> cw_map("BBR","20-OMF-&gt;D.4.140*")</t>
  </si>
  <si>
    <t>$E$136</t>
  </si>
  <si>
    <t xml:space="preserve"> cw_map("BR","20-OMF-&gt;D.4.1903")</t>
  </si>
  <si>
    <t>$H$136</t>
  </si>
  <si>
    <t xml:space="preserve"> cw_map("BR","20-OMF-&gt;D.4.1906")</t>
  </si>
  <si>
    <t>$L$136</t>
  </si>
  <si>
    <t xml:space="preserve"> cw_map("BBR","20-OMF-&gt;D.4.190*")</t>
  </si>
  <si>
    <t>$E$138</t>
  </si>
  <si>
    <t xml:space="preserve"> cw_map("BR","20-OMF-&gt;D.4.4003")</t>
  </si>
  <si>
    <t>$H$138</t>
  </si>
  <si>
    <t xml:space="preserve"> cw_map("BR","20-OMF-&gt;D.4.4006")</t>
  </si>
  <si>
    <t>$L$138</t>
  </si>
  <si>
    <t xml:space="preserve"> cw_map("BBR","20-OMF-&gt;D.4.400*")</t>
  </si>
  <si>
    <t>$H$142</t>
  </si>
  <si>
    <t xml:space="preserve"> cw_map("BR","20-OMF-&gt;D.5.1106")</t>
  </si>
  <si>
    <t>$L$142</t>
  </si>
  <si>
    <t xml:space="preserve"> cw_map("BBR","20-OMF-&gt;D.5.1106")</t>
  </si>
  <si>
    <t>$H$143</t>
  </si>
  <si>
    <t xml:space="preserve"> cw_map("BR","20-OMF-&gt;D.5.1206")</t>
  </si>
  <si>
    <t>$L$143</t>
  </si>
  <si>
    <t xml:space="preserve"> cw_map("BBR","20-OMF-&gt;D.5.1206")</t>
  </si>
  <si>
    <t>$H$144</t>
  </si>
  <si>
    <t xml:space="preserve"> cw_map("BR","20-OMF-&gt;D.5.1306")</t>
  </si>
  <si>
    <t>$L$144</t>
  </si>
  <si>
    <t xml:space="preserve"> cw_map("BBR","20-OMF-&gt;D.5.1306")</t>
  </si>
  <si>
    <t>$H$145</t>
  </si>
  <si>
    <t xml:space="preserve"> cw_map("BR","20-OMF-&gt;D.5.1406")</t>
  </si>
  <si>
    <t>$L$145</t>
  </si>
  <si>
    <t xml:space="preserve"> cw_map("BBR","20-OMF-&gt;D.5.1406")</t>
  </si>
  <si>
    <t>$H$146</t>
  </si>
  <si>
    <t xml:space="preserve"> cw_map("BR","20-OMF-&gt;D.5.1506")</t>
  </si>
  <si>
    <t>$L$146</t>
  </si>
  <si>
    <t xml:space="preserve"> cw_map("BBR","20-OMF-&gt;D.5.1506")</t>
  </si>
  <si>
    <t>$H$148</t>
  </si>
  <si>
    <t xml:space="preserve"> cw_map("BR","20-OMF-&gt;D.5.2006")</t>
  </si>
  <si>
    <t>$L$148</t>
  </si>
  <si>
    <t xml:space="preserve"> cw_map("BBR","20-OMF-&gt;D.5.2006")</t>
  </si>
  <si>
    <t>$L$150</t>
  </si>
  <si>
    <t xml:space="preserve"> cw_map("BBR","20-OMF-&gt;D.6.0*")</t>
  </si>
  <si>
    <t>$H$157</t>
  </si>
  <si>
    <t xml:space="preserve"> cw_map("BR","30-BIF-&gt;D.4.1006")</t>
  </si>
  <si>
    <t>$L$157</t>
  </si>
  <si>
    <t xml:space="preserve"> cw_map("BBR","30-BIF-&gt;D.4.1106")</t>
  </si>
  <si>
    <t>$H$158</t>
  </si>
  <si>
    <t xml:space="preserve"> cw_map("BR","30-BIF-&gt;D.4.1206")</t>
  </si>
  <si>
    <t>$L$158</t>
  </si>
  <si>
    <t xml:space="preserve"> cw_map("BBR","30-BIF-&gt;D.4.1206")</t>
  </si>
  <si>
    <t>$H$159</t>
  </si>
  <si>
    <t xml:space="preserve"> cw_map("BR","30-BIF-&gt;D.4.1906")</t>
  </si>
  <si>
    <t>$L$159</t>
  </si>
  <si>
    <t xml:space="preserve"> cw_map("BBR","30-BIF-&gt;D.4.1906")</t>
  </si>
  <si>
    <t xml:space="preserve"> cw_map("BR","30-BIF-&gt;D.5.1106")</t>
  </si>
  <si>
    <t>$L$163</t>
  </si>
  <si>
    <t xml:space="preserve"> cw_map("BBR","30-BIF-&gt;D.5.1106")</t>
  </si>
  <si>
    <t>$H$164</t>
  </si>
  <si>
    <t xml:space="preserve"> cw_map("BR","30-BIF-&gt;D.5.1206")</t>
  </si>
  <si>
    <t>$L$164</t>
  </si>
  <si>
    <t xml:space="preserve"> cw_map("BBR","30-BIF-&gt;D.5.1206")</t>
  </si>
  <si>
    <t>$H$165</t>
  </si>
  <si>
    <t xml:space="preserve"> cw_map("BR","30-BIF-&gt;D.5.1306")</t>
  </si>
  <si>
    <t>$L$165</t>
  </si>
  <si>
    <t xml:space="preserve"> cw_map("BBR","30-BIF-&gt;D.5.1306")</t>
  </si>
  <si>
    <t xml:space="preserve"> cw_map("BR","30-BIF-&gt;D.5.1406")</t>
  </si>
  <si>
    <t>$L$166</t>
  </si>
  <si>
    <t xml:space="preserve"> cw_map("BBR","30-BIF-&gt;D.5.1406")</t>
  </si>
  <si>
    <t xml:space="preserve"> cw_map("BR","30-BIF-&gt;D.5.1506")</t>
  </si>
  <si>
    <t>$L$167</t>
  </si>
  <si>
    <t xml:space="preserve"> cw_map("BBR","30-BIF-&gt;D.5.1506")</t>
  </si>
  <si>
    <t>$H$169</t>
  </si>
  <si>
    <t xml:space="preserve"> cw_map("BR","30-BIF-&gt;D.5.2006")</t>
  </si>
  <si>
    <t>$L$169</t>
  </si>
  <si>
    <t xml:space="preserve"> cw_map("BBR","30-BIF-&gt;D.5.2006")</t>
  </si>
  <si>
    <t>$H$170</t>
  </si>
  <si>
    <t xml:space="preserve"> cw_map("BR","30-BIF-&gt;D.5.3006")</t>
  </si>
  <si>
    <t>$L$170</t>
  </si>
  <si>
    <t xml:space="preserve"> cw_map("BBR","30-BIF-&gt;D.5.3006")</t>
  </si>
  <si>
    <t>$E$171</t>
  </si>
  <si>
    <t xml:space="preserve"> cw_map("BR","30-BIF-&gt;D.5.4003")</t>
  </si>
  <si>
    <t>$H$171</t>
  </si>
  <si>
    <t xml:space="preserve"> cw_map("BR","30-BIF-&gt;D.5.4006")</t>
  </si>
  <si>
    <t>$L$171</t>
  </si>
  <si>
    <t xml:space="preserve"> cw_map("BBR","30-BIF-&gt;D.5.400*")</t>
  </si>
  <si>
    <t>$L$173</t>
  </si>
  <si>
    <t xml:space="preserve"> cw_map("BBR","30-BIF-&gt;D.6.0*")</t>
  </si>
  <si>
    <t xml:space="preserve"> cw_map("BR","40-TF-&gt;D.2.1101")</t>
  </si>
  <si>
    <t xml:space="preserve"> cw_map("BR","40-TF-&gt;D.2.1102")</t>
  </si>
  <si>
    <t>$E$180</t>
  </si>
  <si>
    <t xml:space="preserve"> cw_map("BR","40-TF-&gt;D.2.1103")</t>
  </si>
  <si>
    <t xml:space="preserve"> cw_map("BR","40-TF-&gt;D.2.1104")</t>
  </si>
  <si>
    <t xml:space="preserve"> cw_map("BR","40-TF-&gt;D.2.1105")</t>
  </si>
  <si>
    <t xml:space="preserve"> cw_map("BR","40-TF-&gt;D.2.1106")</t>
  </si>
  <si>
    <t>$I$180</t>
  </si>
  <si>
    <t xml:space="preserve"> cw_map("BR","40-TF-&gt;D.2.1107")</t>
  </si>
  <si>
    <t>$J$180</t>
  </si>
  <si>
    <t xml:space="preserve"> cw_map("BR","40-TF-&gt;D.2.1108")</t>
  </si>
  <si>
    <t>$L$180</t>
  </si>
  <si>
    <t xml:space="preserve"> cw_map("BBR","40-TF-&gt;D.2.1*")</t>
  </si>
  <si>
    <t>$C$182</t>
  </si>
  <si>
    <t xml:space="preserve"> cw_map("BR","40-TF-&gt;D.2.5501")</t>
  </si>
  <si>
    <t>$D$182</t>
  </si>
  <si>
    <t xml:space="preserve"> cw_map("BR","40-TF-&gt;D.2.5502")</t>
  </si>
  <si>
    <t>$E$182</t>
  </si>
  <si>
    <t xml:space="preserve"> cw_map("BR","40-TF-&gt;D.2.5503")</t>
  </si>
  <si>
    <t>$F$182</t>
  </si>
  <si>
    <t xml:space="preserve"> cw_map("BR","40-TF-&gt;D.2.5504")</t>
  </si>
  <si>
    <t>$G$182</t>
  </si>
  <si>
    <t xml:space="preserve"> cw_map("BR","40-TF-&gt;D.2.5505")</t>
  </si>
  <si>
    <t>$H$182</t>
  </si>
  <si>
    <t xml:space="preserve"> cw_map("BR","40-TF-&gt;D.2.5506")</t>
  </si>
  <si>
    <t>$I$182</t>
  </si>
  <si>
    <t xml:space="preserve"> cw_map("BR","40-TF-&gt;D.2.5507")</t>
  </si>
  <si>
    <t>$J$182</t>
  </si>
  <si>
    <t xml:space="preserve"> cw_map("BR","40-TF-&gt;D.2.5508")</t>
  </si>
  <si>
    <t>$L$182</t>
  </si>
  <si>
    <t xml:space="preserve"> cw_map("BBR","40-TF-&gt;D.2.5*")-cw_map("BBR","40-TF-&gt;D.2.55022")</t>
  </si>
  <si>
    <t>$C$183</t>
  </si>
  <si>
    <t xml:space="preserve"> cw_map("BR","40-TF-&gt;D.2.9001")</t>
  </si>
  <si>
    <t>$D$183</t>
  </si>
  <si>
    <t xml:space="preserve"> cw_map("BR","40-TF-&gt;D.2.9002")</t>
  </si>
  <si>
    <t>$E$183</t>
  </si>
  <si>
    <t xml:space="preserve"> cw_map("BR","40-TF-&gt;D.2.9003")</t>
  </si>
  <si>
    <t>$F$183</t>
  </si>
  <si>
    <t xml:space="preserve"> cw_map("BR","40-TF-&gt;D.2.9004")</t>
  </si>
  <si>
    <t>$G$183</t>
  </si>
  <si>
    <t xml:space="preserve"> cw_map("BR","40-TF-&gt;D.2.9005")</t>
  </si>
  <si>
    <t>$H$183</t>
  </si>
  <si>
    <t xml:space="preserve"> cw_map("BR","40-TF-&gt;D.2.9006")</t>
  </si>
  <si>
    <t>$I$183</t>
  </si>
  <si>
    <t xml:space="preserve"> cw_map("BR","40-TF-&gt;D.2.9007")</t>
  </si>
  <si>
    <t>$J$183</t>
  </si>
  <si>
    <t xml:space="preserve"> cw_map("BR","40-TF-&gt;D.2.9008")</t>
  </si>
  <si>
    <t>$L$183</t>
  </si>
  <si>
    <t xml:space="preserve"> cw_map("BBR","40-TF-&gt;D.2.9*")</t>
  </si>
  <si>
    <t xml:space="preserve"> cw_map("BR","40-TF-&gt;D.3.0001")</t>
  </si>
  <si>
    <t xml:space="preserve"> cw_map("BR","40-TF-&gt;D.3.0002")</t>
  </si>
  <si>
    <t>$E$185</t>
  </si>
  <si>
    <t xml:space="preserve"> cw_map("BR","40-TF-&gt;D.3.0003")</t>
  </si>
  <si>
    <t xml:space="preserve"> cw_map("BR","40-TF-&gt;D.3.0004")</t>
  </si>
  <si>
    <t xml:space="preserve"> cw_map("BR","40-TF-&gt;D.3.0005")</t>
  </si>
  <si>
    <t>$H$185</t>
  </si>
  <si>
    <t xml:space="preserve"> cw_map("BR","40-TF-&gt;D.3.0006")</t>
  </si>
  <si>
    <t>$I$185</t>
  </si>
  <si>
    <t xml:space="preserve"> cw_map("BR","40-TF-&gt;D.3.0007")</t>
  </si>
  <si>
    <t>$J$185</t>
  </si>
  <si>
    <t xml:space="preserve"> cw_map("BR","40-TF-&gt;D.3.0008")</t>
  </si>
  <si>
    <t>$L$185</t>
  </si>
  <si>
    <t xml:space="preserve"> cw_map("BBR","40-TF-&gt;D.3.0*")</t>
  </si>
  <si>
    <t>$E$188</t>
  </si>
  <si>
    <t xml:space="preserve"> cw_map("BR","40-TF-&gt;D.4.1103")</t>
  </si>
  <si>
    <t>$H$188</t>
  </si>
  <si>
    <t xml:space="preserve"> cw_map("BR","40-TF-&gt;D.4.1106")</t>
  </si>
  <si>
    <t>$L$188</t>
  </si>
  <si>
    <t xml:space="preserve"> cw_map("BBR","40-TF-&gt;D.4.110*")</t>
  </si>
  <si>
    <t>$E$189</t>
  </si>
  <si>
    <t xml:space="preserve"> cw_map("BR","40-TF-&gt;D.4.1203")</t>
  </si>
  <si>
    <t>$H$189</t>
  </si>
  <si>
    <t xml:space="preserve"> cw_map("BR","40-TF-&gt;D.4.1206")</t>
  </si>
  <si>
    <t>$L$189</t>
  </si>
  <si>
    <t xml:space="preserve"> cw_map("BBR","40-TF-&gt;D.4.120*")</t>
  </si>
  <si>
    <t>$E$190</t>
  </si>
  <si>
    <t xml:space="preserve"> cw_map("BR","40-TF-&gt;D.4.1303")</t>
  </si>
  <si>
    <t>$H$190</t>
  </si>
  <si>
    <t xml:space="preserve"> cw_map("BR","40-TF-&gt;D.4.1306")</t>
  </si>
  <si>
    <t>$L$190</t>
  </si>
  <si>
    <t xml:space="preserve"> cw_map("BBR","40-TF-&gt;D.4.130*")</t>
  </si>
  <si>
    <t>$E$191</t>
  </si>
  <si>
    <t xml:space="preserve"> cw_map("BR","40-TF-&gt;D.4.1403")</t>
  </si>
  <si>
    <t>$H$191</t>
  </si>
  <si>
    <t xml:space="preserve"> cw_map("BR","40-TF-&gt;D.4.1406")</t>
  </si>
  <si>
    <t>$L$191</t>
  </si>
  <si>
    <t xml:space="preserve"> cw_map("BBR","40-TF-&gt;D.4.140*")</t>
  </si>
  <si>
    <t>$E$192</t>
  </si>
  <si>
    <t xml:space="preserve"> cw_map("BR","40-TF-&gt;D.4.1703")</t>
  </si>
  <si>
    <t>$H$192</t>
  </si>
  <si>
    <t xml:space="preserve"> cw_map("BR","40-TF-&gt;D.4.1706")</t>
  </si>
  <si>
    <t>$L$192</t>
  </si>
  <si>
    <t xml:space="preserve"> cw_map("BBR","40-TF-&gt;D.4.170*")</t>
  </si>
  <si>
    <t>$E$193</t>
  </si>
  <si>
    <t xml:space="preserve"> cw_map("BR","40-TF-&gt;D.4.1903")</t>
  </si>
  <si>
    <t>$H$193</t>
  </si>
  <si>
    <t xml:space="preserve"> cw_map("BR","40-TF-&gt;D.4.1906")</t>
  </si>
  <si>
    <t>$L$193</t>
  </si>
  <si>
    <t xml:space="preserve"> cw_map("BBR","40-TF-&gt;D.4.190*")</t>
  </si>
  <si>
    <t>$E$195</t>
  </si>
  <si>
    <t xml:space="preserve"> cw_map("BR","40-TF-&gt;D.4.4003")</t>
  </si>
  <si>
    <t>$H$195</t>
  </si>
  <si>
    <t xml:space="preserve"> cw_map("BR","40-TF-&gt;D.4.4006")</t>
  </si>
  <si>
    <t>$L$195</t>
  </si>
  <si>
    <t xml:space="preserve"> cw_map("BBR","40-TF-&gt;D.4.440*")</t>
  </si>
  <si>
    <t>$H$199</t>
  </si>
  <si>
    <t xml:space="preserve"> cw_map("BR","40-TF-&gt;D.5.1106")</t>
  </si>
  <si>
    <t>$L$199</t>
  </si>
  <si>
    <t xml:space="preserve"> cw_map("BBR","40-TF-&gt;D.5.1106")</t>
  </si>
  <si>
    <t>$H$200</t>
  </si>
  <si>
    <t xml:space="preserve"> cw_map("BR","40-TF-&gt;D.5.1206")</t>
  </si>
  <si>
    <t>$L$200</t>
  </si>
  <si>
    <t xml:space="preserve"> cw_map("BBR","40-TF-&gt;D.5.1206")</t>
  </si>
  <si>
    <t>$H$201</t>
  </si>
  <si>
    <t xml:space="preserve"> cw_map("BR","40-TF-&gt;D.5.1306")</t>
  </si>
  <si>
    <t>$L$201</t>
  </si>
  <si>
    <t xml:space="preserve"> cw_map("BBR","40-TF-&gt;D.5.1306")</t>
  </si>
  <si>
    <t>$H$202</t>
  </si>
  <si>
    <t xml:space="preserve"> cw_map("BR","40-TF-&gt;D.5.1406")</t>
  </si>
  <si>
    <t>$L$202</t>
  </si>
  <si>
    <t xml:space="preserve"> cw_map("BBR","40-TF-&gt;D.5.1406")</t>
  </si>
  <si>
    <t>$H$203</t>
  </si>
  <si>
    <t xml:space="preserve"> cw_map("BR","40-TF-&gt;D.5.1506")</t>
  </si>
  <si>
    <t>$L$203</t>
  </si>
  <si>
    <t xml:space="preserve"> cw_map("BBR","40-TF-&gt;D.5.1506")</t>
  </si>
  <si>
    <t>$H$205</t>
  </si>
  <si>
    <t xml:space="preserve"> cw_map("BR","40-TF-&gt;D.5.2006")</t>
  </si>
  <si>
    <t>$L$205</t>
  </si>
  <si>
    <t xml:space="preserve"> cw_map("BBR","40-TF-&gt;D.5.2006")</t>
  </si>
  <si>
    <t>$H$206</t>
  </si>
  <si>
    <t xml:space="preserve"> cw_map("BR","40-TF-&gt;D.5.3006")</t>
  </si>
  <si>
    <t>$L$206</t>
  </si>
  <si>
    <t xml:space="preserve"> cw_map("BBR","40-TF-&gt;D.5.3006")</t>
  </si>
  <si>
    <t>$H$207</t>
  </si>
  <si>
    <t xml:space="preserve"> cw_map("BR","40-TF-&gt;D.5.4006")</t>
  </si>
  <si>
    <t>$L$207</t>
  </si>
  <si>
    <t xml:space="preserve"> cw_map("BBR","40-TF-&gt;D.5.4006")</t>
  </si>
  <si>
    <t>$L$209</t>
  </si>
  <si>
    <t xml:space="preserve"> cw_map("BBR","40-TF-&gt;D.6.0*")</t>
  </si>
  <si>
    <t xml:space="preserve"> cw_map("BR","50-ISF-&gt;D.1.1002")</t>
  </si>
  <si>
    <t>$L$215</t>
  </si>
  <si>
    <t xml:space="preserve"> cw_map("BBR","50-ISF-&gt;D.1.1002")</t>
  </si>
  <si>
    <t xml:space="preserve"> cw_map("BR","50-ISF-&gt;D.1.1252")</t>
  </si>
  <si>
    <t>$L$216</t>
  </si>
  <si>
    <t xml:space="preserve"> cw_map("BBR","50-ISF-&gt;D.1.1252")</t>
  </si>
  <si>
    <t>$D$217</t>
  </si>
  <si>
    <t xml:space="preserve"> cw_map("BR","50-ISF-&gt;D.1.2002")</t>
  </si>
  <si>
    <t>$L$217</t>
  </si>
  <si>
    <t xml:space="preserve"> cw_map("BBR","50-ISF-&gt;D.1.2002")</t>
  </si>
  <si>
    <t>$D$218</t>
  </si>
  <si>
    <t xml:space="preserve"> cw_map("BR","50-ISF-&gt;D.1.2252")</t>
  </si>
  <si>
    <t>$L$218</t>
  </si>
  <si>
    <t xml:space="preserve"> cw_map("BBR","50-ISF-&gt;D.1.2252")</t>
  </si>
  <si>
    <t xml:space="preserve"> cw_map("BR","50-ISF-&gt;D.1.2502")</t>
  </si>
  <si>
    <t>$L$219</t>
  </si>
  <si>
    <t xml:space="preserve"> cw_map("BBR","50-ISF-&gt;D.1.2502")</t>
  </si>
  <si>
    <t xml:space="preserve"> cw_map("BR","50-ISF-&gt;D.1.2752")</t>
  </si>
  <si>
    <t>$L$220</t>
  </si>
  <si>
    <t xml:space="preserve"> cw_map("BBR","50-ISF-&gt;D.1.2752")</t>
  </si>
  <si>
    <t>$D$221</t>
  </si>
  <si>
    <t xml:space="preserve"> cw_map("BR","50-ISF-&gt;D.1.3002")</t>
  </si>
  <si>
    <t>$L$221</t>
  </si>
  <si>
    <t xml:space="preserve"> cw_map("BBR","50-ISF-&gt;D.1.3002")</t>
  </si>
  <si>
    <t xml:space="preserve"> cw_map("BR","50-ISF-&gt;D.1.4002")</t>
  </si>
  <si>
    <t>$L$222</t>
  </si>
  <si>
    <t xml:space="preserve"> cw_map("BBR","50-ISF-&gt;D.1.4002")</t>
  </si>
  <si>
    <t xml:space="preserve"> cw_map("BR","50-ISF-&gt;D.1.5002")</t>
  </si>
  <si>
    <t>$L$223</t>
  </si>
  <si>
    <t xml:space="preserve"> cw_map("BBR","50-ISF-&gt;D.1.5002")</t>
  </si>
  <si>
    <t xml:space="preserve"> cw_map("BR","50-ISF-&gt;D.1.6002")</t>
  </si>
  <si>
    <t>$L$224</t>
  </si>
  <si>
    <t xml:space="preserve"> cw_map("BBR","50-ISF-&gt;D.1.6002")</t>
  </si>
  <si>
    <t xml:space="preserve"> cw_map("BR","50-ISF-&gt;D.1.6502")</t>
  </si>
  <si>
    <t>$L$225</t>
  </si>
  <si>
    <t xml:space="preserve"> cw_map("BBR","50-ISF-&gt;D.1.6502")</t>
  </si>
  <si>
    <t xml:space="preserve"> cw_map("BR","50-ISF-&gt;D.1.7002")</t>
  </si>
  <si>
    <t>$L$226</t>
  </si>
  <si>
    <t xml:space="preserve"> cw_map("BBR","50-ISF-&gt;D.1.7002")</t>
  </si>
  <si>
    <t xml:space="preserve"> cw_map("BR","50-ISF-&gt;D.1.8002")</t>
  </si>
  <si>
    <t>$L$227</t>
  </si>
  <si>
    <t xml:space="preserve"> cw_map("BBR","50-ISF-&gt;D.1.8002")</t>
  </si>
  <si>
    <t xml:space="preserve"> cw_map("BR","50-ISF-&gt;D.1.9002")</t>
  </si>
  <si>
    <t>$L$228</t>
  </si>
  <si>
    <t xml:space="preserve"> cw_map("BBR","50-ISF-&gt;D.1.9002")</t>
  </si>
  <si>
    <t xml:space="preserve"> cw_map("BR","50-ISF-&gt;D.2.1102")</t>
  </si>
  <si>
    <t>$L$232</t>
  </si>
  <si>
    <t xml:space="preserve"> cw_map("BBR","50-ISF-&gt;D.2.1102")</t>
  </si>
  <si>
    <t xml:space="preserve"> cw_map("BR","50-ISF-&gt;D.2.1202")</t>
  </si>
  <si>
    <t>$L$233</t>
  </si>
  <si>
    <t xml:space="preserve"> cw_map("BBR","50-ISF-&gt;D.2.1202")</t>
  </si>
  <si>
    <t xml:space="preserve"> cw_map("BR","50-ISF-&gt;D.2.1302")</t>
  </si>
  <si>
    <t>$L$234</t>
  </si>
  <si>
    <t xml:space="preserve"> cw_map("BBR","50-ISF-&gt;D.2.1302")</t>
  </si>
  <si>
    <t xml:space="preserve"> cw_map("BR","50-ISF-&gt;D.2.1402")</t>
  </si>
  <si>
    <t>$L$235</t>
  </si>
  <si>
    <t xml:space="preserve"> cw_map("BBR","50-ISF-&gt;D.2.1402")</t>
  </si>
  <si>
    <t xml:space="preserve"> cw_map("BR","50-ISF-&gt;D.2.1502")</t>
  </si>
  <si>
    <t>$L$236</t>
  </si>
  <si>
    <t xml:space="preserve"> cw_map("BBR","50-ISF-&gt;D.2.1502")</t>
  </si>
  <si>
    <t xml:space="preserve"> cw_map("BR","50-ISF-&gt;D.2.1902")</t>
  </si>
  <si>
    <t>$L$237</t>
  </si>
  <si>
    <t xml:space="preserve"> cw_map("BBR","50-ISF-&gt;D.2.1902")</t>
  </si>
  <si>
    <t xml:space="preserve"> cw_map("BR","50-ISF-&gt;D.2.2102")</t>
  </si>
  <si>
    <t>$L$240</t>
  </si>
  <si>
    <t xml:space="preserve"> cw_map("BBR","50-ISF-&gt;D.2.2102")</t>
  </si>
  <si>
    <t xml:space="preserve"> cw_map("BR","50-ISF-&gt;D.2.2202")</t>
  </si>
  <si>
    <t>$L$241</t>
  </si>
  <si>
    <t xml:space="preserve"> cw_map("BBR","50-ISF-&gt;D.2.2202")</t>
  </si>
  <si>
    <t xml:space="preserve"> cw_map("BR","50-ISF-&gt;D.2.2302")</t>
  </si>
  <si>
    <t>$L$242</t>
  </si>
  <si>
    <t xml:space="preserve"> cw_map("BBR","50-ISF-&gt;D.2.2302")</t>
  </si>
  <si>
    <t xml:space="preserve"> cw_map("BR","50-ISF-&gt;D.2.3102")</t>
  </si>
  <si>
    <t>$L$245</t>
  </si>
  <si>
    <t xml:space="preserve"> cw_map("BBR","50-ISF-&gt;D.2.3102")</t>
  </si>
  <si>
    <t xml:space="preserve"> cw_map("BR","50-ISF-&gt;D.2.3202")</t>
  </si>
  <si>
    <t>$L$246</t>
  </si>
  <si>
    <t xml:space="preserve"> cw_map("BBR","50-ISF-&gt;D.2.3202")</t>
  </si>
  <si>
    <t xml:space="preserve"> cw_map("BR","50-ISF-&gt;D.2.3302")</t>
  </si>
  <si>
    <t>$L$247</t>
  </si>
  <si>
    <t xml:space="preserve"> cw_map("BBR","50-ISF-&gt;D.2.3302")</t>
  </si>
  <si>
    <t xml:space="preserve"> cw_map("BR","50-ISF-&gt;D.2.3612")</t>
  </si>
  <si>
    <t>$L$248</t>
  </si>
  <si>
    <t xml:space="preserve"> cw_map("BBR","50-ISF-&gt;D.2.3612")</t>
  </si>
  <si>
    <t xml:space="preserve"> cw_map("BR","50-ISF-&gt;D.2.3622")</t>
  </si>
  <si>
    <t>$L$249</t>
  </si>
  <si>
    <t xml:space="preserve"> cw_map("BBR","50-ISF-&gt;D.2.3622")</t>
  </si>
  <si>
    <t xml:space="preserve"> cw_map("BR","50-ISF-&gt;D.2.3632")</t>
  </si>
  <si>
    <t>$L$250</t>
  </si>
  <si>
    <t xml:space="preserve"> cw_map("BBR","50-ISF-&gt;D.2.3632")</t>
  </si>
  <si>
    <t xml:space="preserve"> cw_map("BR","50-ISF-&gt;D.2.3642")</t>
  </si>
  <si>
    <t>$L$251</t>
  </si>
  <si>
    <t xml:space="preserve"> cw_map("BBR","50-ISF-&gt;D.2.3642")</t>
  </si>
  <si>
    <t>$D$252</t>
  </si>
  <si>
    <t xml:space="preserve"> cw_map("BR","50-ISF-&gt;D.2.3652")</t>
  </si>
  <si>
    <t>$L$252</t>
  </si>
  <si>
    <t xml:space="preserve"> cw_map("BBR","50-ISF-&gt;D.2.3652")</t>
  </si>
  <si>
    <t>$D$253</t>
  </si>
  <si>
    <t xml:space="preserve"> cw_map("BR","50-ISF-&gt;D.2.3662")</t>
  </si>
  <si>
    <t>$L$253</t>
  </si>
  <si>
    <t xml:space="preserve"> cw_map("BBR","50-ISF-&gt;D.2.3662")</t>
  </si>
  <si>
    <t xml:space="preserve"> cw_map("BR","50-ISF-&gt;D.2.3672")</t>
  </si>
  <si>
    <t>$L$254</t>
  </si>
  <si>
    <t xml:space="preserve"> cw_map("BBR","50-ISF-&gt;D.2.3672")</t>
  </si>
  <si>
    <t>$D$255</t>
  </si>
  <si>
    <t xml:space="preserve"> cw_map("BR","50-ISF-&gt;D.2.3682")</t>
  </si>
  <si>
    <t>$L$255</t>
  </si>
  <si>
    <t xml:space="preserve"> cw_map("BBR","50-ISF-&gt;D.2.3682")</t>
  </si>
  <si>
    <t>$D$256</t>
  </si>
  <si>
    <t xml:space="preserve"> cw_map("BR","50-ISF-&gt;D.2.3692")</t>
  </si>
  <si>
    <t>$L$256</t>
  </si>
  <si>
    <t xml:space="preserve"> cw_map("BBR","50-ISF-&gt;D.2.3692")</t>
  </si>
  <si>
    <t xml:space="preserve"> cw_map("BR","50-ISF-&gt;D.2.4102")</t>
  </si>
  <si>
    <t>$L$259</t>
  </si>
  <si>
    <t xml:space="preserve"> cw_map("BBR","50-ISF-&gt;D.2.4102")</t>
  </si>
  <si>
    <t xml:space="preserve"> cw_map("BR","50-ISF-&gt;D.2.4902")</t>
  </si>
  <si>
    <t>$L$260</t>
  </si>
  <si>
    <t xml:space="preserve"> cw_map("BBR","50-ISF-&gt;D.2.4902")</t>
  </si>
  <si>
    <t xml:space="preserve"> cw_map("BR","50-ISF-&gt;D.2.5102")</t>
  </si>
  <si>
    <t>$L$263</t>
  </si>
  <si>
    <t xml:space="preserve"> cw_map("BBR","50-ISF-&gt;D.2.5102")</t>
  </si>
  <si>
    <t xml:space="preserve"> cw_map("BR","50-ISF-&gt;D.2.5202")</t>
  </si>
  <si>
    <t>$L$264</t>
  </si>
  <si>
    <t xml:space="preserve"> cw_map("BBR","50-ISF-&gt;D.2.5202")</t>
  </si>
  <si>
    <t xml:space="preserve"> cw_map("BR","50-ISF-&gt;D.2.5302")</t>
  </si>
  <si>
    <t>$L$265</t>
  </si>
  <si>
    <t xml:space="preserve"> cw_map("BBR","50-ISF-&gt;D.2.5302")</t>
  </si>
  <si>
    <t>$D$266</t>
  </si>
  <si>
    <t xml:space="preserve"> cw_map("BR","50-ISF-&gt;D.2.5402")</t>
  </si>
  <si>
    <t>$L$266</t>
  </si>
  <si>
    <t xml:space="preserve"> cw_map("BBR","50-ISF-&gt;D.2.5402")</t>
  </si>
  <si>
    <t>$D$267</t>
  </si>
  <si>
    <t xml:space="preserve"> cw_map("BR","50-ISF-&gt;D.2.5502")</t>
  </si>
  <si>
    <t>$L$267</t>
  </si>
  <si>
    <t xml:space="preserve"> cw_map("BBR","50-ISF-&gt;D.2.5502")</t>
  </si>
  <si>
    <t>$D$268</t>
  </si>
  <si>
    <t xml:space="preserve"> cw_map("BR","50-ISF-&gt;D.2.5602")</t>
  </si>
  <si>
    <t>$L$268</t>
  </si>
  <si>
    <t xml:space="preserve"> cw_map("BBR","50-ISF-&gt;D.2.5602")</t>
  </si>
  <si>
    <t>$D$269</t>
  </si>
  <si>
    <t xml:space="preserve"> cw_map("BR","50-ISF-&gt;D.2.5702")</t>
  </si>
  <si>
    <t>$L$269</t>
  </si>
  <si>
    <t xml:space="preserve"> cw_map("BBR","50-ISF-&gt;D.2.5702")</t>
  </si>
  <si>
    <t>$D$272</t>
  </si>
  <si>
    <t xml:space="preserve"> cw_map("BR","50-ISF-&gt;D.2.6102")</t>
  </si>
  <si>
    <t>$L$272</t>
  </si>
  <si>
    <t xml:space="preserve"> cw_map("BBR","50-ISF-&gt;D.2.6102")</t>
  </si>
  <si>
    <t>$D$273</t>
  </si>
  <si>
    <t xml:space="preserve"> cw_map("BR","50-ISF-&gt;D.2.6202")</t>
  </si>
  <si>
    <t>$L$273</t>
  </si>
  <si>
    <t xml:space="preserve"> cw_map("BBR","50-ISF-&gt;D.2.6202")</t>
  </si>
  <si>
    <t>$D$274</t>
  </si>
  <si>
    <t xml:space="preserve"> cw_map("BR","50-ISF-&gt;D.2.6302")</t>
  </si>
  <si>
    <t>$L$274</t>
  </si>
  <si>
    <t xml:space="preserve"> cw_map("BBR","50-ISF-&gt;D.2.6302")</t>
  </si>
  <si>
    <t>$D$275</t>
  </si>
  <si>
    <t xml:space="preserve"> cw_map("BR","50-ISF-&gt;D.2.6402")</t>
  </si>
  <si>
    <t>$L$275</t>
  </si>
  <si>
    <t xml:space="preserve"> cw_map("BBR","50-ISF-&gt;D.2.6402")</t>
  </si>
  <si>
    <t>$D$276</t>
  </si>
  <si>
    <t xml:space="preserve"> cw_map("BR","50-ISF-&gt;D.2.6602")</t>
  </si>
  <si>
    <t>$L$276</t>
  </si>
  <si>
    <t xml:space="preserve"> cw_map("BBR","50-ISF-&gt;D.2.6602")</t>
  </si>
  <si>
    <t>$D$278</t>
  </si>
  <si>
    <t xml:space="preserve"> cw_map("BR","50-ISF-&gt;D.2.9002")</t>
  </si>
  <si>
    <t>$L$278</t>
  </si>
  <si>
    <t xml:space="preserve"> cw_map("BBR","50-ISF-&gt;D.2.9002")</t>
  </si>
  <si>
    <t>$D$280</t>
  </si>
  <si>
    <t xml:space="preserve"> cw_map("BR","50-ISF-&gt;D.3.0002")</t>
  </si>
  <si>
    <t>$L$280</t>
  </si>
  <si>
    <t xml:space="preserve"> cw_map("BBR","50-ISF-&gt;D.3.0002")</t>
  </si>
  <si>
    <t>$D$282</t>
  </si>
  <si>
    <t xml:space="preserve"> cw_map("BR","50-ISF-&gt;D.4.1102")</t>
  </si>
  <si>
    <t>$L$282</t>
  </si>
  <si>
    <t xml:space="preserve"> cw_map("BBR","50-ISF-&gt;D.4.1102")</t>
  </si>
  <si>
    <t>$D$283</t>
  </si>
  <si>
    <t xml:space="preserve"> cw_map("BR","50-ISF-&gt;D.4.1202")</t>
  </si>
  <si>
    <t>$L$283</t>
  </si>
  <si>
    <t xml:space="preserve"> cw_map("BBR","50-ISF-&gt;D.4.1202")</t>
  </si>
  <si>
    <t>$D$284</t>
  </si>
  <si>
    <t xml:space="preserve"> cw_map("BR","50-ISF-&gt;D.4.1402")</t>
  </si>
  <si>
    <t>$L$284</t>
  </si>
  <si>
    <t xml:space="preserve"> cw_map("BBR","50-ISF-&gt;D.4.1402")</t>
  </si>
  <si>
    <t>$H$288</t>
  </si>
  <si>
    <t xml:space="preserve"> cw_map("BR","50-ISF-&gt;D.5.1106")</t>
  </si>
  <si>
    <t>$L$288</t>
  </si>
  <si>
    <t xml:space="preserve"> cw_map("BBR","50-ISF-&gt;D.5.1106")</t>
  </si>
  <si>
    <t>$H$289</t>
  </si>
  <si>
    <t xml:space="preserve"> cw_map("BR","50-ISF-&gt;D.5.1206")</t>
  </si>
  <si>
    <t>$L$289</t>
  </si>
  <si>
    <t xml:space="preserve"> cw_map("BBR","50-ISF-&gt;D.5.1206")</t>
  </si>
  <si>
    <t>$H$290</t>
  </si>
  <si>
    <t xml:space="preserve"> cw_map("BR","50-ISF-&gt;D.5.1306")</t>
  </si>
  <si>
    <t>$L$290</t>
  </si>
  <si>
    <t xml:space="preserve"> cw_map("BBR","50-ISF-&gt;D.5.1306")</t>
  </si>
  <si>
    <t>$H$291</t>
  </si>
  <si>
    <t xml:space="preserve"> cw_map("BR","50-ISF-&gt;D.5.1406")</t>
  </si>
  <si>
    <t>$L$291</t>
  </si>
  <si>
    <t xml:space="preserve"> cw_map("BBR","50-ISF-&gt;D.5.1406")</t>
  </si>
  <si>
    <t>$H$292</t>
  </si>
  <si>
    <t xml:space="preserve"> cw_map("BR","50-ISF-&gt;D.5.1506")</t>
  </si>
  <si>
    <t>$L$292</t>
  </si>
  <si>
    <t xml:space="preserve"> cw_map("BBR","50-ISF-&gt;D.5.1506")</t>
  </si>
  <si>
    <t>$L$294</t>
  </si>
  <si>
    <t xml:space="preserve"> cw_map("BBR","50-ISF-&gt;D.6.0*")</t>
  </si>
  <si>
    <t>$C$301</t>
  </si>
  <si>
    <t xml:space="preserve"> cw_map("BR","60-CPF-&gt;D.2.5301")</t>
  </si>
  <si>
    <t>$D$301</t>
  </si>
  <si>
    <t xml:space="preserve"> cw_map("BR","60-CPF-&gt;D.2.5302")</t>
  </si>
  <si>
    <t>$E$301</t>
  </si>
  <si>
    <t xml:space="preserve"> cw_map("BR","60-CPF-&gt;D.2.5303")</t>
  </si>
  <si>
    <t>$F$301</t>
  </si>
  <si>
    <t xml:space="preserve"> cw_map("BR","60-CPF-&gt;D.2.5304")</t>
  </si>
  <si>
    <t>$G$301</t>
  </si>
  <si>
    <t xml:space="preserve"> cw_map("BR","60-CPF-&gt;D.2.5305")</t>
  </si>
  <si>
    <t>$H$301</t>
  </si>
  <si>
    <t xml:space="preserve"> cw_map("BR","60-CPF-&gt;D.2.5306")</t>
  </si>
  <si>
    <t>$I$301</t>
  </si>
  <si>
    <t xml:space="preserve"> cw_map("BR","60-CPF-&gt;D.2.5307")</t>
  </si>
  <si>
    <t>$J$301</t>
  </si>
  <si>
    <t xml:space="preserve"> cw_map("BR","60-CPF-&gt;D.2.5308")</t>
  </si>
  <si>
    <t>$L$301</t>
  </si>
  <si>
    <t xml:space="preserve"> cw_map("BBR","60-CPF-&gt;D.2.530*")</t>
  </si>
  <si>
    <t>$C$302</t>
  </si>
  <si>
    <t xml:space="preserve"> cw_map("BR","60-CPF-&gt;D.2.9001")</t>
  </si>
  <si>
    <t>$D$302</t>
  </si>
  <si>
    <t xml:space="preserve"> cw_map("BR","60-CPF-&gt;D.2.9002")</t>
  </si>
  <si>
    <t>$E$302</t>
  </si>
  <si>
    <t xml:space="preserve"> cw_map("BR","60-CPF-&gt;D.2.9003")</t>
  </si>
  <si>
    <t>$F$302</t>
  </si>
  <si>
    <t xml:space="preserve"> cw_map("BR","60-CPF-&gt;D.2.9004")</t>
  </si>
  <si>
    <t>$G$302</t>
  </si>
  <si>
    <t xml:space="preserve"> cw_map("BR","60-CPF-&gt;D.2.9005")</t>
  </si>
  <si>
    <t>$H$302</t>
  </si>
  <si>
    <t xml:space="preserve"> cw_map("BR","60-CPF-&gt;D.2.9006")</t>
  </si>
  <si>
    <t>$I$302</t>
  </si>
  <si>
    <t xml:space="preserve"> cw_map("BR","60-CPF-&gt;D.2.9007")</t>
  </si>
  <si>
    <t>$J$302</t>
  </si>
  <si>
    <t xml:space="preserve"> cw_map("BR","60-CPF-&gt;D.2.9008")</t>
  </si>
  <si>
    <t>$L$302</t>
  </si>
  <si>
    <t xml:space="preserve"> cw_map("BBR","60-CPF-&gt;D.2.900*")</t>
  </si>
  <si>
    <t>$E$306</t>
  </si>
  <si>
    <t xml:space="preserve"> cw_map("BR","60-CPF-&gt;D.4.1103")</t>
  </si>
  <si>
    <t>$H$306</t>
  </si>
  <si>
    <t xml:space="preserve"> cw_map("BR","60-CPF-&gt;D.4.1106")</t>
  </si>
  <si>
    <t>$L$306</t>
  </si>
  <si>
    <t xml:space="preserve"> cw_map("BBR","60-CPF-&gt;D.4.100*")</t>
  </si>
  <si>
    <t>$E$307</t>
  </si>
  <si>
    <t xml:space="preserve"> cw_map("BR","60-CPF-&gt;D.4.1203")</t>
  </si>
  <si>
    <t>$H$307</t>
  </si>
  <si>
    <t xml:space="preserve"> cw_map("BR","60-CPF-&gt;D.4.1206")</t>
  </si>
  <si>
    <t>$L$307</t>
  </si>
  <si>
    <t xml:space="preserve"> cw_map("BBR","60-CPF-&gt;D.4.120*")</t>
  </si>
  <si>
    <t>$E$308</t>
  </si>
  <si>
    <t xml:space="preserve"> cw_map("BR","60-CPF-&gt;D.4.1403")</t>
  </si>
  <si>
    <t>$H$308</t>
  </si>
  <si>
    <t xml:space="preserve"> cw_map("BR","60-CPF-&gt;D.4.1406")</t>
  </si>
  <si>
    <t>$L$308</t>
  </si>
  <si>
    <t xml:space="preserve"> cw_map("BBR","60-CPF-&gt;D.4.140*")</t>
  </si>
  <si>
    <t>$E$309</t>
  </si>
  <si>
    <t xml:space="preserve"> cw_map("BR","60-CPF-&gt;D.4.1903")</t>
  </si>
  <si>
    <t>$H$309</t>
  </si>
  <si>
    <t xml:space="preserve"> cw_map("BR","60-CPF-&gt;D.4.1906")</t>
  </si>
  <si>
    <t>$L$309</t>
  </si>
  <si>
    <t xml:space="preserve"> cw_map("BBR","60-CPF-&gt;D.4.190*")</t>
  </si>
  <si>
    <t>$L$311</t>
  </si>
  <si>
    <t xml:space="preserve"> cw_map("BBR","60-CPF-&gt;D.6.0*")</t>
  </si>
  <si>
    <t>$C$319</t>
  </si>
  <si>
    <t xml:space="preserve"> cw_map("BR","80-TIF-&gt;D.2.3611")</t>
  </si>
  <si>
    <t>$D$319</t>
  </si>
  <si>
    <t xml:space="preserve"> cw_map("BR","80-TIF-&gt;D.2.3612")</t>
  </si>
  <si>
    <t>$E$319</t>
  </si>
  <si>
    <t xml:space="preserve"> cw_map("BR","80-TIF-&gt;D.2.3613")</t>
  </si>
  <si>
    <t>$F$319</t>
  </si>
  <si>
    <t xml:space="preserve"> cw_map("BR","80-TIF-&gt;D.2.3614")</t>
  </si>
  <si>
    <t>$G$319</t>
  </si>
  <si>
    <t xml:space="preserve"> cw_map("BR","80-TIF-&gt;D.2.3615")</t>
  </si>
  <si>
    <t>$H$319</t>
  </si>
  <si>
    <t xml:space="preserve"> cw_map("BR","80-TIF-&gt;D.2.3616")</t>
  </si>
  <si>
    <t>$I$319</t>
  </si>
  <si>
    <t xml:space="preserve"> cw_map("BR","80-TIF-&gt;D.2.3617")</t>
  </si>
  <si>
    <t>$J$319</t>
  </si>
  <si>
    <t xml:space="preserve"> cw_map("BR","80-TIF-&gt;D.2.3618")</t>
  </si>
  <si>
    <t>$L$319</t>
  </si>
  <si>
    <t xml:space="preserve"> cw_map("BBR","80-TIF-&gt;D.2.361*")</t>
  </si>
  <si>
    <t>$C$320</t>
  </si>
  <si>
    <t xml:space="preserve"> cw_map("BR","80-TIF-&gt;D.2.3621")</t>
  </si>
  <si>
    <t>$D$320</t>
  </si>
  <si>
    <t xml:space="preserve"> cw_map("BR","80-TIF-&gt;D.2.3622")</t>
  </si>
  <si>
    <t>$E$320</t>
  </si>
  <si>
    <t xml:space="preserve"> cw_map("BR","80-TIF-&gt;D.2.3623")</t>
  </si>
  <si>
    <t>$F$320</t>
  </si>
  <si>
    <t xml:space="preserve"> cw_map("BR","80-TIF-&gt;D.2.3624")</t>
  </si>
  <si>
    <t>$G$320</t>
  </si>
  <si>
    <t xml:space="preserve"> cw_map("BR","80-TIF-&gt;D.2.3625")</t>
  </si>
  <si>
    <t>$H$320</t>
  </si>
  <si>
    <t xml:space="preserve"> cw_map("BR","80-TIF-&gt;D.2.3626")</t>
  </si>
  <si>
    <t>$I$320</t>
  </si>
  <si>
    <t xml:space="preserve"> cw_map("BR","80-TIF-&gt;D.2.3627")</t>
  </si>
  <si>
    <t>$J$320</t>
  </si>
  <si>
    <t xml:space="preserve"> cw_map("BR","80-TIF-&gt;D.2.3628")</t>
  </si>
  <si>
    <t>$L$320</t>
  </si>
  <si>
    <t xml:space="preserve"> cw_map("BBR","80-TIF-&gt;D.2.362*")</t>
  </si>
  <si>
    <t>$C$321</t>
  </si>
  <si>
    <t xml:space="preserve"> cw_map("BR","80-TIF-&gt;D.2.3631")</t>
  </si>
  <si>
    <t>$D$321</t>
  </si>
  <si>
    <t xml:space="preserve"> cw_map("BR","80-TIF-&gt;D.2.3632")</t>
  </si>
  <si>
    <t>$E$321</t>
  </si>
  <si>
    <t xml:space="preserve"> cw_map("BR","80-TIF-&gt;D.2.3633")</t>
  </si>
  <si>
    <t>$F$321</t>
  </si>
  <si>
    <t xml:space="preserve"> cw_map("BR","80-TIF-&gt;D.2.3634")</t>
  </si>
  <si>
    <t>$G$321</t>
  </si>
  <si>
    <t xml:space="preserve"> cw_map("BR","80-TIF-&gt;D.2.3635")</t>
  </si>
  <si>
    <t>$H$321</t>
  </si>
  <si>
    <t xml:space="preserve"> cw_map("BR","80-TIF-&gt;D.2.3636")</t>
  </si>
  <si>
    <t>$I$321</t>
  </si>
  <si>
    <t xml:space="preserve"> cw_map("BR","80-TIF-&gt;D.2.3637")</t>
  </si>
  <si>
    <t>$J$321</t>
  </si>
  <si>
    <t xml:space="preserve"> cw_map("BR","80-TIF-&gt;D.2.3638")</t>
  </si>
  <si>
    <t>$L$321</t>
  </si>
  <si>
    <t xml:space="preserve"> cw_map("BBR","80-TIF-&gt;D.2.363*")</t>
  </si>
  <si>
    <t>$C$322</t>
  </si>
  <si>
    <t xml:space="preserve"> cw_map("BR","80-TIF-&gt;D.2.3641")</t>
  </si>
  <si>
    <t>$D$322</t>
  </si>
  <si>
    <t xml:space="preserve"> cw_map("BR","80-TIF-&gt;D.2.3642")</t>
  </si>
  <si>
    <t>$E$322</t>
  </si>
  <si>
    <t xml:space="preserve"> cw_map("BR","80-TIF-&gt;D.2.3643")</t>
  </si>
  <si>
    <t>$F$322</t>
  </si>
  <si>
    <t xml:space="preserve"> cw_map("BR","80-TIF-&gt;D.2.3644")</t>
  </si>
  <si>
    <t>$G$322</t>
  </si>
  <si>
    <t xml:space="preserve"> cw_map("BR","80-TIF-&gt;D.2.3645")</t>
  </si>
  <si>
    <t>$H$322</t>
  </si>
  <si>
    <t xml:space="preserve"> cw_map("BR","80-TIF-&gt;D.2.3646")</t>
  </si>
  <si>
    <t>$I$322</t>
  </si>
  <si>
    <t xml:space="preserve"> cw_map("BR","80-TIF-&gt;D.2.3647")</t>
  </si>
  <si>
    <t>$J$322</t>
  </si>
  <si>
    <t xml:space="preserve"> cw_map("BR","80-TIF-&gt;D.2.3648")</t>
  </si>
  <si>
    <t>$L$322</t>
  </si>
  <si>
    <t xml:space="preserve"> cw_map("BBR","80-TIF-&gt;D.2.364*")</t>
  </si>
  <si>
    <t>$C$323</t>
  </si>
  <si>
    <t xml:space="preserve"> cw_map("BR","80-TIF-&gt;D.2.3651")</t>
  </si>
  <si>
    <t>$D$323</t>
  </si>
  <si>
    <t xml:space="preserve"> cw_map("BR","80-TIF-&gt;D.2.3652")</t>
  </si>
  <si>
    <t>$E$323</t>
  </si>
  <si>
    <t xml:space="preserve"> cw_map("BR","80-TIF-&gt;D.2.3653")</t>
  </si>
  <si>
    <t>$F$323</t>
  </si>
  <si>
    <t xml:space="preserve"> cw_map("BR","80-TIF-&gt;D.2.3654")</t>
  </si>
  <si>
    <t>$G$323</t>
  </si>
  <si>
    <t xml:space="preserve"> cw_map("BR","80-TIF-&gt;D.2.3655")</t>
  </si>
  <si>
    <t>$H$323</t>
  </si>
  <si>
    <t xml:space="preserve"> cw_map("BR","80-TIF-&gt;D.2.3656")</t>
  </si>
  <si>
    <t>$I$323</t>
  </si>
  <si>
    <t xml:space="preserve"> cw_map("BR","80-TIF-&gt;D.2.3657")</t>
  </si>
  <si>
    <t>$J$323</t>
  </si>
  <si>
    <t xml:space="preserve"> cw_map("BR","80-TIF-&gt;D.2.3658")</t>
  </si>
  <si>
    <t>$L$323</t>
  </si>
  <si>
    <t xml:space="preserve"> cw_map("BBR","80-TIF-&gt;D.2.365*")</t>
  </si>
  <si>
    <t>$C$324</t>
  </si>
  <si>
    <t xml:space="preserve"> cw_map("BR","80-TIF-&gt;D.2.3661")</t>
  </si>
  <si>
    <t>$D$324</t>
  </si>
  <si>
    <t xml:space="preserve"> cw_map("BR","80-TIF-&gt;D.2.3662")</t>
  </si>
  <si>
    <t>$E$324</t>
  </si>
  <si>
    <t xml:space="preserve"> cw_map("BR","80-TIF-&gt;D.2.3663")</t>
  </si>
  <si>
    <t>$F$324</t>
  </si>
  <si>
    <t xml:space="preserve"> cw_map("BR","80-TIF-&gt;D.2.3664")</t>
  </si>
  <si>
    <t>$G$324</t>
  </si>
  <si>
    <t xml:space="preserve"> cw_map("BR","80-TIF-&gt;D.2.3665")</t>
  </si>
  <si>
    <t>$H$324</t>
  </si>
  <si>
    <t xml:space="preserve"> cw_map("BR","80-TIF-&gt;D.2.3666")</t>
  </si>
  <si>
    <t>$I$324</t>
  </si>
  <si>
    <t xml:space="preserve"> cw_map("BR","80-TIF-&gt;D.2.3667")</t>
  </si>
  <si>
    <t>$J$324</t>
  </si>
  <si>
    <t xml:space="preserve"> cw_map("BR","80-TIF-&gt;D.2.3668")</t>
  </si>
  <si>
    <t>$L$324</t>
  </si>
  <si>
    <t xml:space="preserve"> cw_map("BBR","80-TIF-&gt;D.2.366*")</t>
  </si>
  <si>
    <t>$C$325</t>
  </si>
  <si>
    <t xml:space="preserve"> cw_map("BR","80-TIF-&gt;D.2.3671")</t>
  </si>
  <si>
    <t>$D$325</t>
  </si>
  <si>
    <t xml:space="preserve"> cw_map("BR","80-TIF-&gt;D.2.3672")</t>
  </si>
  <si>
    <t>$E$325</t>
  </si>
  <si>
    <t xml:space="preserve"> cw_map("BR","80-TIF-&gt;D.2.3673")</t>
  </si>
  <si>
    <t>$F$325</t>
  </si>
  <si>
    <t xml:space="preserve"> cw_map("BR","80-TIF-&gt;D.2.3674")</t>
  </si>
  <si>
    <t>$G$325</t>
  </si>
  <si>
    <t xml:space="preserve"> cw_map("BR","80-TIF-&gt;D.2.3675")</t>
  </si>
  <si>
    <t>$H$325</t>
  </si>
  <si>
    <t xml:space="preserve"> cw_map("BR","80-TIF-&gt;D.2.3676")</t>
  </si>
  <si>
    <t>$I$325</t>
  </si>
  <si>
    <t xml:space="preserve"> cw_map("BR","80-TIF-&gt;D.2.3677")</t>
  </si>
  <si>
    <t>$J$325</t>
  </si>
  <si>
    <t xml:space="preserve"> cw_map("BR","80-TIF-&gt;D.2.3678")</t>
  </si>
  <si>
    <t>$L$325</t>
  </si>
  <si>
    <t xml:space="preserve"> cw_map("BBR","80-TIF-&gt;D.2.367*")</t>
  </si>
  <si>
    <t>$C$326</t>
  </si>
  <si>
    <t xml:space="preserve"> cw_map("BR","80-TIF-&gt;D.2.3681")</t>
  </si>
  <si>
    <t>$D$326</t>
  </si>
  <si>
    <t xml:space="preserve"> cw_map("BR","80-TIF-&gt;D.2.3682")</t>
  </si>
  <si>
    <t>$E$326</t>
  </si>
  <si>
    <t xml:space="preserve"> cw_map("BR","80-TIF-&gt;D.2.3683")</t>
  </si>
  <si>
    <t>$F$326</t>
  </si>
  <si>
    <t xml:space="preserve"> cw_map("BR","80-TIF-&gt;D.2.3684")</t>
  </si>
  <si>
    <t>$G$326</t>
  </si>
  <si>
    <t xml:space="preserve"> cw_map("BR","80-TIF-&gt;D.2.3685")</t>
  </si>
  <si>
    <t>$H$326</t>
  </si>
  <si>
    <t xml:space="preserve"> cw_map("BR","80-TIF-&gt;D.2.3686")</t>
  </si>
  <si>
    <t>$I$326</t>
  </si>
  <si>
    <t xml:space="preserve"> cw_map("BR","80-TIF-&gt;D.2.3687")</t>
  </si>
  <si>
    <t>$J$326</t>
  </si>
  <si>
    <t xml:space="preserve"> cw_map("BR","80-TIF-&gt;D.2.3688")</t>
  </si>
  <si>
    <t>$L$326</t>
  </si>
  <si>
    <t xml:space="preserve"> cw_map("BBR","80-TIF-&gt;D.2.368*")</t>
  </si>
  <si>
    <t>$C$327</t>
  </si>
  <si>
    <t xml:space="preserve"> cw_map("BR","80-TIF-&gt;D.2.3691")</t>
  </si>
  <si>
    <t>$D$327</t>
  </si>
  <si>
    <t xml:space="preserve"> cw_map("BR","80-TIF-&gt;D.2.3692")</t>
  </si>
  <si>
    <t>$E$327</t>
  </si>
  <si>
    <t xml:space="preserve"> cw_map("BR","80-TIF-&gt;D.2.3693")</t>
  </si>
  <si>
    <t>$F$327</t>
  </si>
  <si>
    <t xml:space="preserve"> cw_map("BR","80-TIF-&gt;D.2.3694")</t>
  </si>
  <si>
    <t>$G$327</t>
  </si>
  <si>
    <t xml:space="preserve"> cw_map("BR","80-TIF-&gt;D.2.3695")</t>
  </si>
  <si>
    <t>$H$327</t>
  </si>
  <si>
    <t xml:space="preserve"> cw_map("BR","80-TIF-&gt;D.2.3696")</t>
  </si>
  <si>
    <t>$I$327</t>
  </si>
  <si>
    <t xml:space="preserve"> cw_map("BR","80-TIF-&gt;D.2.3697")</t>
  </si>
  <si>
    <t>$J$327</t>
  </si>
  <si>
    <t xml:space="preserve"> cw_map("BR","80-TIF-&gt;D.2.3698")</t>
  </si>
  <si>
    <t>$L$327</t>
  </si>
  <si>
    <t xml:space="preserve"> cw_map("BBR","80-TIF-&gt;D.2.369*")</t>
  </si>
  <si>
    <t>$C$328</t>
  </si>
  <si>
    <t xml:space="preserve"> cw_map("BR","80-TIF-&gt;D.2.3711")</t>
  </si>
  <si>
    <t>$D$328</t>
  </si>
  <si>
    <t xml:space="preserve"> cw_map("BR","80-TIF-&gt;D.2.3712")</t>
  </si>
  <si>
    <t>$E$328</t>
  </si>
  <si>
    <t xml:space="preserve"> cw_map("BR","80-TIF-&gt;D.2.3713")</t>
  </si>
  <si>
    <t>$F$328</t>
  </si>
  <si>
    <t xml:space="preserve"> cw_map("BR","80-TIF-&gt;D.2.3714")</t>
  </si>
  <si>
    <t>$G$328</t>
  </si>
  <si>
    <t xml:space="preserve"> cw_map("BR","80-TIF-&gt;D.2.3715")</t>
  </si>
  <si>
    <t>$H$328</t>
  </si>
  <si>
    <t xml:space="preserve"> cw_map("BR","80-TIF-&gt;D.2.3716")</t>
  </si>
  <si>
    <t>$I$328</t>
  </si>
  <si>
    <t xml:space="preserve"> cw_map("BR","80-TIF-&gt;D.2.3717")</t>
  </si>
  <si>
    <t>$J$328</t>
  </si>
  <si>
    <t xml:space="preserve"> cw_map("BR","80-TIF-&gt;D.2.3718")</t>
  </si>
  <si>
    <t>$L$328</t>
  </si>
  <si>
    <t xml:space="preserve"> cw_map("BBR","80-TIF-&gt;D.2.371*")</t>
  </si>
  <si>
    <t>$C$329</t>
  </si>
  <si>
    <t xml:space="preserve"> cw_map("BR","80-TIF-&gt;D.2.3721")</t>
  </si>
  <si>
    <t>$D$329</t>
  </si>
  <si>
    <t xml:space="preserve"> cw_map("BR","80-TIF-&gt;D.2.3722")</t>
  </si>
  <si>
    <t>$E$329</t>
  </si>
  <si>
    <t xml:space="preserve"> cw_map("BR","80-TIF-&gt;D.2.3723")</t>
  </si>
  <si>
    <t>$F$329</t>
  </si>
  <si>
    <t xml:space="preserve"> cw_map("BR","80-TIF-&gt;D.2.3724")</t>
  </si>
  <si>
    <t>$G$329</t>
  </si>
  <si>
    <t xml:space="preserve"> cw_map("BR","80-TIF-&gt;D.2.3725")</t>
  </si>
  <si>
    <t>$H$329</t>
  </si>
  <si>
    <t xml:space="preserve"> cw_map("BR","80-TIF-&gt;D.2.3726")</t>
  </si>
  <si>
    <t>$I$329</t>
  </si>
  <si>
    <t xml:space="preserve"> cw_map("BR","80-TIF-&gt;D.2.3727")</t>
  </si>
  <si>
    <t>$J$329</t>
  </si>
  <si>
    <t xml:space="preserve"> cw_map("BR","80-TIF-&gt;D.2.3728")</t>
  </si>
  <si>
    <t>$L$329</t>
  </si>
  <si>
    <t xml:space="preserve"> cw_map("BBR","80-TIF-&gt;D.2.372*")</t>
  </si>
  <si>
    <t>$H$332</t>
  </si>
  <si>
    <t xml:space="preserve"> cw_map("BR","80-TIF-&gt;D.4.1106")</t>
  </si>
  <si>
    <t>$L$332</t>
  </si>
  <si>
    <t xml:space="preserve"> cw_map("BBR","80-TIF-&gt;D.4.1106")</t>
  </si>
  <si>
    <t>$H$333</t>
  </si>
  <si>
    <t xml:space="preserve"> cw_map("BR","80-TIF-&gt;D.4.1206")</t>
  </si>
  <si>
    <t>$L$333</t>
  </si>
  <si>
    <t xml:space="preserve"> cw_map("BBR","80-TIF-&gt;D.4.1206")</t>
  </si>
  <si>
    <t>$H$337</t>
  </si>
  <si>
    <t xml:space="preserve"> cw_map("BR","80-TIF-&gt;D.5.1106")</t>
  </si>
  <si>
    <t>$L$337</t>
  </si>
  <si>
    <t xml:space="preserve"> cw_map("BBR","80-TIF-&gt;D.5.1106")</t>
  </si>
  <si>
    <t>$H$338</t>
  </si>
  <si>
    <t xml:space="preserve"> cw_map("BR","80-TIF-&gt;D.5.1306")</t>
  </si>
  <si>
    <t>$L$338</t>
  </si>
  <si>
    <t xml:space="preserve"> cw_map("BBR","80-TIF-&gt;D.5.1306")</t>
  </si>
  <si>
    <t>$H$339</t>
  </si>
  <si>
    <t xml:space="preserve"> cw_map("BR","80-TIF-&gt;D.5.1506")</t>
  </si>
  <si>
    <t>$L$339</t>
  </si>
  <si>
    <t xml:space="preserve"> cw_map("BBR","80-TIF-&gt;D.5.1506")</t>
  </si>
  <si>
    <t>$L$341</t>
  </si>
  <si>
    <t xml:space="preserve"> cw_map("BBR","80-TIF-&gt;D.6.0*")</t>
  </si>
  <si>
    <t>$C$348</t>
  </si>
  <si>
    <t xml:space="preserve"> cw_map("BR","90-FPSF-&gt;D.2.5301")</t>
  </si>
  <si>
    <t>$D$348</t>
  </si>
  <si>
    <t xml:space="preserve"> cw_map("BR","90-FPSF-&gt;D.2.5302")</t>
  </si>
  <si>
    <t>$E$348</t>
  </si>
  <si>
    <t xml:space="preserve"> cw_map("BR","90-FPSF-&gt;D.2.5303")</t>
  </si>
  <si>
    <t>$F$348</t>
  </si>
  <si>
    <t xml:space="preserve"> cw_map("BR","90-FPSF-&gt;D.2.5304")</t>
  </si>
  <si>
    <t>$G$348</t>
  </si>
  <si>
    <t xml:space="preserve"> cw_map("BR","90-FPSF-&gt;D.2.5305")</t>
  </si>
  <si>
    <t>$H$348</t>
  </si>
  <si>
    <t xml:space="preserve"> cw_map("BR","90-FPSF-&gt;D.2.5306")</t>
  </si>
  <si>
    <t>$I$348</t>
  </si>
  <si>
    <t xml:space="preserve"> cw_map("BR","90-FPSF-&gt;D.2.5307")</t>
  </si>
  <si>
    <t>$J$348</t>
  </si>
  <si>
    <t xml:space="preserve"> cw_map("BR","90-FPSF-&gt;D.2.5308")</t>
  </si>
  <si>
    <t>$L$348</t>
  </si>
  <si>
    <t xml:space="preserve"> cw_map("BBR","90-FPSF-&gt;D.2.53*")</t>
  </si>
  <si>
    <t>$C$349</t>
  </si>
  <si>
    <t xml:space="preserve"> cw_map("BR","90-FPSF-&gt;D.2.5401")</t>
  </si>
  <si>
    <t>$D$349</t>
  </si>
  <si>
    <t xml:space="preserve"> cw_map("BR","90-FPSF-&gt;D.2.5402")</t>
  </si>
  <si>
    <t>$E$349</t>
  </si>
  <si>
    <t xml:space="preserve"> cw_map("BR","90-FPSF-&gt;D.2.5403")</t>
  </si>
  <si>
    <t>$F$349</t>
  </si>
  <si>
    <t xml:space="preserve"> cw_map("BR","90-FPSF-&gt;D.2.5404")</t>
  </si>
  <si>
    <t>$G$349</t>
  </si>
  <si>
    <t xml:space="preserve"> cw_map("BR","90-FPSF-&gt;D.2.5405")</t>
  </si>
  <si>
    <t>$H$349</t>
  </si>
  <si>
    <t xml:space="preserve"> cw_map("BR","90-FPSF-&gt;D.2.5406")</t>
  </si>
  <si>
    <t>$I$349</t>
  </si>
  <si>
    <t xml:space="preserve"> cw_map("BR","90-FPSF-&gt;D.2.5407")</t>
  </si>
  <si>
    <t>$J$349</t>
  </si>
  <si>
    <t xml:space="preserve"> cw_map("BR","90-FPSF-&gt;D.2.5408")</t>
  </si>
  <si>
    <t>$L$349</t>
  </si>
  <si>
    <t xml:space="preserve"> cw_map("BBR","90-FPSF-&gt;D.2.54*")</t>
  </si>
  <si>
    <t>$C$351</t>
  </si>
  <si>
    <t xml:space="preserve"> cw_map("BR","90-FPSF-&gt;D.2.9001")</t>
  </si>
  <si>
    <t>$D$351</t>
  </si>
  <si>
    <t xml:space="preserve"> cw_map("BR","90-FPSF-&gt;D.2.9002")</t>
  </si>
  <si>
    <t>$E$351</t>
  </si>
  <si>
    <t xml:space="preserve"> cw_map("BR","90-FPSF-&gt;D.2.9003")</t>
  </si>
  <si>
    <t>$F$351</t>
  </si>
  <si>
    <t xml:space="preserve"> cw_map("BR","90-FPSF-&gt;D.2.9004")</t>
  </si>
  <si>
    <t>$G$351</t>
  </si>
  <si>
    <t xml:space="preserve"> cw_map("BR","90-FPSF-&gt;D.2.9005")</t>
  </si>
  <si>
    <t>$H$351</t>
  </si>
  <si>
    <t xml:space="preserve"> cw_map("BR","90-FPSF-&gt;D.2.9006")</t>
  </si>
  <si>
    <t>$I$351</t>
  </si>
  <si>
    <t xml:space="preserve"> cw_map("BR","90-FPSF-&gt;D.2.9007")</t>
  </si>
  <si>
    <t>$J$351</t>
  </si>
  <si>
    <t xml:space="preserve"> cw_map("BR","90-FPSF-&gt;D.2.9008")</t>
  </si>
  <si>
    <t>$L$351</t>
  </si>
  <si>
    <t xml:space="preserve"> cw_map("BBR","90-FPSF-&gt;D.2.9*")</t>
  </si>
  <si>
    <t>$H$354</t>
  </si>
  <si>
    <t xml:space="preserve"> cw_map("BR","90-FPSF-&gt;D.4.1106")</t>
  </si>
  <si>
    <t>$L$354</t>
  </si>
  <si>
    <t xml:space="preserve"> cw_map("BBR","90-FPSF-&gt;D.4.1106")</t>
  </si>
  <si>
    <t>$H$355</t>
  </si>
  <si>
    <t xml:space="preserve"> cw_map("BR","90-FPSF-&gt;D.4.1206")</t>
  </si>
  <si>
    <t>$L$355</t>
  </si>
  <si>
    <t xml:space="preserve"> cw_map("BBR","90-FPSF-&gt;D.4.1206")</t>
  </si>
  <si>
    <t>$H$356</t>
  </si>
  <si>
    <t xml:space="preserve"> cw_map("BR","90-FPSF-&gt;D.4.1906")</t>
  </si>
  <si>
    <t>$L$356</t>
  </si>
  <si>
    <t xml:space="preserve"> cw_map("BBR","90-FPSF-&gt;D.4.1906")</t>
  </si>
  <si>
    <t>$H$360</t>
  </si>
  <si>
    <t xml:space="preserve"> cw_map("BR","90-FPSF-&gt;D.5.1106")</t>
  </si>
  <si>
    <t>$L$360</t>
  </si>
  <si>
    <t xml:space="preserve"> cw_map("BBR","90-FPSF-&gt;D.5.1106")</t>
  </si>
  <si>
    <t>$H$361</t>
  </si>
  <si>
    <t xml:space="preserve"> cw_map("BR","90-FPSF-&gt;D.5.1506")</t>
  </si>
  <si>
    <t>$L$361</t>
  </si>
  <si>
    <t xml:space="preserve"> cw_map("BBR","90-FPSF-&gt;D.5.1506")</t>
  </si>
  <si>
    <t>$H$363</t>
  </si>
  <si>
    <t xml:space="preserve"> cw_map("BR","90-FPSF-&gt;D.5.2006")</t>
  </si>
  <si>
    <t>$L$363</t>
  </si>
  <si>
    <t xml:space="preserve"> cw_map("BBR","90-FPSF-&gt;D.5.2006")</t>
  </si>
  <si>
    <t>$H$364</t>
  </si>
  <si>
    <t xml:space="preserve"> cw_map("BR","90-FPSF-&gt;D.5.3006")</t>
  </si>
  <si>
    <t>$L$364</t>
  </si>
  <si>
    <t xml:space="preserve"> cw_map("BBR","90-FPSF-&gt;D.5.3006")</t>
  </si>
  <si>
    <t>$L$366</t>
  </si>
  <si>
    <t xml:space="preserve"> cw_map("BBR","90-FPSF-&gt;D.6.0*")</t>
  </si>
  <si>
    <t>SH:SEFA</t>
  </si>
  <si>
    <t>$A$2</t>
  </si>
  <si>
    <t xml:space="preserve"> cw_clp("clp145")</t>
  </si>
  <si>
    <t>$A$1</t>
  </si>
  <si>
    <t xml:space="preserve"> cw_clp("clp2")</t>
  </si>
  <si>
    <t>80-2300-300</t>
  </si>
  <si>
    <t>10-1000-300</t>
  </si>
  <si>
    <t>10-2100-300</t>
  </si>
  <si>
    <t>TF-Support Services-Purchased Services - Multiple</t>
  </si>
  <si>
    <t>ED-Instruction-Other - Multiple</t>
  </si>
  <si>
    <t>East Maine SD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</si>
</sst>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2"/>
      <color theme="1"/>
      <name val="Arial Narrow"/>
      <family val="2"/>
    </font>
    <font>
      <b/>
      <sz val="10"/>
      <color theme="1"/>
      <name val="Arial Narrow"/>
      <family val="2"/>
    </font>
    <font>
      <sz val="10"/>
      <color theme="1"/>
      <name val="Arial Narrow"/>
      <family val="2"/>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8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top/>
      <bottom style="medium">
        <color indexed="64"/>
      </bottom>
      <diagonal/>
    </border>
    <border>
      <left/>
      <right/>
      <top/>
      <bottom style="medium">
        <color indexed="64"/>
      </bottom>
      <diagonal/>
    </border>
    <border>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double">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0" fontId="138" fillId="0" borderId="0"/>
    <xf numFmtId="43" fontId="138" fillId="0" borderId="0" applyFont="0" applyFill="0" applyBorder="0" applyAlignment="0" applyProtection="0"/>
  </cellStyleXfs>
  <cellXfs count="2467">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1" xfId="12" applyNumberFormat="1" applyFont="1" applyBorder="1" applyAlignment="1" applyProtection="1">
      <alignment horizontal="right" vertical="center"/>
    </xf>
    <xf numFmtId="0" fontId="11" fillId="0" borderId="121" xfId="12" applyFont="1" applyBorder="1" applyAlignment="1" applyProtection="1">
      <alignment vertical="center"/>
    </xf>
    <xf numFmtId="0" fontId="14" fillId="0" borderId="124" xfId="12" applyFont="1" applyBorder="1" applyAlignment="1" applyProtection="1">
      <alignment vertical="center"/>
    </xf>
    <xf numFmtId="0" fontId="14" fillId="0" borderId="122" xfId="12" applyFont="1" applyBorder="1" applyAlignment="1" applyProtection="1">
      <alignment vertical="center"/>
    </xf>
    <xf numFmtId="1" fontId="10" fillId="0" borderId="0" xfId="0" applyNumberFormat="1" applyFont="1" applyAlignment="1">
      <alignment horizontal="center" vertical="center"/>
    </xf>
    <xf numFmtId="0" fontId="11" fillId="0" borderId="131"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4"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96"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97" xfId="0" applyFont="1" applyFill="1" applyBorder="1" applyAlignment="1">
      <alignment horizontal="center" vertical="center"/>
    </xf>
    <xf numFmtId="0" fontId="76" fillId="9" borderId="98" xfId="0" applyFont="1" applyFill="1" applyBorder="1" applyAlignment="1">
      <alignment horizontal="center" vertical="center"/>
    </xf>
    <xf numFmtId="0" fontId="54" fillId="17" borderId="117" xfId="0" applyFont="1" applyFill="1" applyBorder="1" applyAlignment="1" applyProtection="1">
      <alignment horizontal="left" vertical="center"/>
    </xf>
    <xf numFmtId="164" fontId="54" fillId="17" borderId="117" xfId="0" applyNumberFormat="1" applyFont="1" applyFill="1" applyBorder="1" applyAlignment="1" applyProtection="1">
      <alignment horizontal="center" vertical="center"/>
    </xf>
    <xf numFmtId="164" fontId="64" fillId="17" borderId="117" xfId="0" applyNumberFormat="1" applyFont="1" applyFill="1" applyBorder="1" applyAlignment="1" applyProtection="1">
      <alignment vertical="center"/>
    </xf>
    <xf numFmtId="0" fontId="77" fillId="10" borderId="118" xfId="0" applyFont="1" applyFill="1" applyBorder="1" applyAlignment="1">
      <alignment horizontal="left" vertical="center"/>
    </xf>
    <xf numFmtId="38" fontId="49" fillId="10" borderId="99" xfId="0" applyNumberFormat="1" applyFont="1" applyFill="1" applyBorder="1" applyAlignment="1">
      <alignment horizontal="right"/>
    </xf>
    <xf numFmtId="38" fontId="49" fillId="10" borderId="106" xfId="0" applyNumberFormat="1" applyFont="1" applyFill="1" applyBorder="1" applyAlignment="1">
      <alignment horizontal="right"/>
    </xf>
    <xf numFmtId="0" fontId="78" fillId="11" borderId="99" xfId="0" applyFont="1" applyFill="1" applyBorder="1" applyAlignment="1">
      <alignment vertical="center"/>
    </xf>
    <xf numFmtId="164" fontId="54" fillId="13" borderId="113" xfId="0" applyNumberFormat="1" applyFont="1" applyFill="1" applyBorder="1" applyAlignment="1" applyProtection="1">
      <alignment horizontal="center" vertical="center"/>
    </xf>
    <xf numFmtId="164" fontId="64" fillId="13" borderId="106" xfId="0" applyNumberFormat="1" applyFont="1" applyFill="1" applyBorder="1" applyAlignment="1" applyProtection="1">
      <alignment vertical="center"/>
    </xf>
    <xf numFmtId="0" fontId="57" fillId="13" borderId="99" xfId="0" applyFont="1" applyFill="1" applyBorder="1" applyAlignment="1" applyProtection="1">
      <alignment vertical="center"/>
    </xf>
    <xf numFmtId="38" fontId="49" fillId="11" borderId="116" xfId="0" applyNumberFormat="1" applyFont="1" applyFill="1" applyBorder="1" applyAlignment="1" applyProtection="1">
      <alignment horizontal="right"/>
      <protection locked="0"/>
    </xf>
    <xf numFmtId="38" fontId="49" fillId="11" borderId="99" xfId="0" applyNumberFormat="1" applyFont="1" applyFill="1" applyBorder="1" applyAlignment="1" applyProtection="1">
      <alignment horizontal="right"/>
      <protection locked="0"/>
    </xf>
    <xf numFmtId="38" fontId="49" fillId="11" borderId="106" xfId="0" applyNumberFormat="1" applyFont="1" applyFill="1" applyBorder="1" applyAlignment="1" applyProtection="1">
      <alignment horizontal="right"/>
      <protection locked="0"/>
    </xf>
    <xf numFmtId="0" fontId="54" fillId="17" borderId="106" xfId="0" applyFont="1" applyFill="1" applyBorder="1" applyAlignment="1" applyProtection="1">
      <alignment horizontal="center" vertical="center"/>
    </xf>
    <xf numFmtId="164" fontId="54" fillId="17" borderId="106" xfId="0" applyNumberFormat="1" applyFont="1" applyFill="1" applyBorder="1" applyAlignment="1" applyProtection="1">
      <alignment horizontal="center" vertical="center"/>
    </xf>
    <xf numFmtId="164" fontId="64" fillId="17" borderId="106" xfId="0" applyNumberFormat="1" applyFont="1" applyFill="1" applyBorder="1" applyAlignment="1" applyProtection="1">
      <alignment vertical="center"/>
    </xf>
    <xf numFmtId="0" fontId="77" fillId="10" borderId="99"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3" xfId="0" applyFont="1" applyFill="1" applyBorder="1" applyAlignment="1" applyProtection="1">
      <alignment horizontal="left" vertical="center"/>
    </xf>
    <xf numFmtId="164" fontId="54" fillId="13" borderId="106" xfId="0" applyNumberFormat="1" applyFont="1" applyFill="1" applyBorder="1" applyAlignment="1" applyProtection="1">
      <alignment horizontal="center" vertical="center"/>
    </xf>
    <xf numFmtId="164" fontId="62" fillId="13" borderId="106" xfId="0" applyNumberFormat="1" applyFont="1" applyFill="1" applyBorder="1" applyAlignment="1" applyProtection="1">
      <alignment vertical="center"/>
    </xf>
    <xf numFmtId="0" fontId="78" fillId="11" borderId="99" xfId="0" applyFont="1" applyFill="1" applyBorder="1" applyAlignment="1">
      <alignment horizontal="left" vertical="center"/>
    </xf>
    <xf numFmtId="0" fontId="54" fillId="13" borderId="114" xfId="0" applyFont="1" applyFill="1" applyBorder="1" applyAlignment="1" applyProtection="1">
      <alignment horizontal="center" vertical="center"/>
    </xf>
    <xf numFmtId="164" fontId="54" fillId="13" borderId="115" xfId="0" applyNumberFormat="1" applyFont="1" applyFill="1" applyBorder="1" applyAlignment="1" applyProtection="1">
      <alignment horizontal="center" vertical="center"/>
    </xf>
    <xf numFmtId="164" fontId="64" fillId="13" borderId="115" xfId="0" applyNumberFormat="1" applyFont="1" applyFill="1" applyBorder="1" applyAlignment="1" applyProtection="1">
      <alignment vertical="center"/>
    </xf>
    <xf numFmtId="38" fontId="49" fillId="11" borderId="106" xfId="0" applyNumberFormat="1" applyFont="1" applyFill="1" applyBorder="1" applyAlignment="1">
      <alignment horizontal="right"/>
    </xf>
    <xf numFmtId="0" fontId="77" fillId="10" borderId="100" xfId="0" applyFont="1" applyFill="1" applyBorder="1" applyAlignment="1">
      <alignment horizontal="left" vertical="center"/>
    </xf>
    <xf numFmtId="38" fontId="49" fillId="10" borderId="100"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3" xfId="0" applyNumberFormat="1" applyFont="1" applyBorder="1" applyAlignment="1" applyProtection="1">
      <alignment horizontal="center" vertical="center"/>
    </xf>
    <xf numFmtId="38" fontId="55" fillId="0" borderId="123" xfId="0" applyNumberFormat="1" applyFont="1" applyBorder="1" applyAlignment="1" applyProtection="1">
      <alignment horizontal="right"/>
      <protection locked="0"/>
    </xf>
    <xf numFmtId="38" fontId="55" fillId="3" borderId="123"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26" xfId="0" applyFont="1" applyFill="1" applyBorder="1" applyAlignment="1" applyProtection="1">
      <alignment horizontal="center" vertical="center"/>
    </xf>
    <xf numFmtId="38" fontId="55" fillId="0" borderId="120" xfId="0" applyNumberFormat="1" applyFont="1" applyFill="1" applyBorder="1" applyAlignment="1" applyProtection="1">
      <alignment horizontal="right"/>
      <protection locked="0"/>
    </xf>
    <xf numFmtId="0" fontId="62" fillId="0" borderId="96" xfId="0" applyFont="1" applyFill="1" applyBorder="1" applyAlignment="1" applyProtection="1">
      <alignment horizontal="center" vertical="center"/>
    </xf>
    <xf numFmtId="38" fontId="55" fillId="0" borderId="119" xfId="0" applyNumberFormat="1" applyFont="1" applyFill="1" applyBorder="1" applyAlignment="1" applyProtection="1">
      <alignment horizontal="right"/>
      <protection locked="0"/>
    </xf>
    <xf numFmtId="38" fontId="55" fillId="0" borderId="107"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3"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3"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1"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3" xfId="0" applyFont="1" applyFill="1" applyBorder="1" applyAlignment="1">
      <alignment horizontal="center" vertical="center"/>
    </xf>
    <xf numFmtId="38" fontId="55" fillId="0" borderId="123"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1"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2" xfId="0" applyNumberFormat="1" applyFont="1" applyFill="1" applyBorder="1" applyAlignment="1">
      <alignment horizontal="center" vertical="center"/>
    </xf>
    <xf numFmtId="49" fontId="62" fillId="0" borderId="123"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3"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1"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29" xfId="3" applyNumberFormat="1" applyFont="1" applyBorder="1" applyAlignment="1">
      <alignment horizontal="center" vertical="center"/>
    </xf>
    <xf numFmtId="0" fontId="57" fillId="0" borderId="129"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29"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48" xfId="0" applyFont="1" applyBorder="1"/>
    <xf numFmtId="0" fontId="55" fillId="0" borderId="13" xfId="0" applyFont="1" applyBorder="1"/>
    <xf numFmtId="0" fontId="55" fillId="0" borderId="121" xfId="0" applyFont="1" applyBorder="1" applyAlignment="1">
      <alignment horizontal="left" vertical="top"/>
    </xf>
    <xf numFmtId="164" fontId="113" fillId="0" borderId="124" xfId="0" applyNumberFormat="1" applyFont="1" applyBorder="1" applyAlignment="1">
      <alignment horizontal="right" vertical="top"/>
    </xf>
    <xf numFmtId="0" fontId="55" fillId="0" borderId="124" xfId="0" applyNumberFormat="1" applyFont="1" applyBorder="1" applyAlignment="1">
      <alignment horizontal="left" vertical="center" wrapText="1" indent="1"/>
    </xf>
    <xf numFmtId="0" fontId="85" fillId="0" borderId="123" xfId="0" applyFont="1" applyBorder="1" applyAlignment="1">
      <alignment horizontal="left" vertical="center" wrapText="1"/>
    </xf>
    <xf numFmtId="0" fontId="55" fillId="0" borderId="124" xfId="0" applyFont="1" applyBorder="1" applyAlignment="1">
      <alignment horizontal="left" vertical="top"/>
    </xf>
    <xf numFmtId="0" fontId="55" fillId="0" borderId="0" xfId="0" applyFont="1" applyBorder="1" applyAlignment="1">
      <alignment vertical="top"/>
    </xf>
    <xf numFmtId="0" fontId="115" fillId="0" borderId="124" xfId="0" applyNumberFormat="1" applyFont="1" applyBorder="1" applyAlignment="1">
      <alignment horizontal="left" vertical="center"/>
    </xf>
    <xf numFmtId="0" fontId="113" fillId="0" borderId="124" xfId="0" applyFont="1" applyBorder="1" applyAlignment="1">
      <alignment vertical="top"/>
    </xf>
    <xf numFmtId="0" fontId="113" fillId="0" borderId="124" xfId="0" applyFont="1" applyBorder="1" applyAlignment="1">
      <alignment horizontal="left" vertical="top"/>
    </xf>
    <xf numFmtId="0" fontId="55" fillId="0" borderId="121" xfId="0" applyFont="1" applyBorder="1" applyAlignment="1"/>
    <xf numFmtId="164" fontId="113" fillId="0" borderId="124" xfId="0" applyNumberFormat="1" applyFont="1" applyBorder="1" applyAlignment="1"/>
    <xf numFmtId="0" fontId="55" fillId="0" borderId="124" xfId="0" applyFont="1" applyBorder="1" applyAlignment="1"/>
    <xf numFmtId="0" fontId="62" fillId="0" borderId="122"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0"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1" xfId="0" applyFont="1" applyFill="1" applyBorder="1" applyAlignment="1"/>
    <xf numFmtId="0" fontId="54" fillId="0" borderId="124" xfId="0" applyFont="1" applyFill="1" applyBorder="1" applyAlignment="1">
      <alignment horizontal="left" vertical="top"/>
    </xf>
    <xf numFmtId="0" fontId="54" fillId="0" borderId="122"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2"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39" xfId="3" quotePrefix="1" applyNumberFormat="1" applyFont="1" applyBorder="1" applyAlignment="1" applyProtection="1">
      <alignment horizontal="left"/>
    </xf>
    <xf numFmtId="0" fontId="62" fillId="0" borderId="140" xfId="3" applyNumberFormat="1" applyFont="1" applyBorder="1" applyAlignment="1" applyProtection="1">
      <alignment horizontal="center"/>
    </xf>
    <xf numFmtId="0" fontId="62" fillId="0" borderId="140" xfId="3" applyNumberFormat="1" applyFont="1" applyBorder="1" applyProtection="1"/>
    <xf numFmtId="0" fontId="55" fillId="0" borderId="139" xfId="3" applyNumberFormat="1" applyFont="1" applyBorder="1" applyAlignment="1" applyProtection="1"/>
    <xf numFmtId="0" fontId="62" fillId="0" borderId="141" xfId="3" applyNumberFormat="1" applyFont="1" applyBorder="1" applyAlignment="1" applyProtection="1">
      <alignment horizontal="centerContinuous"/>
    </xf>
    <xf numFmtId="0" fontId="55" fillId="0" borderId="139" xfId="3" applyNumberFormat="1" applyFont="1" applyBorder="1" applyAlignment="1" applyProtection="1">
      <alignment horizontal="left"/>
    </xf>
    <xf numFmtId="0" fontId="62" fillId="0" borderId="141" xfId="3" applyNumberFormat="1" applyFont="1" applyBorder="1" applyProtection="1"/>
    <xf numFmtId="0" fontId="62" fillId="0" borderId="140"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39"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3"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0"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4"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2" xfId="3" applyFont="1" applyBorder="1" applyProtection="1"/>
    <xf numFmtId="0" fontId="55" fillId="0" borderId="143" xfId="3" applyFont="1" applyBorder="1" applyProtection="1">
      <protection locked="0"/>
    </xf>
    <xf numFmtId="0" fontId="55" fillId="0" borderId="142"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4" xfId="3" applyNumberFormat="1" applyFont="1" applyBorder="1" applyAlignment="1" applyProtection="1">
      <protection locked="0"/>
    </xf>
    <xf numFmtId="5" fontId="55" fillId="0" borderId="72"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4" xfId="3" applyNumberFormat="1" applyFont="1" applyBorder="1" applyAlignment="1" applyProtection="1">
      <alignment horizontal="center"/>
      <protection locked="0"/>
    </xf>
    <xf numFmtId="5" fontId="55" fillId="0" borderId="72"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4" xfId="3" applyFont="1" applyBorder="1" applyAlignment="1" applyProtection="1">
      <alignment vertical="top"/>
    </xf>
    <xf numFmtId="0" fontId="57" fillId="0" borderId="74"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169" fontId="62" fillId="0" borderId="0" xfId="3" applyNumberFormat="1" applyFont="1" applyBorder="1" applyProtection="1"/>
    <xf numFmtId="169" fontId="57" fillId="0" borderId="0" xfId="3" applyNumberFormat="1" applyFont="1" applyProtection="1"/>
    <xf numFmtId="169" fontId="57" fillId="0" borderId="74" xfId="3" applyNumberFormat="1" applyFont="1" applyBorder="1" applyProtection="1"/>
    <xf numFmtId="169" fontId="62" fillId="0" borderId="0" xfId="3" applyNumberFormat="1" applyFont="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0" xfId="3" applyFont="1" applyBorder="1" applyProtection="1"/>
    <xf numFmtId="0" fontId="57" fillId="0" borderId="140" xfId="3" applyFont="1" applyBorder="1" applyProtection="1"/>
    <xf numFmtId="0" fontId="57" fillId="0" borderId="140"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0" xfId="3" quotePrefix="1" applyFont="1" applyBorder="1" applyAlignment="1" applyProtection="1">
      <alignment horizontal="left"/>
    </xf>
    <xf numFmtId="0" fontId="55" fillId="0" borderId="140" xfId="3" applyFont="1" applyBorder="1" applyProtection="1"/>
    <xf numFmtId="0" fontId="55" fillId="0" borderId="140"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0" xfId="3" applyFont="1" applyBorder="1" applyProtection="1"/>
    <xf numFmtId="0" fontId="57" fillId="0" borderId="0" xfId="3" applyFont="1" applyBorder="1" applyAlignment="1" applyProtection="1">
      <alignment horizontal="left"/>
    </xf>
    <xf numFmtId="0" fontId="64" fillId="0" borderId="140" xfId="3" applyFont="1" applyBorder="1" applyAlignment="1" applyProtection="1">
      <alignment horizontal="left"/>
    </xf>
    <xf numFmtId="0" fontId="57" fillId="0" borderId="74" xfId="3" applyFont="1" applyFill="1" applyBorder="1" applyProtection="1"/>
    <xf numFmtId="0" fontId="57" fillId="0" borderId="74"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0"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5" xfId="3" applyNumberFormat="1" applyFont="1" applyBorder="1" applyAlignment="1" applyProtection="1">
      <alignment horizontal="center"/>
    </xf>
    <xf numFmtId="169" fontId="62" fillId="0" borderId="73" xfId="3" applyNumberFormat="1" applyFont="1" applyBorder="1" applyAlignment="1" applyProtection="1">
      <alignment horizontal="center"/>
      <protection locked="0"/>
    </xf>
    <xf numFmtId="169" fontId="122" fillId="0" borderId="0" xfId="3" applyNumberFormat="1" applyFont="1" applyProtection="1"/>
    <xf numFmtId="6" fontId="118" fillId="0" borderId="72" xfId="3" applyNumberFormat="1" applyFont="1" applyBorder="1" applyProtection="1"/>
    <xf numFmtId="6" fontId="118" fillId="0" borderId="0" xfId="3" applyNumberFormat="1" applyFont="1" applyBorder="1" applyProtection="1"/>
    <xf numFmtId="10" fontId="64" fillId="0" borderId="73"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4" xfId="3" applyNumberFormat="1" applyFont="1" applyBorder="1" applyProtection="1"/>
    <xf numFmtId="0" fontId="75" fillId="0" borderId="74" xfId="3" applyFont="1" applyBorder="1" applyAlignment="1" applyProtection="1">
      <alignment horizontal="center"/>
    </xf>
    <xf numFmtId="0" fontId="75" fillId="0" borderId="74"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0"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0"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7" xfId="3" applyFont="1" applyBorder="1" applyAlignment="1" applyProtection="1">
      <alignment horizontal="left"/>
    </xf>
    <xf numFmtId="0" fontId="57" fillId="0" borderId="147" xfId="3" applyFont="1" applyBorder="1" applyProtection="1"/>
    <xf numFmtId="0" fontId="57" fillId="0" borderId="147"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4" xfId="3" applyNumberFormat="1" applyFont="1" applyBorder="1" applyAlignment="1" applyProtection="1">
      <protection locked="0"/>
    </xf>
    <xf numFmtId="0" fontId="57" fillId="0" borderId="74"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4"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5" xfId="0" applyFont="1" applyFill="1" applyBorder="1" applyAlignment="1" applyProtection="1">
      <alignment horizontal="left" vertical="center" indent="1"/>
    </xf>
    <xf numFmtId="0" fontId="62" fillId="0" borderId="96"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3" xfId="0" applyNumberFormat="1" applyFont="1" applyBorder="1" applyAlignment="1">
      <alignment horizontal="left" vertical="center" wrapText="1" indent="1"/>
    </xf>
    <xf numFmtId="3" fontId="62" fillId="0" borderId="121"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3" xfId="0" applyNumberFormat="1" applyFont="1" applyFill="1" applyBorder="1" applyAlignment="1" applyProtection="1">
      <alignment horizontal="right" vertical="center"/>
      <protection locked="0"/>
    </xf>
    <xf numFmtId="38" fontId="54" fillId="6" borderId="151" xfId="0" applyNumberFormat="1" applyFont="1" applyFill="1" applyBorder="1" applyAlignment="1">
      <alignment horizontal="center" vertical="center" wrapText="1"/>
    </xf>
    <xf numFmtId="38" fontId="54" fillId="6" borderId="151" xfId="0" applyNumberFormat="1" applyFont="1" applyFill="1" applyBorder="1" applyAlignment="1">
      <alignment horizontal="center" vertical="top" wrapText="1"/>
    </xf>
    <xf numFmtId="38" fontId="64" fillId="6" borderId="151"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36" xfId="17" applyFont="1" applyBorder="1" applyAlignment="1">
      <alignment horizontal="left" vertical="top"/>
    </xf>
    <xf numFmtId="0" fontId="126" fillId="0" borderId="137" xfId="17" applyFont="1" applyBorder="1" applyAlignment="1">
      <alignment horizontal="center" vertical="top"/>
    </xf>
    <xf numFmtId="0" fontId="126" fillId="0" borderId="138" xfId="17" applyFont="1" applyBorder="1" applyAlignment="1">
      <alignment horizontal="center" vertical="top"/>
    </xf>
    <xf numFmtId="0" fontId="127" fillId="0" borderId="92" xfId="17" applyFont="1" applyBorder="1" applyAlignment="1">
      <alignment vertical="top"/>
    </xf>
    <xf numFmtId="0" fontId="127" fillId="0" borderId="0" xfId="17" applyFont="1" applyBorder="1" applyAlignment="1">
      <alignment vertical="top"/>
    </xf>
    <xf numFmtId="0" fontId="127" fillId="0" borderId="93" xfId="17" applyFont="1" applyBorder="1" applyAlignment="1">
      <alignment vertical="top"/>
    </xf>
    <xf numFmtId="38" fontId="7" fillId="21" borderId="153" xfId="17" applyNumberFormat="1" applyFill="1" applyBorder="1" applyAlignment="1">
      <alignment horizontal="right" vertical="top"/>
    </xf>
    <xf numFmtId="38" fontId="7" fillId="21" borderId="154"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2" borderId="152" xfId="17" applyFont="1" applyFill="1" applyBorder="1" applyAlignment="1">
      <alignment horizontal="center" vertical="center" wrapText="1"/>
    </xf>
    <xf numFmtId="38" fontId="125" fillId="22" borderId="152" xfId="17" applyNumberFormat="1" applyFont="1" applyFill="1" applyBorder="1" applyAlignment="1">
      <alignment horizontal="center" vertical="center" wrapText="1"/>
    </xf>
    <xf numFmtId="3" fontId="55" fillId="22" borderId="127" xfId="0" applyNumberFormat="1" applyFont="1" applyFill="1" applyBorder="1" applyAlignment="1">
      <alignment horizontal="center"/>
    </xf>
    <xf numFmtId="3" fontId="55" fillId="22" borderId="127" xfId="0" applyNumberFormat="1" applyFont="1" applyFill="1" applyBorder="1" applyAlignment="1">
      <alignment horizontal="right"/>
    </xf>
    <xf numFmtId="3" fontId="55" fillId="22" borderId="128" xfId="0" applyNumberFormat="1" applyFont="1" applyFill="1" applyBorder="1" applyAlignment="1">
      <alignment horizontal="center"/>
    </xf>
    <xf numFmtId="38" fontId="55" fillId="22" borderId="19" xfId="0" applyNumberFormat="1" applyFont="1" applyFill="1" applyBorder="1" applyAlignment="1">
      <alignment horizontal="right"/>
    </xf>
    <xf numFmtId="38" fontId="55" fillId="22" borderId="20" xfId="0" applyNumberFormat="1" applyFont="1" applyFill="1" applyBorder="1" applyAlignment="1">
      <alignment horizontal="right"/>
    </xf>
    <xf numFmtId="38" fontId="55" fillId="22" borderId="11" xfId="0" applyNumberFormat="1" applyFont="1" applyFill="1" applyBorder="1" applyAlignment="1">
      <alignment horizontal="right"/>
    </xf>
    <xf numFmtId="3" fontId="65" fillId="22" borderId="121"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5" fillId="22" borderId="13" xfId="0" applyNumberFormat="1" applyFont="1" applyFill="1" applyBorder="1" applyAlignment="1">
      <alignment horizontal="right"/>
    </xf>
    <xf numFmtId="38" fontId="55" fillId="22" borderId="21" xfId="0" applyNumberFormat="1" applyFont="1" applyFill="1" applyBorder="1" applyAlignment="1">
      <alignment horizontal="right"/>
    </xf>
    <xf numFmtId="38" fontId="55" fillId="22" borderId="14" xfId="0" applyNumberFormat="1" applyFont="1" applyFill="1" applyBorder="1" applyAlignment="1">
      <alignment horizontal="right"/>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38" fontId="55" fillId="22" borderId="19" xfId="0" applyNumberFormat="1" applyFont="1" applyFill="1" applyBorder="1" applyAlignment="1" applyProtection="1">
      <alignment horizontal="right"/>
    </xf>
    <xf numFmtId="38" fontId="55" fillId="22" borderId="20"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11" xfId="0" applyNumberFormat="1" applyFont="1" applyFill="1" applyBorder="1" applyAlignment="1" applyProtection="1">
      <alignment horizontal="right"/>
    </xf>
    <xf numFmtId="38" fontId="55" fillId="22" borderId="49" xfId="0" applyNumberFormat="1" applyFont="1" applyFill="1" applyBorder="1" applyAlignment="1" applyProtection="1">
      <alignment horizontal="right"/>
    </xf>
    <xf numFmtId="38" fontId="55" fillId="22" borderId="34" xfId="0" applyNumberFormat="1" applyFont="1" applyFill="1" applyBorder="1" applyAlignment="1" applyProtection="1">
      <alignment horizontal="right"/>
    </xf>
    <xf numFmtId="38" fontId="55" fillId="22" borderId="31" xfId="0" applyNumberFormat="1" applyFont="1" applyFill="1" applyBorder="1" applyAlignment="1" applyProtection="1">
      <alignment horizontal="right"/>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3"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1" xfId="0" applyNumberFormat="1" applyFont="1" applyFill="1" applyBorder="1" applyAlignment="1">
      <alignment horizontal="left" vertical="center" wrapText="1"/>
    </xf>
    <xf numFmtId="49" fontId="64" fillId="17" borderId="123"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1"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3" xfId="0" applyFont="1" applyFill="1" applyBorder="1" applyAlignment="1">
      <alignment horizontal="left" vertical="center" wrapText="1"/>
    </xf>
    <xf numFmtId="3" fontId="64" fillId="17" borderId="123" xfId="0" applyNumberFormat="1" applyFont="1" applyFill="1" applyBorder="1" applyAlignment="1">
      <alignment horizontal="left" vertical="center" wrapText="1"/>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5" xfId="0" applyFont="1" applyBorder="1" applyAlignment="1">
      <alignment horizontal="centerContinuous" vertical="center"/>
    </xf>
    <xf numFmtId="0" fontId="55" fillId="0" borderId="156" xfId="0" applyFont="1" applyBorder="1" applyAlignment="1">
      <alignment horizontal="centerContinuous" vertical="center"/>
    </xf>
    <xf numFmtId="0" fontId="57" fillId="0" borderId="156" xfId="0" applyFont="1" applyBorder="1" applyAlignment="1">
      <alignment horizontal="centerContinuous" vertical="center"/>
    </xf>
    <xf numFmtId="0" fontId="64" fillId="0" borderId="101"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57" fillId="22" borderId="19" xfId="3" applyNumberFormat="1" applyFont="1" applyFill="1" applyBorder="1" applyAlignment="1">
      <alignment vertical="center"/>
    </xf>
    <xf numFmtId="0" fontId="57" fillId="22" borderId="20" xfId="3" applyNumberFormat="1" applyFont="1" applyFill="1" applyBorder="1" applyAlignment="1">
      <alignment vertical="center"/>
    </xf>
    <xf numFmtId="0" fontId="57" fillId="22" borderId="11" xfId="3" applyNumberFormat="1" applyFont="1" applyFill="1" applyBorder="1" applyAlignment="1">
      <alignment vertical="center"/>
    </xf>
    <xf numFmtId="0" fontId="6" fillId="0" borderId="0" xfId="17" quotePrefix="1" applyNumberFormat="1" applyFont="1"/>
    <xf numFmtId="0" fontId="127" fillId="20" borderId="153" xfId="17" applyFont="1" applyFill="1" applyBorder="1" applyAlignment="1" applyProtection="1">
      <alignment horizontal="left" vertical="top" wrapText="1"/>
    </xf>
    <xf numFmtId="49" fontId="127" fillId="20" borderId="153" xfId="17" applyNumberFormat="1" applyFont="1" applyFill="1" applyBorder="1" applyAlignment="1" applyProtection="1">
      <alignment horizontal="center" vertical="top"/>
    </xf>
    <xf numFmtId="0" fontId="127" fillId="20" borderId="153" xfId="17" applyFont="1" applyFill="1" applyBorder="1" applyAlignment="1" applyProtection="1">
      <alignment vertical="top"/>
    </xf>
    <xf numFmtId="38" fontId="127" fillId="20" borderId="153" xfId="17" applyNumberFormat="1" applyFont="1" applyFill="1" applyBorder="1" applyAlignment="1" applyProtection="1">
      <alignment horizontal="right" vertical="top"/>
    </xf>
    <xf numFmtId="38" fontId="127" fillId="20" borderId="153" xfId="17" applyNumberFormat="1" applyFont="1" applyFill="1" applyBorder="1" applyAlignment="1" applyProtection="1">
      <alignment vertical="top"/>
    </xf>
    <xf numFmtId="0" fontId="7" fillId="0" borderId="153" xfId="17" applyBorder="1" applyAlignment="1" applyProtection="1">
      <alignment horizontal="left" vertical="top" wrapText="1"/>
      <protection locked="0"/>
    </xf>
    <xf numFmtId="0" fontId="7" fillId="0" borderId="153" xfId="17" applyBorder="1" applyAlignment="1" applyProtection="1">
      <alignment vertical="top"/>
      <protection locked="0"/>
    </xf>
    <xf numFmtId="0" fontId="6" fillId="0" borderId="153" xfId="17" applyFont="1" applyBorder="1" applyAlignment="1" applyProtection="1">
      <alignment horizontal="left" vertical="top" wrapText="1"/>
      <protection locked="0"/>
    </xf>
    <xf numFmtId="0" fontId="6" fillId="0" borderId="153"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4" xfId="17" applyFont="1" applyBorder="1" applyAlignment="1">
      <alignment horizontal="left" vertical="top"/>
    </xf>
    <xf numFmtId="0" fontId="127" fillId="0" borderId="74" xfId="17" applyFont="1" applyBorder="1" applyAlignment="1">
      <alignment horizontal="left" vertical="top"/>
    </xf>
    <xf numFmtId="0" fontId="127" fillId="0" borderId="95" xfId="17" applyFont="1" applyBorder="1" applyAlignment="1">
      <alignment horizontal="left" vertical="top"/>
    </xf>
    <xf numFmtId="0" fontId="33" fillId="0" borderId="0" xfId="2" applyNumberFormat="1" applyAlignment="1" applyProtection="1">
      <alignment vertical="center"/>
    </xf>
    <xf numFmtId="49" fontId="7" fillId="0" borderId="153" xfId="17" applyNumberFormat="1" applyBorder="1" applyAlignment="1" applyProtection="1">
      <alignment horizontal="center" vertical="center"/>
      <protection locked="0"/>
    </xf>
    <xf numFmtId="49" fontId="5" fillId="0" borderId="153"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3"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3"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3" xfId="17" applyNumberFormat="1" applyFill="1" applyBorder="1" applyAlignment="1" applyProtection="1">
      <alignment vertical="top"/>
    </xf>
    <xf numFmtId="38" fontId="7" fillId="16" borderId="154" xfId="17" applyNumberFormat="1" applyFill="1" applyBorder="1" applyAlignment="1" applyProtection="1">
      <alignment horizontal="right" vertical="top"/>
    </xf>
    <xf numFmtId="38" fontId="7" fillId="16" borderId="154" xfId="17" applyNumberFormat="1" applyFill="1" applyBorder="1" applyAlignment="1" applyProtection="1">
      <alignment vertical="top"/>
    </xf>
    <xf numFmtId="0" fontId="7" fillId="16" borderId="154" xfId="17" applyFill="1" applyBorder="1" applyAlignment="1" applyProtection="1">
      <alignment horizontal="left" vertical="top" wrapText="1"/>
    </xf>
    <xf numFmtId="49" fontId="7" fillId="16" borderId="154" xfId="17" applyNumberFormat="1" applyFill="1" applyBorder="1" applyAlignment="1" applyProtection="1">
      <alignment vertical="top"/>
    </xf>
    <xf numFmtId="0" fontId="7" fillId="16" borderId="154" xfId="17" applyFill="1" applyBorder="1" applyAlignment="1" applyProtection="1">
      <alignment vertical="top"/>
    </xf>
    <xf numFmtId="0" fontId="55" fillId="16" borderId="122" xfId="0" applyFont="1" applyFill="1" applyBorder="1"/>
    <xf numFmtId="37" fontId="55" fillId="16" borderId="122" xfId="0" applyNumberFormat="1" applyFont="1" applyFill="1" applyBorder="1"/>
    <xf numFmtId="37" fontId="55" fillId="16" borderId="124"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1" xfId="3" applyNumberFormat="1" applyFont="1" applyFill="1" applyBorder="1" applyAlignment="1">
      <alignment horizontal="right" vertical="center"/>
    </xf>
    <xf numFmtId="38" fontId="54" fillId="16" borderId="71"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3"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5"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3"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7"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3"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3"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58" xfId="18" applyFont="1" applyFill="1" applyBorder="1" applyAlignment="1" applyProtection="1">
      <alignment horizontal="center" vertical="center"/>
      <protection locked="0"/>
    </xf>
    <xf numFmtId="0" fontId="103" fillId="0" borderId="0" xfId="18" applyNumberFormat="1" applyFont="1"/>
    <xf numFmtId="0" fontId="78" fillId="0" borderId="103" xfId="18" applyFont="1" applyBorder="1" applyAlignment="1">
      <alignment horizontal="left" vertical="center" wrapText="1"/>
    </xf>
    <xf numFmtId="0" fontId="78" fillId="0" borderId="160" xfId="18" applyFont="1" applyBorder="1" applyAlignment="1">
      <alignment horizontal="left" vertical="center" wrapText="1"/>
    </xf>
    <xf numFmtId="49" fontId="126" fillId="0" borderId="102" xfId="18" applyNumberFormat="1" applyFont="1" applyBorder="1" applyAlignment="1" applyProtection="1">
      <alignment horizontal="center" vertical="center"/>
      <protection locked="0"/>
    </xf>
    <xf numFmtId="0" fontId="126" fillId="0" borderId="102" xfId="18" applyFont="1" applyFill="1" applyBorder="1" applyAlignment="1" applyProtection="1">
      <alignment horizontal="center" vertical="center" wrapText="1"/>
      <protection locked="0"/>
    </xf>
    <xf numFmtId="0" fontId="100" fillId="0" borderId="102" xfId="18" applyFont="1" applyFill="1" applyBorder="1"/>
    <xf numFmtId="0" fontId="104" fillId="0" borderId="155" xfId="18" applyFont="1" applyBorder="1" applyAlignment="1">
      <alignment horizontal="left" vertical="center" wrapText="1"/>
    </xf>
    <xf numFmtId="0" fontId="104" fillId="0" borderId="156" xfId="18" applyFont="1" applyBorder="1" applyAlignment="1">
      <alignment horizontal="left" vertical="center" wrapText="1"/>
    </xf>
    <xf numFmtId="49" fontId="104" fillId="17" borderId="102" xfId="18" applyNumberFormat="1" applyFont="1" applyFill="1" applyBorder="1" applyAlignment="1">
      <alignment horizontal="center" vertical="center"/>
    </xf>
    <xf numFmtId="0" fontId="78" fillId="0" borderId="103" xfId="18" applyFont="1" applyFill="1" applyBorder="1" applyAlignment="1">
      <alignment horizontal="left" vertical="center" wrapText="1"/>
    </xf>
    <xf numFmtId="0" fontId="78" fillId="0" borderId="128" xfId="18" applyFont="1" applyFill="1" applyBorder="1" applyAlignment="1">
      <alignment horizontal="left" vertical="center" wrapText="1"/>
    </xf>
    <xf numFmtId="49" fontId="133" fillId="0" borderId="101" xfId="18" applyNumberFormat="1" applyFont="1" applyBorder="1" applyAlignment="1" applyProtection="1">
      <alignment horizontal="center" vertical="center"/>
      <protection locked="0"/>
    </xf>
    <xf numFmtId="49" fontId="133" fillId="0" borderId="105" xfId="18" applyNumberFormat="1" applyFont="1" applyFill="1" applyBorder="1" applyAlignment="1" applyProtection="1">
      <alignment horizontal="center" vertical="center"/>
      <protection locked="0"/>
    </xf>
    <xf numFmtId="0" fontId="100" fillId="0" borderId="101" xfId="18" applyFont="1" applyBorder="1" applyProtection="1">
      <protection locked="0"/>
    </xf>
    <xf numFmtId="49" fontId="133" fillId="0" borderId="103"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36" xfId="18" applyFont="1" applyBorder="1" applyAlignment="1">
      <alignment vertical="top"/>
    </xf>
    <xf numFmtId="0" fontId="48" fillId="0" borderId="137" xfId="18" applyFont="1" applyBorder="1" applyAlignment="1">
      <alignment vertical="top"/>
    </xf>
    <xf numFmtId="0" fontId="49" fillId="15" borderId="72" xfId="18" applyFont="1" applyFill="1" applyBorder="1" applyAlignment="1">
      <alignment vertical="top"/>
    </xf>
    <xf numFmtId="0" fontId="48" fillId="0" borderId="136" xfId="18" applyFont="1" applyBorder="1" applyAlignment="1">
      <alignment vertical="top" wrapText="1"/>
    </xf>
    <xf numFmtId="0" fontId="48" fillId="0" borderId="137"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2" borderId="0" xfId="18" applyFont="1" applyFill="1" applyAlignment="1">
      <alignment horizontal="centerContinuous" vertical="center"/>
    </xf>
    <xf numFmtId="0" fontId="104" fillId="22" borderId="134" xfId="18" applyFont="1" applyFill="1" applyBorder="1" applyAlignment="1">
      <alignment horizontal="center" vertical="center" wrapText="1"/>
    </xf>
    <xf numFmtId="0" fontId="104" fillId="22" borderId="159" xfId="18" applyFont="1" applyFill="1" applyBorder="1" applyAlignment="1">
      <alignment horizontal="center" vertical="center" wrapText="1"/>
    </xf>
    <xf numFmtId="0" fontId="104" fillId="17" borderId="135" xfId="18" applyFont="1" applyFill="1" applyBorder="1" applyAlignment="1">
      <alignment horizontal="center" vertical="center" wrapText="1"/>
    </xf>
    <xf numFmtId="49" fontId="104" fillId="17" borderId="103" xfId="18" applyNumberFormat="1" applyFont="1" applyFill="1" applyBorder="1" applyAlignment="1">
      <alignment horizontal="center" vertical="center" wrapText="1"/>
    </xf>
    <xf numFmtId="0" fontId="49" fillId="17" borderId="104" xfId="18" applyFont="1" applyFill="1" applyBorder="1" applyAlignment="1">
      <alignment horizontal="center"/>
    </xf>
    <xf numFmtId="0" fontId="102" fillId="0" borderId="135" xfId="18" applyFont="1" applyFill="1" applyBorder="1" applyAlignment="1" applyProtection="1">
      <alignment horizontal="right"/>
    </xf>
    <xf numFmtId="0" fontId="65" fillId="22"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4"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3"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3"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3" xfId="17" applyNumberFormat="1" applyFont="1" applyFill="1" applyBorder="1" applyAlignment="1" applyProtection="1">
      <alignment horizontal="right" vertical="top"/>
    </xf>
    <xf numFmtId="38" fontId="3" fillId="16" borderId="154" xfId="17" applyNumberFormat="1" applyFont="1" applyFill="1" applyBorder="1" applyAlignment="1" applyProtection="1">
      <alignment horizontal="right" vertical="top"/>
    </xf>
    <xf numFmtId="0" fontId="57" fillId="0" borderId="73" xfId="3" applyNumberFormat="1" applyFont="1" applyBorder="1" applyAlignment="1" applyProtection="1">
      <alignment horizontal="center"/>
      <protection locked="0"/>
    </xf>
    <xf numFmtId="49" fontId="133" fillId="0" borderId="101" xfId="18" quotePrefix="1" applyNumberFormat="1" applyFont="1" applyBorder="1" applyAlignment="1" applyProtection="1">
      <alignment horizontal="center" vertical="center"/>
      <protection locked="0"/>
    </xf>
    <xf numFmtId="0" fontId="140" fillId="0" borderId="0" xfId="19" applyFont="1"/>
    <xf numFmtId="0" fontId="139" fillId="19" borderId="163" xfId="19" applyFont="1" applyFill="1" applyBorder="1" applyAlignment="1">
      <alignment horizontal="center"/>
    </xf>
    <xf numFmtId="0" fontId="139" fillId="19" borderId="163" xfId="19" applyFont="1" applyFill="1" applyBorder="1" applyAlignment="1">
      <alignment horizontal="center" wrapText="1"/>
    </xf>
    <xf numFmtId="0" fontId="139" fillId="19" borderId="164" xfId="19" applyFont="1" applyFill="1" applyBorder="1" applyAlignment="1">
      <alignment horizontal="center"/>
    </xf>
    <xf numFmtId="0" fontId="139" fillId="0" borderId="0" xfId="19" applyFont="1" applyAlignment="1">
      <alignment horizontal="center"/>
    </xf>
    <xf numFmtId="0" fontId="139" fillId="19" borderId="169" xfId="19" applyFont="1" applyFill="1" applyBorder="1" applyAlignment="1">
      <alignment horizontal="center"/>
    </xf>
    <xf numFmtId="0" fontId="139" fillId="19" borderId="169" xfId="19" applyFont="1" applyFill="1" applyBorder="1" applyAlignment="1">
      <alignment horizontal="center" wrapText="1"/>
    </xf>
    <xf numFmtId="0" fontId="139" fillId="19" borderId="170" xfId="19" applyFont="1" applyFill="1" applyBorder="1" applyAlignment="1">
      <alignment horizontal="center"/>
    </xf>
    <xf numFmtId="0" fontId="139" fillId="19" borderId="170" xfId="19" applyFont="1" applyFill="1" applyBorder="1" applyAlignment="1">
      <alignment horizontal="center" wrapText="1"/>
    </xf>
    <xf numFmtId="0" fontId="139" fillId="19" borderId="170" xfId="19" quotePrefix="1" applyFont="1" applyFill="1" applyBorder="1" applyAlignment="1">
      <alignment horizontal="center"/>
    </xf>
    <xf numFmtId="0" fontId="139" fillId="19" borderId="173" xfId="19" applyFont="1" applyFill="1" applyBorder="1" applyAlignment="1">
      <alignment horizontal="center"/>
    </xf>
    <xf numFmtId="0" fontId="139" fillId="19" borderId="174" xfId="19" applyFont="1" applyFill="1" applyBorder="1" applyAlignment="1">
      <alignment horizontal="center" wrapText="1"/>
    </xf>
    <xf numFmtId="0" fontId="139" fillId="19" borderId="174" xfId="19" applyFont="1" applyFill="1" applyBorder="1" applyAlignment="1">
      <alignment horizontal="center"/>
    </xf>
    <xf numFmtId="0" fontId="139" fillId="0" borderId="175" xfId="19" applyFont="1" applyBorder="1"/>
    <xf numFmtId="0" fontId="140" fillId="0" borderId="176" xfId="19" applyFont="1" applyBorder="1"/>
    <xf numFmtId="0" fontId="140" fillId="0" borderId="177" xfId="19" applyFont="1" applyBorder="1"/>
    <xf numFmtId="0" fontId="139" fillId="0" borderId="177" xfId="19" applyFont="1" applyBorder="1" applyAlignment="1">
      <alignment horizontal="center"/>
    </xf>
    <xf numFmtId="0" fontId="140" fillId="0" borderId="177" xfId="19" applyFont="1" applyBorder="1" applyAlignment="1">
      <alignment horizontal="center" wrapText="1"/>
    </xf>
    <xf numFmtId="0" fontId="140" fillId="0" borderId="178" xfId="19" applyFont="1" applyBorder="1" applyAlignment="1">
      <alignment horizontal="center"/>
    </xf>
    <xf numFmtId="181" fontId="140" fillId="0" borderId="179" xfId="20" applyNumberFormat="1" applyFont="1" applyBorder="1"/>
    <xf numFmtId="0" fontId="140" fillId="0" borderId="177" xfId="19" applyFont="1" applyFill="1" applyBorder="1"/>
    <xf numFmtId="0" fontId="140" fillId="0" borderId="178" xfId="19" quotePrefix="1" applyFont="1" applyBorder="1" applyAlignment="1">
      <alignment horizontal="center"/>
    </xf>
    <xf numFmtId="181" fontId="140" fillId="0" borderId="179" xfId="20" applyNumberFormat="1" applyFont="1" applyBorder="1" applyAlignment="1">
      <alignment horizontal="center"/>
    </xf>
    <xf numFmtId="181" fontId="140" fillId="0" borderId="179" xfId="20" applyNumberFormat="1" applyFont="1" applyFill="1" applyBorder="1"/>
    <xf numFmtId="181" fontId="140" fillId="0" borderId="180" xfId="20" applyNumberFormat="1" applyFont="1" applyBorder="1"/>
    <xf numFmtId="0" fontId="140" fillId="0" borderId="175" xfId="19" applyFont="1" applyBorder="1"/>
    <xf numFmtId="181" fontId="140" fillId="0" borderId="178" xfId="20" applyNumberFormat="1" applyFont="1" applyBorder="1"/>
    <xf numFmtId="0" fontId="140" fillId="0" borderId="177" xfId="19" applyFont="1" applyFill="1" applyBorder="1" applyAlignment="1">
      <alignment horizontal="center" wrapText="1"/>
    </xf>
    <xf numFmtId="0" fontId="140" fillId="0" borderId="178" xfId="19" quotePrefix="1" applyFont="1" applyFill="1" applyBorder="1" applyAlignment="1">
      <alignment horizontal="center"/>
    </xf>
    <xf numFmtId="181" fontId="140" fillId="0" borderId="181" xfId="20" applyNumberFormat="1" applyFont="1" applyBorder="1"/>
    <xf numFmtId="0" fontId="140" fillId="0" borderId="0" xfId="19" applyFont="1" applyAlignment="1">
      <alignment horizontal="center" wrapText="1"/>
    </xf>
    <xf numFmtId="181" fontId="140" fillId="0" borderId="0" xfId="19" applyNumberFormat="1" applyFont="1"/>
    <xf numFmtId="0" fontId="2" fillId="0" borderId="153" xfId="17" applyFont="1" applyBorder="1" applyAlignment="1" applyProtection="1">
      <alignment horizontal="left" vertical="top" wrapText="1"/>
      <protection locked="0"/>
    </xf>
    <xf numFmtId="49" fontId="2" fillId="0" borderId="153" xfId="17" applyNumberFormat="1" applyFont="1" applyBorder="1" applyAlignment="1" applyProtection="1">
      <alignment horizontal="center" vertical="top"/>
      <protection locked="0"/>
    </xf>
    <xf numFmtId="0" fontId="2" fillId="0" borderId="153" xfId="17" applyFont="1" applyBorder="1" applyAlignment="1" applyProtection="1">
      <alignment vertical="top"/>
      <protection locked="0"/>
    </xf>
    <xf numFmtId="49" fontId="2" fillId="0" borderId="153" xfId="17" applyNumberFormat="1" applyFont="1" applyBorder="1" applyAlignment="1" applyProtection="1">
      <alignment horizontal="center" vertical="center"/>
      <protection locked="0"/>
    </xf>
    <xf numFmtId="38" fontId="2" fillId="0" borderId="153" xfId="17" applyNumberFormat="1" applyFont="1" applyBorder="1" applyAlignment="1" applyProtection="1">
      <alignment horizontal="right" vertical="top"/>
      <protection locked="0"/>
    </xf>
    <xf numFmtId="49" fontId="1" fillId="0" borderId="153" xfId="17" applyNumberFormat="1" applyFont="1" applyBorder="1" applyAlignment="1" applyProtection="1">
      <alignment horizontal="center" vertical="top"/>
      <protection locked="0"/>
    </xf>
    <xf numFmtId="49" fontId="1" fillId="0" borderId="153" xfId="17" applyNumberFormat="1" applyFont="1" applyBorder="1" applyAlignment="1" applyProtection="1">
      <alignment horizontal="center" vertical="center"/>
      <protection locked="0"/>
    </xf>
    <xf numFmtId="0" fontId="1" fillId="0" borderId="153" xfId="17" applyFont="1" applyBorder="1" applyAlignment="1" applyProtection="1">
      <alignment horizontal="left" vertical="top" wrapText="1"/>
      <protection locked="0"/>
    </xf>
    <xf numFmtId="0" fontId="1" fillId="0" borderId="153" xfId="17" applyFont="1" applyBorder="1" applyAlignment="1" applyProtection="1">
      <alignment vertical="top"/>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1"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0" fontId="13" fillId="0" borderId="122" xfId="12" applyNumberFormat="1" applyFont="1" applyBorder="1" applyAlignment="1" applyProtection="1">
      <alignment horizontal="left" vertical="center" indent="1"/>
      <protection locked="0"/>
    </xf>
    <xf numFmtId="180" fontId="13" fillId="0" borderId="121"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180" fontId="13" fillId="0" borderId="122"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2" xfId="12" applyFont="1" applyBorder="1" applyAlignment="1" applyProtection="1">
      <alignment horizontal="left" vertical="center" indent="1"/>
      <protection locked="0"/>
    </xf>
    <xf numFmtId="0" fontId="13" fillId="0" borderId="122"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4" xfId="12" applyFont="1" applyBorder="1" applyAlignment="1" applyProtection="1">
      <alignment horizontal="center" vertical="center" wrapText="1"/>
    </xf>
    <xf numFmtId="0" fontId="135" fillId="0" borderId="122"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1"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5" fillId="0" borderId="122" xfId="3" applyFont="1" applyBorder="1" applyAlignment="1" applyProtection="1">
      <alignment horizontal="left" vertical="top"/>
      <protection locked="0"/>
    </xf>
    <xf numFmtId="0" fontId="54" fillId="0" borderId="130"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0"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1"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55" fillId="0" borderId="122"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5" xfId="0" applyNumberFormat="1" applyFont="1" applyBorder="1" applyAlignment="1" applyProtection="1">
      <alignment horizontal="left" vertical="top" wrapText="1"/>
      <protection locked="0"/>
    </xf>
    <xf numFmtId="0" fontId="54" fillId="0" borderId="76" xfId="0" applyFont="1" applyBorder="1" applyAlignment="1" applyProtection="1">
      <alignment wrapText="1"/>
      <protection locked="0"/>
    </xf>
    <xf numFmtId="0" fontId="54" fillId="0" borderId="77" xfId="0" applyFont="1" applyBorder="1" applyAlignment="1" applyProtection="1">
      <alignment wrapText="1"/>
      <protection locked="0"/>
    </xf>
    <xf numFmtId="0" fontId="54" fillId="0" borderId="78" xfId="0" applyFont="1" applyBorder="1" applyAlignment="1" applyProtection="1">
      <alignment wrapText="1"/>
      <protection locked="0"/>
    </xf>
    <xf numFmtId="0" fontId="54" fillId="0" borderId="0" xfId="0" applyFont="1" applyAlignment="1" applyProtection="1">
      <alignment wrapText="1"/>
      <protection locked="0"/>
    </xf>
    <xf numFmtId="0" fontId="54" fillId="0" borderId="79" xfId="0" applyFont="1" applyBorder="1" applyAlignment="1" applyProtection="1">
      <alignment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2"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2"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3" xfId="0" applyFont="1" applyFill="1" applyBorder="1" applyAlignment="1">
      <alignment horizontal="center" vertical="center"/>
    </xf>
    <xf numFmtId="0" fontId="57" fillId="22" borderId="127"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2"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3" xfId="0" applyFont="1" applyFill="1" applyBorder="1" applyAlignment="1" applyProtection="1">
      <alignment horizontal="left" vertical="center" wrapText="1"/>
    </xf>
    <xf numFmtId="0" fontId="64" fillId="6" borderId="84" xfId="0" applyFont="1" applyFill="1" applyBorder="1" applyAlignment="1" applyProtection="1">
      <alignment horizontal="left" vertical="center" wrapText="1"/>
    </xf>
    <xf numFmtId="0" fontId="57" fillId="0" borderId="84"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3" xfId="0" applyFont="1" applyFill="1" applyBorder="1" applyAlignment="1" applyProtection="1">
      <alignment horizontal="left" vertical="center" indent="1"/>
    </xf>
    <xf numFmtId="0" fontId="64" fillId="16" borderId="142" xfId="0" applyFont="1" applyFill="1" applyBorder="1" applyAlignment="1" applyProtection="1">
      <alignment horizontal="left" vertical="center" indent="1"/>
    </xf>
    <xf numFmtId="0" fontId="64" fillId="3" borderId="143" xfId="0" applyFont="1" applyFill="1" applyBorder="1" applyAlignment="1" applyProtection="1">
      <alignment horizontal="left" vertical="center"/>
    </xf>
    <xf numFmtId="0" fontId="64" fillId="3" borderId="144"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3" xfId="0" applyFont="1" applyBorder="1" applyAlignment="1" applyProtection="1">
      <alignment horizontal="left" vertical="center" wrapText="1" indent="1"/>
    </xf>
    <xf numFmtId="0" fontId="62" fillId="0" borderId="144"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2" xfId="0" applyFont="1" applyFill="1" applyBorder="1" applyAlignment="1" applyProtection="1">
      <alignment horizontal="left" vertical="center" indent="1"/>
    </xf>
    <xf numFmtId="0" fontId="65" fillId="22" borderId="143" xfId="0" applyFont="1" applyFill="1" applyBorder="1" applyAlignment="1" applyProtection="1">
      <alignment horizontal="left" vertical="center" indent="1"/>
    </xf>
    <xf numFmtId="0" fontId="65" fillId="22" borderId="144" xfId="0" applyFont="1" applyFill="1" applyBorder="1" applyAlignment="1" applyProtection="1">
      <alignment horizontal="left" vertical="center" indent="1"/>
    </xf>
    <xf numFmtId="0" fontId="68" fillId="6" borderId="85" xfId="10" applyFont="1" applyFill="1" applyBorder="1" applyAlignment="1">
      <alignment horizontal="center" vertical="center"/>
    </xf>
    <xf numFmtId="0" fontId="98" fillId="0" borderId="86" xfId="0" applyFont="1" applyBorder="1" applyAlignment="1">
      <alignment horizontal="center" vertical="center"/>
    </xf>
    <xf numFmtId="0" fontId="98" fillId="0" borderId="87" xfId="0" applyFont="1" applyBorder="1" applyAlignment="1">
      <alignment horizontal="center" vertical="center"/>
    </xf>
    <xf numFmtId="0" fontId="65" fillId="22" borderId="88" xfId="10" applyFont="1" applyFill="1" applyBorder="1" applyAlignment="1">
      <alignment horizontal="center" vertical="center" wrapText="1"/>
    </xf>
    <xf numFmtId="0" fontId="65" fillId="22" borderId="25" xfId="0" applyFont="1" applyFill="1" applyBorder="1" applyAlignment="1">
      <alignment horizontal="center" vertical="center" wrapText="1"/>
    </xf>
    <xf numFmtId="0" fontId="65" fillId="22" borderId="89" xfId="0" applyFont="1" applyFill="1" applyBorder="1" applyAlignment="1">
      <alignment horizontal="center" vertical="center" wrapText="1"/>
    </xf>
    <xf numFmtId="0" fontId="130" fillId="22" borderId="90"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1" xfId="0" applyFont="1" applyFill="1" applyBorder="1" applyAlignment="1">
      <alignment horizontal="center" vertical="center"/>
    </xf>
    <xf numFmtId="0" fontId="80" fillId="0" borderId="70" xfId="10" applyFont="1" applyBorder="1" applyAlignment="1">
      <alignment horizontal="center"/>
    </xf>
    <xf numFmtId="0" fontId="57" fillId="0" borderId="70" xfId="0" applyFont="1" applyBorder="1" applyAlignment="1">
      <alignment horizontal="center"/>
    </xf>
    <xf numFmtId="0" fontId="127" fillId="0" borderId="92" xfId="17" applyFont="1" applyBorder="1" applyAlignment="1">
      <alignment horizontal="left" vertical="top" wrapText="1"/>
    </xf>
    <xf numFmtId="0" fontId="127" fillId="0" borderId="0" xfId="17" applyFont="1" applyBorder="1" applyAlignment="1">
      <alignment horizontal="left" vertical="top" wrapText="1"/>
    </xf>
    <xf numFmtId="0" fontId="127" fillId="0" borderId="93" xfId="17" applyFont="1" applyBorder="1" applyAlignment="1">
      <alignment horizontal="left" vertical="top" wrapText="1"/>
    </xf>
    <xf numFmtId="0" fontId="126" fillId="22" borderId="136" xfId="17" applyFont="1" applyFill="1" applyBorder="1" applyAlignment="1">
      <alignment horizontal="center" vertical="center"/>
    </xf>
    <xf numFmtId="0" fontId="126" fillId="22" borderId="137" xfId="17" applyFont="1" applyFill="1" applyBorder="1" applyAlignment="1">
      <alignment horizontal="center" vertical="center"/>
    </xf>
    <xf numFmtId="0" fontId="126" fillId="22" borderId="138" xfId="17" applyFont="1" applyFill="1" applyBorder="1" applyAlignment="1">
      <alignment horizontal="center" vertical="center"/>
    </xf>
    <xf numFmtId="0" fontId="126" fillId="22" borderId="94" xfId="17" applyFont="1" applyFill="1" applyBorder="1" applyAlignment="1">
      <alignment horizontal="center" vertical="center"/>
    </xf>
    <xf numFmtId="0" fontId="126" fillId="22" borderId="74" xfId="17" applyFont="1" applyFill="1" applyBorder="1" applyAlignment="1">
      <alignment horizontal="center" vertical="center"/>
    </xf>
    <xf numFmtId="0" fontId="126" fillId="22" borderId="95" xfId="17" applyFont="1" applyFill="1" applyBorder="1" applyAlignment="1">
      <alignment horizontal="center" vertical="center"/>
    </xf>
    <xf numFmtId="0" fontId="127" fillId="0" borderId="92" xfId="17" applyFont="1" applyBorder="1" applyAlignment="1">
      <alignment vertical="top" wrapText="1"/>
    </xf>
    <xf numFmtId="0" fontId="127" fillId="0" borderId="0" xfId="17" applyFont="1" applyBorder="1" applyAlignment="1">
      <alignment vertical="top" wrapText="1"/>
    </xf>
    <xf numFmtId="0" fontId="127" fillId="0" borderId="93" xfId="17" applyFont="1" applyBorder="1" applyAlignment="1">
      <alignment vertical="top" wrapText="1"/>
    </xf>
    <xf numFmtId="0" fontId="127" fillId="0" borderId="92" xfId="17" applyFont="1" applyBorder="1" applyAlignment="1">
      <alignment vertical="top"/>
    </xf>
    <xf numFmtId="0" fontId="127" fillId="0" borderId="0" xfId="17" applyFont="1" applyBorder="1" applyAlignment="1">
      <alignment vertical="top"/>
    </xf>
    <xf numFmtId="0" fontId="127" fillId="0" borderId="93"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 fillId="0" borderId="92"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3"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3"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4" xfId="18" applyNumberFormat="1" applyFont="1" applyBorder="1" applyAlignment="1">
      <alignment horizontal="center" vertical="center" wrapText="1"/>
    </xf>
    <xf numFmtId="0" fontId="4" fillId="0" borderId="137" xfId="18" applyFont="1" applyBorder="1" applyAlignment="1" applyProtection="1">
      <alignment horizontal="center" vertical="top" wrapText="1"/>
      <protection locked="0"/>
    </xf>
    <xf numFmtId="0" fontId="4" fillId="0" borderId="138" xfId="18" applyFont="1" applyBorder="1" applyAlignment="1" applyProtection="1">
      <alignment horizontal="center" vertical="top" wrapText="1"/>
      <protection locked="0"/>
    </xf>
    <xf numFmtId="0" fontId="49" fillId="0" borderId="94" xfId="18" applyFont="1" applyBorder="1" applyAlignment="1" applyProtection="1">
      <alignment vertical="top" wrapText="1"/>
      <protection locked="0"/>
    </xf>
    <xf numFmtId="0" fontId="49" fillId="0" borderId="74" xfId="18" applyFont="1" applyBorder="1" applyAlignment="1" applyProtection="1">
      <alignment vertical="top" wrapText="1"/>
      <protection locked="0"/>
    </xf>
    <xf numFmtId="0" fontId="49" fillId="0" borderId="95" xfId="18" applyFont="1" applyBorder="1" applyAlignment="1" applyProtection="1">
      <alignment vertical="top" wrapText="1"/>
      <protection locked="0"/>
    </xf>
    <xf numFmtId="0" fontId="4" fillId="0" borderId="94" xfId="18" applyFont="1" applyBorder="1" applyAlignment="1" applyProtection="1">
      <alignment vertical="top" wrapText="1"/>
      <protection locked="0"/>
    </xf>
    <xf numFmtId="0" fontId="4" fillId="0" borderId="74" xfId="18" applyFont="1" applyBorder="1" applyAlignment="1" applyProtection="1">
      <alignment vertical="top" wrapText="1"/>
      <protection locked="0"/>
    </xf>
    <xf numFmtId="0" fontId="4" fillId="0" borderId="95" xfId="18" applyFont="1" applyBorder="1" applyAlignment="1" applyProtection="1">
      <alignment vertical="top" wrapText="1"/>
      <protection locked="0"/>
    </xf>
    <xf numFmtId="0" fontId="49" fillId="0" borderId="137" xfId="18" applyFont="1" applyBorder="1" applyAlignment="1" applyProtection="1">
      <alignment horizontal="center" vertical="top" wrapText="1"/>
      <protection locked="0"/>
    </xf>
    <xf numFmtId="0" fontId="49" fillId="0" borderId="138" xfId="18" applyFont="1" applyBorder="1" applyAlignment="1" applyProtection="1">
      <alignment horizontal="center" vertical="top" wrapText="1"/>
      <protection locked="0"/>
    </xf>
    <xf numFmtId="0" fontId="49" fillId="0" borderId="92"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3" xfId="18" applyFont="1" applyBorder="1" applyAlignment="1" applyProtection="1">
      <alignment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2" borderId="17" xfId="3" applyNumberFormat="1" applyFont="1" applyFill="1" applyBorder="1" applyAlignment="1">
      <alignment horizontal="left" vertical="top" wrapText="1"/>
    </xf>
    <xf numFmtId="0" fontId="55" fillId="22" borderId="0" xfId="3" applyFont="1" applyFill="1" applyBorder="1" applyAlignment="1">
      <alignment vertical="top"/>
    </xf>
    <xf numFmtId="0" fontId="55" fillId="22"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29" xfId="3" applyFont="1" applyBorder="1" applyAlignment="1">
      <alignment horizontal="center" vertical="center" wrapText="1"/>
    </xf>
    <xf numFmtId="0" fontId="73" fillId="0" borderId="129" xfId="3" applyNumberFormat="1" applyFont="1" applyBorder="1" applyAlignment="1">
      <alignment horizontal="center"/>
    </xf>
    <xf numFmtId="0" fontId="57" fillId="0" borderId="130" xfId="3" applyNumberFormat="1" applyFont="1" applyBorder="1" applyAlignment="1" applyProtection="1">
      <alignment horizontal="center"/>
      <protection locked="0"/>
    </xf>
    <xf numFmtId="171" fontId="57" fillId="0" borderId="130" xfId="3" applyNumberFormat="1" applyFont="1" applyBorder="1" applyAlignment="1" applyProtection="1">
      <alignment horizontal="center"/>
      <protection locked="0"/>
    </xf>
    <xf numFmtId="0" fontId="57" fillId="0" borderId="130"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08"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09" xfId="3" applyFont="1" applyBorder="1" applyAlignment="1">
      <alignment horizontal="center" vertical="center" wrapText="1"/>
    </xf>
    <xf numFmtId="0" fontId="109" fillId="0" borderId="110" xfId="3" applyFont="1" applyBorder="1" applyAlignment="1">
      <alignment horizontal="center" vertical="center" wrapText="1"/>
    </xf>
    <xf numFmtId="0" fontId="109" fillId="0" borderId="111" xfId="3" applyFont="1" applyBorder="1" applyAlignment="1">
      <alignment horizontal="center" vertical="center" wrapText="1"/>
    </xf>
    <xf numFmtId="0" fontId="109" fillId="0" borderId="112"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1" xfId="0" applyFont="1" applyFill="1" applyBorder="1" applyAlignment="1">
      <alignment horizontal="center" vertical="center"/>
    </xf>
    <xf numFmtId="0" fontId="112" fillId="12" borderId="124" xfId="0" applyFont="1" applyFill="1" applyBorder="1" applyAlignment="1">
      <alignment horizontal="center" vertical="center"/>
    </xf>
    <xf numFmtId="0" fontId="112" fillId="12" borderId="149"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1" xfId="0" applyNumberFormat="1" applyFont="1" applyFill="1" applyBorder="1" applyAlignment="1">
      <alignment horizontal="center" vertical="top"/>
    </xf>
    <xf numFmtId="164" fontId="113" fillId="12" borderId="124" xfId="0" applyNumberFormat="1" applyFont="1" applyFill="1" applyBorder="1" applyAlignment="1">
      <alignment horizontal="center" vertical="top"/>
    </xf>
    <xf numFmtId="164" fontId="113" fillId="12" borderId="149"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4" xfId="0" applyNumberFormat="1" applyFont="1" applyBorder="1" applyAlignment="1">
      <alignment horizontal="left" vertical="center" wrapText="1"/>
    </xf>
    <xf numFmtId="0" fontId="57" fillId="0" borderId="122"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2" xfId="3" applyNumberFormat="1" applyFont="1" applyBorder="1" applyProtection="1"/>
    <xf numFmtId="0" fontId="55" fillId="0" borderId="143"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3" xfId="3" applyNumberFormat="1" applyFont="1" applyBorder="1" applyAlignment="1" applyProtection="1">
      <alignment horizontal="left" indent="1"/>
      <protection locked="0"/>
    </xf>
    <xf numFmtId="0" fontId="65" fillId="0" borderId="143" xfId="3" applyFont="1" applyBorder="1" applyAlignment="1" applyProtection="1">
      <alignment horizontal="left" indent="1"/>
      <protection locked="0"/>
    </xf>
    <xf numFmtId="0" fontId="65" fillId="0" borderId="144" xfId="3" applyFont="1" applyBorder="1" applyAlignment="1" applyProtection="1">
      <alignment horizontal="left" indent="1"/>
      <protection locked="0"/>
    </xf>
    <xf numFmtId="0" fontId="57" fillId="0" borderId="0" xfId="3" applyFont="1" applyAlignment="1">
      <alignment horizontal="center" vertical="center"/>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139" fillId="19" borderId="168" xfId="19" applyFont="1" applyFill="1" applyBorder="1" applyAlignment="1">
      <alignment horizontal="center"/>
    </xf>
    <xf numFmtId="0" fontId="139" fillId="19" borderId="0" xfId="19" applyFont="1" applyFill="1" applyBorder="1" applyAlignment="1">
      <alignment horizontal="center"/>
    </xf>
    <xf numFmtId="0" fontId="139" fillId="19" borderId="169" xfId="19" applyFont="1" applyFill="1" applyBorder="1" applyAlignment="1">
      <alignment horizontal="center"/>
    </xf>
    <xf numFmtId="0" fontId="139" fillId="19" borderId="171" xfId="19" applyFont="1" applyFill="1" applyBorder="1" applyAlignment="1">
      <alignment horizontal="center"/>
    </xf>
    <xf numFmtId="0" fontId="139" fillId="19" borderId="172" xfId="19" applyFont="1" applyFill="1" applyBorder="1" applyAlignment="1">
      <alignment horizontal="center"/>
    </xf>
    <xf numFmtId="0" fontId="139" fillId="19" borderId="173" xfId="19" applyFont="1" applyFill="1" applyBorder="1" applyAlignment="1">
      <alignment horizontal="center"/>
    </xf>
    <xf numFmtId="0" fontId="139" fillId="0" borderId="0" xfId="19" applyFont="1" applyAlignment="1">
      <alignment horizontal="center"/>
    </xf>
    <xf numFmtId="0" fontId="140" fillId="0" borderId="0" xfId="19" applyNumberFormat="1" applyFont="1" applyAlignment="1">
      <alignment horizontal="center"/>
    </xf>
    <xf numFmtId="0" fontId="140" fillId="0" borderId="0" xfId="19" applyFont="1" applyAlignment="1">
      <alignment horizontal="center"/>
    </xf>
    <xf numFmtId="0" fontId="139" fillId="19" borderId="161" xfId="19" applyFont="1" applyFill="1" applyBorder="1" applyAlignment="1">
      <alignment horizontal="center"/>
    </xf>
    <xf numFmtId="0" fontId="139" fillId="19" borderId="162" xfId="19" applyFont="1" applyFill="1" applyBorder="1" applyAlignment="1">
      <alignment horizontal="center"/>
    </xf>
    <xf numFmtId="0" fontId="139" fillId="19" borderId="163" xfId="19" applyFont="1" applyFill="1" applyBorder="1" applyAlignment="1">
      <alignment horizontal="center"/>
    </xf>
    <xf numFmtId="0" fontId="139" fillId="19" borderId="165" xfId="19" applyFont="1" applyFill="1" applyBorder="1" applyAlignment="1">
      <alignment horizontal="center"/>
    </xf>
    <xf numFmtId="0" fontId="139" fillId="19" borderId="166" xfId="19" applyFont="1" applyFill="1" applyBorder="1" applyAlignment="1">
      <alignment horizontal="center"/>
    </xf>
    <xf numFmtId="0" fontId="139" fillId="19" borderId="167" xfId="19" applyFont="1" applyFill="1" applyBorder="1" applyAlignment="1">
      <alignment horizontal="center"/>
    </xf>
    <xf numFmtId="0" fontId="62" fillId="0" borderId="0" xfId="3" applyFont="1" applyAlignment="1" applyProtection="1">
      <alignment horizontal="left" vertical="center" wrapText="1"/>
    </xf>
    <xf numFmtId="3" fontId="55" fillId="0" borderId="73"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5" xfId="3" applyNumberFormat="1" applyFont="1" applyBorder="1" applyAlignment="1" applyProtection="1">
      <protection locked="0"/>
    </xf>
    <xf numFmtId="0" fontId="65" fillId="0" borderId="146"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4"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165" fontId="65" fillId="0" borderId="0" xfId="3" applyNumberFormat="1" applyFont="1" applyAlignment="1" applyProtection="1">
      <alignment horizontal="center" vertic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5" xfId="3" applyFont="1" applyBorder="1" applyAlignment="1" applyProtection="1">
      <alignment horizontal="center" vertical="center"/>
      <protection locked="0"/>
    </xf>
    <xf numFmtId="0" fontId="64" fillId="0" borderId="72" xfId="3" applyFont="1" applyBorder="1" applyAlignment="1" applyProtection="1">
      <alignment horizontal="center" vertical="center"/>
      <protection locked="0"/>
    </xf>
    <xf numFmtId="0" fontId="64" fillId="0" borderId="146" xfId="3" applyFont="1" applyBorder="1" applyAlignment="1" applyProtection="1">
      <alignment horizontal="center" vertical="center"/>
      <protection locked="0"/>
    </xf>
    <xf numFmtId="6" fontId="62" fillId="0" borderId="73" xfId="3" applyNumberFormat="1" applyFont="1" applyBorder="1" applyAlignment="1" applyProtection="1">
      <alignment horizontal="right" vertical="center"/>
      <protection locked="0"/>
    </xf>
    <xf numFmtId="6" fontId="62" fillId="0" borderId="145" xfId="3" applyNumberFormat="1" applyFont="1" applyBorder="1" applyProtection="1">
      <protection locked="0"/>
    </xf>
    <xf numFmtId="6" fontId="62" fillId="0" borderId="146"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5" xfId="3" applyFont="1" applyBorder="1" applyAlignment="1" applyProtection="1">
      <alignment horizontal="left" vertical="center"/>
      <protection locked="0"/>
    </xf>
    <xf numFmtId="0" fontId="62" fillId="0" borderId="72" xfId="3" applyFont="1" applyBorder="1" applyAlignment="1" applyProtection="1">
      <alignment horizontal="left" vertical="center"/>
      <protection locked="0"/>
    </xf>
    <xf numFmtId="0" fontId="62" fillId="0" borderId="146" xfId="3" applyFont="1" applyBorder="1" applyAlignment="1" applyProtection="1">
      <alignment horizontal="left" vertical="center"/>
      <protection locked="0"/>
    </xf>
    <xf numFmtId="38" fontId="62" fillId="0" borderId="73"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0" xfId="3" applyFont="1" applyBorder="1" applyAlignment="1" applyProtection="1">
      <alignment horizontal="center"/>
      <protection locked="0"/>
    </xf>
    <xf numFmtId="0" fontId="62" fillId="0" borderId="145" xfId="3" applyFont="1" applyBorder="1" applyAlignment="1" applyProtection="1">
      <alignment horizontal="center"/>
    </xf>
    <xf numFmtId="0" fontId="62" fillId="0" borderId="72" xfId="3" applyFont="1" applyBorder="1" applyAlignment="1" applyProtection="1">
      <alignment horizontal="center"/>
    </xf>
    <xf numFmtId="0" fontId="62" fillId="0" borderId="146" xfId="3" applyFont="1" applyBorder="1" applyAlignment="1" applyProtection="1">
      <alignment horizontal="center"/>
    </xf>
    <xf numFmtId="38" fontId="62" fillId="0" borderId="145" xfId="3" applyNumberFormat="1" applyFont="1" applyBorder="1" applyAlignment="1" applyProtection="1">
      <alignment horizontal="right" vertical="center"/>
      <protection locked="0"/>
    </xf>
    <xf numFmtId="38" fontId="62" fillId="0" borderId="72" xfId="3" applyNumberFormat="1" applyFont="1" applyBorder="1" applyAlignment="1" applyProtection="1">
      <alignment horizontal="right" vertical="center"/>
      <protection locked="0"/>
    </xf>
    <xf numFmtId="38" fontId="62" fillId="0" borderId="146"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0" xfId="3" applyNumberFormat="1" applyFont="1" applyBorder="1" applyAlignment="1" applyProtection="1">
      <alignment horizontal="center"/>
      <protection locked="0"/>
    </xf>
    <xf numFmtId="0" fontId="65" fillId="0" borderId="70" xfId="3" applyFont="1" applyBorder="1" applyAlignment="1" applyProtection="1">
      <alignment horizontal="center"/>
      <protection locked="0"/>
    </xf>
    <xf numFmtId="0" fontId="65" fillId="0" borderId="70"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0"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Comma 2" xfId="20" xr:uid="{00000000-0005-0000-0000-000001000000}"/>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 6" xfId="19"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8</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FFICE\Audit\Clients\East%20Maine%20SD%2063\2019\EastMaine63-19\Federal%20Summary%20and%20SE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
      <sheetName val="Federal Summary"/>
    </sheetNames>
    <sheetDataSet>
      <sheetData sheetId="0">
        <row r="13">
          <cell r="I13" t="str">
            <v>18-4210-00</v>
          </cell>
        </row>
        <row r="14">
          <cell r="I14" t="str">
            <v>19-4210-00</v>
          </cell>
        </row>
        <row r="15">
          <cell r="I15" t="str">
            <v>18-4220-00</v>
          </cell>
        </row>
        <row r="16">
          <cell r="I16" t="str">
            <v>19-4220-00</v>
          </cell>
        </row>
        <row r="17">
          <cell r="I17" t="str">
            <v>18-4215-00</v>
          </cell>
        </row>
        <row r="18">
          <cell r="I18" t="str">
            <v>19-4215-00</v>
          </cell>
        </row>
        <row r="19">
          <cell r="I19" t="str">
            <v>18-4226-00</v>
          </cell>
        </row>
        <row r="20">
          <cell r="I20" t="str">
            <v>19-4226-00</v>
          </cell>
        </row>
        <row r="21">
          <cell r="I21" t="str">
            <v>18-4999-00</v>
          </cell>
        </row>
        <row r="22">
          <cell r="I22" t="str">
            <v>19-4999-00</v>
          </cell>
        </row>
        <row r="23">
          <cell r="I23" t="str">
            <v>18-4240-00</v>
          </cell>
        </row>
        <row r="24">
          <cell r="I24" t="str">
            <v>19-4240-00</v>
          </cell>
        </row>
        <row r="29">
          <cell r="I29" t="str">
            <v>18-4620-00</v>
          </cell>
          <cell r="Q29">
            <v>808486</v>
          </cell>
        </row>
        <row r="30">
          <cell r="I30" t="str">
            <v>19-4620-00</v>
          </cell>
          <cell r="Q30">
            <v>815500</v>
          </cell>
        </row>
        <row r="31">
          <cell r="I31" t="str">
            <v>18-4625-00</v>
          </cell>
        </row>
        <row r="32">
          <cell r="I32" t="str">
            <v>19-4625-00</v>
          </cell>
        </row>
        <row r="33">
          <cell r="I33" t="str">
            <v>18-4600-00</v>
          </cell>
          <cell r="Q33">
            <v>48718</v>
          </cell>
        </row>
        <row r="34">
          <cell r="I34" t="str">
            <v>19-4600-00</v>
          </cell>
          <cell r="Q34">
            <v>40547</v>
          </cell>
        </row>
        <row r="39">
          <cell r="I39" t="str">
            <v>18-4300-00</v>
          </cell>
          <cell r="Q39">
            <v>1055581</v>
          </cell>
        </row>
        <row r="40">
          <cell r="I40" t="str">
            <v>19-4300-00</v>
          </cell>
          <cell r="Q40">
            <v>1013424</v>
          </cell>
        </row>
        <row r="41">
          <cell r="I41" t="str">
            <v>18-4306-00</v>
          </cell>
        </row>
        <row r="42">
          <cell r="I42" t="str">
            <v>19-4306-00</v>
          </cell>
        </row>
        <row r="43">
          <cell r="I43" t="str">
            <v>18-4932-00</v>
          </cell>
          <cell r="Q43">
            <v>222460</v>
          </cell>
        </row>
        <row r="44">
          <cell r="I44" t="str">
            <v>19-4932-00</v>
          </cell>
          <cell r="Q44">
            <v>175468</v>
          </cell>
        </row>
        <row r="45">
          <cell r="I45" t="str">
            <v>18-4909-00</v>
          </cell>
          <cell r="Q45">
            <v>178343</v>
          </cell>
        </row>
        <row r="46">
          <cell r="I46" t="str">
            <v>19-4909-00</v>
          </cell>
          <cell r="Q46">
            <v>171864</v>
          </cell>
        </row>
        <row r="47">
          <cell r="I47" t="str">
            <v>18-4905-00</v>
          </cell>
        </row>
        <row r="48">
          <cell r="I48" t="str">
            <v>19-4905-00</v>
          </cell>
        </row>
        <row r="49">
          <cell r="I49" t="str">
            <v>18-4400-00</v>
          </cell>
        </row>
        <row r="50">
          <cell r="I50" t="str">
            <v>19-4400-00</v>
          </cell>
          <cell r="Q50">
            <v>29999</v>
          </cell>
        </row>
        <row r="51">
          <cell r="I51" t="str">
            <v>18-4998-00</v>
          </cell>
        </row>
        <row r="52">
          <cell r="I52" t="str">
            <v>19-4998-00</v>
          </cell>
        </row>
        <row r="53">
          <cell r="I53" t="str">
            <v>18-4745-00</v>
          </cell>
        </row>
        <row r="54">
          <cell r="I54" t="str">
            <v>19-4745-00</v>
          </cell>
        </row>
        <row r="55">
          <cell r="I55" t="str">
            <v>18-4901-00</v>
          </cell>
        </row>
        <row r="56">
          <cell r="I56" t="str">
            <v>19-4901-00</v>
          </cell>
        </row>
        <row r="57">
          <cell r="I57" t="str">
            <v>18-4902-00</v>
          </cell>
        </row>
        <row r="58">
          <cell r="I58" t="str">
            <v>19-4902-00</v>
          </cell>
        </row>
        <row r="59">
          <cell r="I59" t="str">
            <v>18-4950-00</v>
          </cell>
        </row>
        <row r="60">
          <cell r="I60" t="str">
            <v>19-4950-00</v>
          </cell>
        </row>
        <row r="67">
          <cell r="I67" t="str">
            <v>18-4991-00</v>
          </cell>
        </row>
        <row r="68">
          <cell r="I68" t="str">
            <v>19-4991-00</v>
          </cell>
        </row>
      </sheetData>
      <sheetData sheetId="1">
        <row r="9">
          <cell r="G9">
            <v>453722</v>
          </cell>
          <cell r="N9">
            <v>453722</v>
          </cell>
        </row>
        <row r="10">
          <cell r="G10">
            <v>81355</v>
          </cell>
          <cell r="I10">
            <v>389802</v>
          </cell>
          <cell r="N10">
            <v>81355</v>
          </cell>
          <cell r="P10">
            <v>401632</v>
          </cell>
        </row>
        <row r="11">
          <cell r="I11">
            <v>11830</v>
          </cell>
        </row>
        <row r="13">
          <cell r="G13">
            <v>98429</v>
          </cell>
          <cell r="N13">
            <v>98429</v>
          </cell>
        </row>
        <row r="14">
          <cell r="G14">
            <v>26954</v>
          </cell>
          <cell r="I14">
            <v>81875</v>
          </cell>
          <cell r="N14">
            <v>26954</v>
          </cell>
          <cell r="P14">
            <v>85145</v>
          </cell>
        </row>
        <row r="15">
          <cell r="I15">
            <v>3270</v>
          </cell>
        </row>
        <row r="25">
          <cell r="G25">
            <v>63239</v>
          </cell>
          <cell r="N25">
            <v>63239</v>
          </cell>
        </row>
        <row r="26">
          <cell r="I26">
            <v>43287</v>
          </cell>
          <cell r="P26">
            <v>43287</v>
          </cell>
        </row>
        <row r="29">
          <cell r="G29">
            <v>28000</v>
          </cell>
          <cell r="N29">
            <v>28000</v>
          </cell>
        </row>
        <row r="30">
          <cell r="I30">
            <v>32372</v>
          </cell>
          <cell r="P30">
            <v>32372</v>
          </cell>
        </row>
        <row r="36">
          <cell r="G36">
            <v>794491</v>
          </cell>
          <cell r="N36">
            <v>794491</v>
          </cell>
          <cell r="U36" t="str">
            <v>X</v>
          </cell>
        </row>
        <row r="37">
          <cell r="I37">
            <v>533677</v>
          </cell>
          <cell r="P37">
            <v>804423</v>
          </cell>
        </row>
        <row r="38">
          <cell r="I38">
            <v>270746</v>
          </cell>
        </row>
        <row r="41">
          <cell r="G41">
            <v>15810</v>
          </cell>
          <cell r="N41">
            <v>15810</v>
          </cell>
        </row>
        <row r="44">
          <cell r="G44">
            <v>47079</v>
          </cell>
          <cell r="N44">
            <v>47079</v>
          </cell>
          <cell r="U44" t="str">
            <v>X</v>
          </cell>
        </row>
        <row r="45">
          <cell r="I45">
            <v>24544</v>
          </cell>
          <cell r="P45">
            <v>39219</v>
          </cell>
        </row>
        <row r="46">
          <cell r="I46">
            <v>14675</v>
          </cell>
        </row>
        <row r="51">
          <cell r="G51">
            <v>1007148</v>
          </cell>
          <cell r="N51">
            <v>1007148</v>
          </cell>
        </row>
        <row r="52">
          <cell r="G52">
            <v>17235</v>
          </cell>
          <cell r="I52">
            <v>488403</v>
          </cell>
          <cell r="N52">
            <v>17235</v>
          </cell>
          <cell r="P52">
            <v>771791</v>
          </cell>
        </row>
        <row r="53">
          <cell r="I53">
            <v>283388</v>
          </cell>
        </row>
        <row r="59">
          <cell r="G59">
            <v>148162</v>
          </cell>
          <cell r="N59">
            <v>148162</v>
          </cell>
        </row>
        <row r="60">
          <cell r="G60">
            <v>1400</v>
          </cell>
          <cell r="I60">
            <v>98366</v>
          </cell>
          <cell r="N60">
            <v>1400</v>
          </cell>
          <cell r="P60">
            <v>137837</v>
          </cell>
        </row>
        <row r="61">
          <cell r="I61">
            <v>39471</v>
          </cell>
        </row>
        <row r="63">
          <cell r="G63">
            <v>121862</v>
          </cell>
          <cell r="N63">
            <v>121862</v>
          </cell>
        </row>
        <row r="64">
          <cell r="G64">
            <v>27617</v>
          </cell>
          <cell r="I64">
            <v>85340</v>
          </cell>
          <cell r="N64">
            <v>27617</v>
          </cell>
          <cell r="P64">
            <v>107706</v>
          </cell>
        </row>
        <row r="65">
          <cell r="I65">
            <v>22366</v>
          </cell>
        </row>
        <row r="67">
          <cell r="G67">
            <v>0</v>
          </cell>
          <cell r="N67">
            <v>0</v>
          </cell>
        </row>
        <row r="68">
          <cell r="G68">
            <v>0</v>
          </cell>
          <cell r="P68">
            <v>0</v>
          </cell>
        </row>
        <row r="72">
          <cell r="I72">
            <v>14540</v>
          </cell>
          <cell r="P72">
            <v>22837</v>
          </cell>
        </row>
        <row r="73">
          <cell r="I73">
            <v>8297</v>
          </cell>
        </row>
        <row r="99">
          <cell r="G99">
            <v>119507</v>
          </cell>
          <cell r="N99">
            <v>119507</v>
          </cell>
        </row>
        <row r="100">
          <cell r="I100">
            <v>116148</v>
          </cell>
          <cell r="P100">
            <v>116148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88"/>
  <sheetViews>
    <sheetView workbookViewId="0"/>
  </sheetViews>
  <sheetFormatPr defaultRowHeight="12.75" x14ac:dyDescent="0.2"/>
  <sheetData>
    <row r="1" spans="1:5" x14ac:dyDescent="0.2">
      <c r="A1" t="s">
        <v>2188</v>
      </c>
      <c r="B1" t="s">
        <v>2533</v>
      </c>
      <c r="C1" t="s">
        <v>2808</v>
      </c>
      <c r="D1" t="s">
        <v>4349</v>
      </c>
      <c r="E1" t="s">
        <v>6034</v>
      </c>
    </row>
    <row r="2" spans="1:5" x14ac:dyDescent="0.2">
      <c r="A2">
        <v>172</v>
      </c>
      <c r="B2">
        <v>161</v>
      </c>
      <c r="C2">
        <v>799</v>
      </c>
      <c r="D2">
        <v>962</v>
      </c>
      <c r="E2">
        <v>2</v>
      </c>
    </row>
    <row r="3" spans="1:5" x14ac:dyDescent="0.2">
      <c r="A3" t="s">
        <v>2189</v>
      </c>
      <c r="B3" t="s">
        <v>2281</v>
      </c>
      <c r="C3" t="s">
        <v>2209</v>
      </c>
      <c r="D3" t="s">
        <v>2209</v>
      </c>
      <c r="E3" t="s">
        <v>6035</v>
      </c>
    </row>
    <row r="4" spans="1:5" x14ac:dyDescent="0.2">
      <c r="A4">
        <v>37632618</v>
      </c>
      <c r="B4">
        <v>10198040</v>
      </c>
      <c r="C4">
        <v>25423442</v>
      </c>
      <c r="D4">
        <v>10938350</v>
      </c>
      <c r="E4" t="s">
        <v>2042</v>
      </c>
    </row>
    <row r="5" spans="1:5" x14ac:dyDescent="0.2">
      <c r="A5" t="s">
        <v>2190</v>
      </c>
      <c r="B5" t="s">
        <v>2534</v>
      </c>
      <c r="C5" t="s">
        <v>2809</v>
      </c>
      <c r="D5" t="s">
        <v>4350</v>
      </c>
      <c r="E5" t="s">
        <v>6036</v>
      </c>
    </row>
    <row r="6" spans="1:5" x14ac:dyDescent="0.2">
      <c r="A6" t="s">
        <v>2191</v>
      </c>
      <c r="B6" t="s">
        <v>2283</v>
      </c>
      <c r="C6" t="s">
        <v>2211</v>
      </c>
      <c r="D6" t="s">
        <v>2211</v>
      </c>
      <c r="E6" t="s">
        <v>6037</v>
      </c>
    </row>
    <row r="7" spans="1:5" x14ac:dyDescent="0.2">
      <c r="A7">
        <v>5784638</v>
      </c>
      <c r="B7">
        <v>0</v>
      </c>
      <c r="C7">
        <v>5086206</v>
      </c>
      <c r="D7">
        <v>1175067</v>
      </c>
      <c r="E7" t="s">
        <v>2044</v>
      </c>
    </row>
    <row r="8" spans="1:5" x14ac:dyDescent="0.2">
      <c r="A8" t="s">
        <v>2192</v>
      </c>
      <c r="B8" t="s">
        <v>2535</v>
      </c>
      <c r="C8" t="s">
        <v>2810</v>
      </c>
      <c r="D8" t="s">
        <v>4351</v>
      </c>
      <c r="E8" t="s">
        <v>6038</v>
      </c>
    </row>
    <row r="9" spans="1:5" x14ac:dyDescent="0.2">
      <c r="A9" t="s">
        <v>2193</v>
      </c>
      <c r="B9" t="s">
        <v>2285</v>
      </c>
      <c r="C9" t="s">
        <v>2213</v>
      </c>
      <c r="D9" t="s">
        <v>2213</v>
      </c>
    </row>
    <row r="10" spans="1:5" x14ac:dyDescent="0.2">
      <c r="A10">
        <v>3600840</v>
      </c>
      <c r="B10">
        <v>0</v>
      </c>
      <c r="C10">
        <v>4200912</v>
      </c>
      <c r="D10">
        <v>292954</v>
      </c>
    </row>
    <row r="11" spans="1:5" x14ac:dyDescent="0.2">
      <c r="A11" t="s">
        <v>2194</v>
      </c>
      <c r="B11" t="s">
        <v>2536</v>
      </c>
      <c r="C11" t="s">
        <v>2811</v>
      </c>
      <c r="D11" t="s">
        <v>4352</v>
      </c>
    </row>
    <row r="12" spans="1:5" x14ac:dyDescent="0.2">
      <c r="A12" t="s">
        <v>2195</v>
      </c>
      <c r="B12" t="s">
        <v>2287</v>
      </c>
      <c r="C12" t="s">
        <v>2215</v>
      </c>
      <c r="D12" t="s">
        <v>2215</v>
      </c>
    </row>
    <row r="13" spans="1:5" x14ac:dyDescent="0.2">
      <c r="A13">
        <v>2314705</v>
      </c>
      <c r="B13">
        <v>0</v>
      </c>
      <c r="C13">
        <v>832786</v>
      </c>
      <c r="D13">
        <v>1450373</v>
      </c>
    </row>
    <row r="14" spans="1:5" x14ac:dyDescent="0.2">
      <c r="A14" t="s">
        <v>2196</v>
      </c>
      <c r="B14" t="s">
        <v>2537</v>
      </c>
      <c r="C14" t="s">
        <v>2812</v>
      </c>
      <c r="D14" t="s">
        <v>4353</v>
      </c>
    </row>
    <row r="15" spans="1:5" x14ac:dyDescent="0.2">
      <c r="A15" t="s">
        <v>2197</v>
      </c>
      <c r="B15" t="s">
        <v>2289</v>
      </c>
      <c r="C15" t="s">
        <v>2217</v>
      </c>
      <c r="D15" t="s">
        <v>2217</v>
      </c>
    </row>
    <row r="16" spans="1:5" x14ac:dyDescent="0.2">
      <c r="A16">
        <v>1252302</v>
      </c>
      <c r="B16">
        <v>0</v>
      </c>
      <c r="C16">
        <v>675170</v>
      </c>
      <c r="D16">
        <v>79096</v>
      </c>
    </row>
    <row r="17" spans="1:4" x14ac:dyDescent="0.2">
      <c r="A17" t="s">
        <v>2198</v>
      </c>
      <c r="B17" t="s">
        <v>2538</v>
      </c>
      <c r="C17" t="s">
        <v>2813</v>
      </c>
      <c r="D17" t="s">
        <v>4354</v>
      </c>
    </row>
    <row r="18" spans="1:4" x14ac:dyDescent="0.2">
      <c r="A18" t="s">
        <v>2199</v>
      </c>
      <c r="B18" t="s">
        <v>2291</v>
      </c>
      <c r="C18" t="s">
        <v>2219</v>
      </c>
      <c r="D18" t="s">
        <v>2219</v>
      </c>
    </row>
    <row r="19" spans="1:4" x14ac:dyDescent="0.2">
      <c r="A19">
        <v>25441903</v>
      </c>
      <c r="B19">
        <v>0</v>
      </c>
      <c r="C19">
        <v>0</v>
      </c>
      <c r="D19">
        <v>1326</v>
      </c>
    </row>
    <row r="20" spans="1:4" x14ac:dyDescent="0.2">
      <c r="A20" t="s">
        <v>2200</v>
      </c>
      <c r="B20" t="s">
        <v>2539</v>
      </c>
      <c r="C20" t="s">
        <v>2814</v>
      </c>
      <c r="D20" t="s">
        <v>4355</v>
      </c>
    </row>
    <row r="21" spans="1:4" x14ac:dyDescent="0.2">
      <c r="A21" t="s">
        <v>2201</v>
      </c>
      <c r="B21" t="s">
        <v>2295</v>
      </c>
      <c r="C21" t="s">
        <v>2221</v>
      </c>
      <c r="D21" t="s">
        <v>2221</v>
      </c>
    </row>
    <row r="22" spans="1:4" x14ac:dyDescent="0.2">
      <c r="A22">
        <v>22087472</v>
      </c>
      <c r="B22">
        <v>0</v>
      </c>
      <c r="C22">
        <v>57485</v>
      </c>
      <c r="D22">
        <v>182277</v>
      </c>
    </row>
    <row r="23" spans="1:4" x14ac:dyDescent="0.2">
      <c r="A23" t="s">
        <v>2202</v>
      </c>
      <c r="B23" t="s">
        <v>2540</v>
      </c>
      <c r="C23" t="s">
        <v>2815</v>
      </c>
      <c r="D23" t="s">
        <v>4356</v>
      </c>
    </row>
    <row r="24" spans="1:4" x14ac:dyDescent="0.2">
      <c r="A24" t="s">
        <v>2203</v>
      </c>
      <c r="B24" t="s">
        <v>2297</v>
      </c>
      <c r="C24" t="s">
        <v>2223</v>
      </c>
      <c r="D24" t="s">
        <v>2223</v>
      </c>
    </row>
    <row r="25" spans="1:4" x14ac:dyDescent="0.2">
      <c r="A25">
        <v>1011028</v>
      </c>
      <c r="B25">
        <v>0</v>
      </c>
      <c r="C25">
        <v>674685</v>
      </c>
      <c r="D25">
        <v>0</v>
      </c>
    </row>
    <row r="26" spans="1:4" x14ac:dyDescent="0.2">
      <c r="A26" t="s">
        <v>2204</v>
      </c>
      <c r="B26" t="s">
        <v>2541</v>
      </c>
      <c r="C26" t="s">
        <v>2816</v>
      </c>
      <c r="D26" t="s">
        <v>4357</v>
      </c>
    </row>
    <row r="27" spans="1:4" x14ac:dyDescent="0.2">
      <c r="A27" t="s">
        <v>2205</v>
      </c>
      <c r="B27" t="s">
        <v>2542</v>
      </c>
      <c r="C27" t="s">
        <v>2225</v>
      </c>
      <c r="D27" t="s">
        <v>4358</v>
      </c>
    </row>
    <row r="28" spans="1:4" x14ac:dyDescent="0.2">
      <c r="A28">
        <v>738132</v>
      </c>
      <c r="B28">
        <v>0</v>
      </c>
      <c r="C28">
        <v>0</v>
      </c>
      <c r="D28">
        <v>14083951</v>
      </c>
    </row>
    <row r="29" spans="1:4" x14ac:dyDescent="0.2">
      <c r="A29" t="s">
        <v>2206</v>
      </c>
      <c r="B29" t="s">
        <v>2543</v>
      </c>
      <c r="C29" t="s">
        <v>2817</v>
      </c>
      <c r="D29" t="s">
        <v>4359</v>
      </c>
    </row>
    <row r="30" spans="1:4" x14ac:dyDescent="0.2">
      <c r="A30" t="s">
        <v>2207</v>
      </c>
      <c r="B30" t="s">
        <v>2353</v>
      </c>
      <c r="C30" t="s">
        <v>2227</v>
      </c>
      <c r="D30" t="s">
        <v>2231</v>
      </c>
    </row>
    <row r="31" spans="1:4" x14ac:dyDescent="0.2">
      <c r="A31">
        <v>116162</v>
      </c>
      <c r="B31">
        <v>0</v>
      </c>
      <c r="C31">
        <v>0</v>
      </c>
      <c r="D31">
        <v>0</v>
      </c>
    </row>
    <row r="32" spans="1:4" x14ac:dyDescent="0.2">
      <c r="A32" t="s">
        <v>2208</v>
      </c>
      <c r="B32" t="s">
        <v>2544</v>
      </c>
      <c r="C32" t="s">
        <v>2818</v>
      </c>
      <c r="D32" t="s">
        <v>4360</v>
      </c>
    </row>
    <row r="33" spans="1:4" x14ac:dyDescent="0.2">
      <c r="A33" t="s">
        <v>2209</v>
      </c>
      <c r="B33" t="s">
        <v>2355</v>
      </c>
      <c r="C33" t="s">
        <v>2229</v>
      </c>
      <c r="D33" t="s">
        <v>4361</v>
      </c>
    </row>
    <row r="34" spans="1:4" x14ac:dyDescent="0.2">
      <c r="A34">
        <v>0</v>
      </c>
      <c r="B34">
        <v>35000000</v>
      </c>
      <c r="C34">
        <v>0</v>
      </c>
      <c r="D34">
        <v>0</v>
      </c>
    </row>
    <row r="35" spans="1:4" x14ac:dyDescent="0.2">
      <c r="A35" t="s">
        <v>2210</v>
      </c>
      <c r="B35" t="s">
        <v>2545</v>
      </c>
      <c r="C35" t="s">
        <v>2819</v>
      </c>
      <c r="D35" t="s">
        <v>4362</v>
      </c>
    </row>
    <row r="36" spans="1:4" x14ac:dyDescent="0.2">
      <c r="A36" t="s">
        <v>2211</v>
      </c>
      <c r="B36" t="s">
        <v>2357</v>
      </c>
      <c r="C36" t="s">
        <v>2245</v>
      </c>
      <c r="D36" t="s">
        <v>2245</v>
      </c>
    </row>
    <row r="37" spans="1:4" x14ac:dyDescent="0.2">
      <c r="A37">
        <v>0</v>
      </c>
      <c r="B37">
        <v>0</v>
      </c>
      <c r="C37">
        <v>425755</v>
      </c>
      <c r="D37">
        <v>528736</v>
      </c>
    </row>
    <row r="38" spans="1:4" x14ac:dyDescent="0.2">
      <c r="A38" t="s">
        <v>2212</v>
      </c>
      <c r="B38" t="s">
        <v>2546</v>
      </c>
      <c r="C38" t="s">
        <v>2820</v>
      </c>
      <c r="D38" t="s">
        <v>4363</v>
      </c>
    </row>
    <row r="39" spans="1:4" x14ac:dyDescent="0.2">
      <c r="A39" t="s">
        <v>2213</v>
      </c>
      <c r="B39" t="s">
        <v>2359</v>
      </c>
      <c r="C39" t="s">
        <v>2247</v>
      </c>
      <c r="D39" t="s">
        <v>2247</v>
      </c>
    </row>
    <row r="40" spans="1:4" x14ac:dyDescent="0.2">
      <c r="A40">
        <v>0</v>
      </c>
      <c r="B40">
        <v>0</v>
      </c>
      <c r="C40">
        <v>0</v>
      </c>
      <c r="D40">
        <v>50400</v>
      </c>
    </row>
    <row r="41" spans="1:4" x14ac:dyDescent="0.2">
      <c r="A41" t="s">
        <v>2214</v>
      </c>
      <c r="B41" t="s">
        <v>2547</v>
      </c>
      <c r="C41" t="s">
        <v>2821</v>
      </c>
      <c r="D41" t="s">
        <v>4364</v>
      </c>
    </row>
    <row r="42" spans="1:4" x14ac:dyDescent="0.2">
      <c r="A42" t="s">
        <v>2215</v>
      </c>
      <c r="B42" t="s">
        <v>2361</v>
      </c>
      <c r="C42" t="s">
        <v>2251</v>
      </c>
      <c r="D42" t="s">
        <v>2249</v>
      </c>
    </row>
    <row r="43" spans="1:4" x14ac:dyDescent="0.2">
      <c r="A43">
        <v>0</v>
      </c>
      <c r="B43">
        <v>0</v>
      </c>
      <c r="C43">
        <v>0</v>
      </c>
      <c r="D43">
        <v>5079</v>
      </c>
    </row>
    <row r="44" spans="1:4" x14ac:dyDescent="0.2">
      <c r="A44" t="s">
        <v>2216</v>
      </c>
      <c r="B44" t="s">
        <v>2548</v>
      </c>
      <c r="C44" t="s">
        <v>2822</v>
      </c>
      <c r="D44" t="s">
        <v>4365</v>
      </c>
    </row>
    <row r="45" spans="1:4" x14ac:dyDescent="0.2">
      <c r="A45" t="s">
        <v>2217</v>
      </c>
      <c r="B45" t="s">
        <v>2363</v>
      </c>
      <c r="C45" t="s">
        <v>2253</v>
      </c>
      <c r="D45" t="s">
        <v>2251</v>
      </c>
    </row>
    <row r="46" spans="1:4" x14ac:dyDescent="0.2">
      <c r="A46">
        <v>0</v>
      </c>
      <c r="B46">
        <v>0</v>
      </c>
      <c r="C46">
        <v>0</v>
      </c>
      <c r="D46">
        <v>17063</v>
      </c>
    </row>
    <row r="47" spans="1:4" x14ac:dyDescent="0.2">
      <c r="A47" t="s">
        <v>2218</v>
      </c>
      <c r="B47" t="s">
        <v>2549</v>
      </c>
      <c r="C47" t="s">
        <v>2823</v>
      </c>
      <c r="D47" t="s">
        <v>4366</v>
      </c>
    </row>
    <row r="48" spans="1:4" x14ac:dyDescent="0.2">
      <c r="A48" t="s">
        <v>2219</v>
      </c>
      <c r="B48" t="s">
        <v>2365</v>
      </c>
      <c r="C48" t="s">
        <v>2255</v>
      </c>
      <c r="D48" t="s">
        <v>2253</v>
      </c>
    </row>
    <row r="49" spans="1:4" x14ac:dyDescent="0.2">
      <c r="A49">
        <v>0</v>
      </c>
      <c r="B49">
        <v>0</v>
      </c>
      <c r="C49">
        <v>0</v>
      </c>
      <c r="D49">
        <v>0</v>
      </c>
    </row>
    <row r="50" spans="1:4" x14ac:dyDescent="0.2">
      <c r="A50" t="s">
        <v>2220</v>
      </c>
      <c r="B50" t="s">
        <v>2550</v>
      </c>
      <c r="C50" t="s">
        <v>2824</v>
      </c>
      <c r="D50" t="s">
        <v>4367</v>
      </c>
    </row>
    <row r="51" spans="1:4" x14ac:dyDescent="0.2">
      <c r="A51" t="s">
        <v>2221</v>
      </c>
      <c r="B51" t="s">
        <v>2367</v>
      </c>
      <c r="C51" t="s">
        <v>2271</v>
      </c>
      <c r="D51" t="s">
        <v>2255</v>
      </c>
    </row>
    <row r="52" spans="1:4" x14ac:dyDescent="0.2">
      <c r="A52">
        <v>0</v>
      </c>
      <c r="B52">
        <v>0</v>
      </c>
      <c r="C52">
        <v>873888</v>
      </c>
      <c r="D52">
        <v>0</v>
      </c>
    </row>
    <row r="53" spans="1:4" x14ac:dyDescent="0.2">
      <c r="A53" t="s">
        <v>2222</v>
      </c>
      <c r="B53" t="s">
        <v>2551</v>
      </c>
      <c r="C53" t="s">
        <v>2825</v>
      </c>
      <c r="D53" t="s">
        <v>4368</v>
      </c>
    </row>
    <row r="54" spans="1:4" x14ac:dyDescent="0.2">
      <c r="A54" t="s">
        <v>2223</v>
      </c>
      <c r="B54" t="s">
        <v>2369</v>
      </c>
      <c r="C54" t="s">
        <v>2283</v>
      </c>
      <c r="D54" t="s">
        <v>2257</v>
      </c>
    </row>
    <row r="55" spans="1:4" x14ac:dyDescent="0.2">
      <c r="A55">
        <v>0</v>
      </c>
      <c r="B55">
        <v>445912</v>
      </c>
      <c r="C55">
        <v>0</v>
      </c>
      <c r="D55">
        <v>0</v>
      </c>
    </row>
    <row r="56" spans="1:4" x14ac:dyDescent="0.2">
      <c r="A56" t="s">
        <v>2224</v>
      </c>
      <c r="B56" t="s">
        <v>2552</v>
      </c>
      <c r="C56" t="s">
        <v>2826</v>
      </c>
      <c r="D56" t="s">
        <v>4369</v>
      </c>
    </row>
    <row r="57" spans="1:4" x14ac:dyDescent="0.2">
      <c r="A57" t="s">
        <v>2225</v>
      </c>
      <c r="B57" t="s">
        <v>2371</v>
      </c>
      <c r="C57" t="s">
        <v>2285</v>
      </c>
      <c r="D57" t="s">
        <v>2259</v>
      </c>
    </row>
    <row r="58" spans="1:4" x14ac:dyDescent="0.2">
      <c r="A58">
        <v>0</v>
      </c>
      <c r="B58">
        <v>0</v>
      </c>
      <c r="C58">
        <v>0</v>
      </c>
      <c r="D58">
        <v>0</v>
      </c>
    </row>
    <row r="59" spans="1:4" x14ac:dyDescent="0.2">
      <c r="A59" t="s">
        <v>2226</v>
      </c>
      <c r="B59" t="s">
        <v>2553</v>
      </c>
      <c r="C59" t="s">
        <v>2827</v>
      </c>
      <c r="D59" t="s">
        <v>4370</v>
      </c>
    </row>
    <row r="60" spans="1:4" x14ac:dyDescent="0.2">
      <c r="A60" t="s">
        <v>2227</v>
      </c>
      <c r="B60" t="s">
        <v>2373</v>
      </c>
      <c r="C60" t="s">
        <v>2291</v>
      </c>
      <c r="D60" t="s">
        <v>4371</v>
      </c>
    </row>
    <row r="61" spans="1:4" x14ac:dyDescent="0.2">
      <c r="A61">
        <v>12456643</v>
      </c>
      <c r="B61">
        <v>0</v>
      </c>
      <c r="C61">
        <v>0</v>
      </c>
      <c r="D61">
        <v>643007</v>
      </c>
    </row>
    <row r="62" spans="1:4" x14ac:dyDescent="0.2">
      <c r="A62" t="s">
        <v>2228</v>
      </c>
      <c r="B62" t="s">
        <v>2554</v>
      </c>
      <c r="C62" t="s">
        <v>2828</v>
      </c>
      <c r="D62" t="s">
        <v>4372</v>
      </c>
    </row>
    <row r="63" spans="1:4" x14ac:dyDescent="0.2">
      <c r="A63" t="s">
        <v>2229</v>
      </c>
      <c r="B63" t="s">
        <v>2375</v>
      </c>
      <c r="C63" t="s">
        <v>2299</v>
      </c>
      <c r="D63" t="s">
        <v>2263</v>
      </c>
    </row>
    <row r="64" spans="1:4" x14ac:dyDescent="0.2">
      <c r="A64">
        <v>2492997</v>
      </c>
      <c r="B64">
        <v>0</v>
      </c>
      <c r="C64">
        <v>0</v>
      </c>
      <c r="D64">
        <v>3757255</v>
      </c>
    </row>
    <row r="65" spans="1:4" x14ac:dyDescent="0.2">
      <c r="A65" t="s">
        <v>2230</v>
      </c>
      <c r="B65" t="s">
        <v>2555</v>
      </c>
      <c r="C65" t="s">
        <v>2829</v>
      </c>
      <c r="D65" t="s">
        <v>4373</v>
      </c>
    </row>
    <row r="66" spans="1:4" x14ac:dyDescent="0.2">
      <c r="A66" t="s">
        <v>2231</v>
      </c>
      <c r="B66" t="s">
        <v>2377</v>
      </c>
      <c r="C66" t="s">
        <v>2317</v>
      </c>
      <c r="D66" t="s">
        <v>2265</v>
      </c>
    </row>
    <row r="67" spans="1:4" x14ac:dyDescent="0.2">
      <c r="A67">
        <v>2053854</v>
      </c>
      <c r="B67">
        <v>0</v>
      </c>
      <c r="C67">
        <v>0</v>
      </c>
      <c r="D67">
        <v>473912</v>
      </c>
    </row>
    <row r="68" spans="1:4" x14ac:dyDescent="0.2">
      <c r="A68" t="s">
        <v>2232</v>
      </c>
      <c r="B68" t="s">
        <v>2556</v>
      </c>
      <c r="C68" t="s">
        <v>2830</v>
      </c>
      <c r="D68" t="s">
        <v>4374</v>
      </c>
    </row>
    <row r="69" spans="1:4" x14ac:dyDescent="0.2">
      <c r="A69" t="s">
        <v>2233</v>
      </c>
      <c r="B69" t="s">
        <v>2379</v>
      </c>
      <c r="C69" t="s">
        <v>2319</v>
      </c>
      <c r="D69" t="s">
        <v>2267</v>
      </c>
    </row>
    <row r="70" spans="1:4" x14ac:dyDescent="0.2">
      <c r="A70">
        <v>431694</v>
      </c>
      <c r="B70">
        <v>0</v>
      </c>
      <c r="C70">
        <v>0</v>
      </c>
      <c r="D70">
        <v>82448</v>
      </c>
    </row>
    <row r="71" spans="1:4" x14ac:dyDescent="0.2">
      <c r="A71" t="s">
        <v>2234</v>
      </c>
      <c r="B71" t="s">
        <v>2557</v>
      </c>
      <c r="C71" t="s">
        <v>2831</v>
      </c>
      <c r="D71" t="s">
        <v>4375</v>
      </c>
    </row>
    <row r="72" spans="1:4" x14ac:dyDescent="0.2">
      <c r="A72" t="s">
        <v>2235</v>
      </c>
      <c r="B72" t="s">
        <v>2383</v>
      </c>
      <c r="C72" t="s">
        <v>2321</v>
      </c>
      <c r="D72" t="s">
        <v>2269</v>
      </c>
    </row>
    <row r="73" spans="1:4" x14ac:dyDescent="0.2">
      <c r="A73">
        <v>767333</v>
      </c>
      <c r="B73">
        <v>0</v>
      </c>
      <c r="C73">
        <v>0</v>
      </c>
      <c r="D73">
        <v>96428</v>
      </c>
    </row>
    <row r="74" spans="1:4" x14ac:dyDescent="0.2">
      <c r="A74" t="s">
        <v>2236</v>
      </c>
      <c r="B74" t="s">
        <v>2558</v>
      </c>
      <c r="C74" t="s">
        <v>2832</v>
      </c>
      <c r="D74" t="s">
        <v>4376</v>
      </c>
    </row>
    <row r="75" spans="1:4" x14ac:dyDescent="0.2">
      <c r="A75" t="s">
        <v>2237</v>
      </c>
      <c r="B75" t="s">
        <v>2385</v>
      </c>
      <c r="C75" t="s">
        <v>2323</v>
      </c>
      <c r="D75" t="s">
        <v>2271</v>
      </c>
    </row>
    <row r="76" spans="1:4" x14ac:dyDescent="0.2">
      <c r="A76">
        <v>0</v>
      </c>
      <c r="B76">
        <v>0</v>
      </c>
      <c r="C76">
        <v>0</v>
      </c>
      <c r="D76">
        <v>0</v>
      </c>
    </row>
    <row r="77" spans="1:4" x14ac:dyDescent="0.2">
      <c r="A77" t="s">
        <v>2238</v>
      </c>
      <c r="B77" t="s">
        <v>2559</v>
      </c>
      <c r="C77" t="s">
        <v>2833</v>
      </c>
      <c r="D77" t="s">
        <v>4377</v>
      </c>
    </row>
    <row r="78" spans="1:4" x14ac:dyDescent="0.2">
      <c r="A78" t="s">
        <v>2239</v>
      </c>
      <c r="B78" t="s">
        <v>2387</v>
      </c>
      <c r="C78" t="s">
        <v>2325</v>
      </c>
      <c r="D78" t="s">
        <v>2273</v>
      </c>
    </row>
    <row r="79" spans="1:4" x14ac:dyDescent="0.2">
      <c r="A79">
        <v>28928</v>
      </c>
      <c r="B79">
        <v>0</v>
      </c>
      <c r="C79">
        <v>0</v>
      </c>
      <c r="D79">
        <v>0</v>
      </c>
    </row>
    <row r="80" spans="1:4" x14ac:dyDescent="0.2">
      <c r="A80" t="s">
        <v>2240</v>
      </c>
      <c r="B80" t="s">
        <v>2560</v>
      </c>
      <c r="C80" t="s">
        <v>2834</v>
      </c>
      <c r="D80" t="s">
        <v>4378</v>
      </c>
    </row>
    <row r="81" spans="1:4" x14ac:dyDescent="0.2">
      <c r="A81" t="s">
        <v>2241</v>
      </c>
      <c r="B81" t="s">
        <v>2389</v>
      </c>
      <c r="C81" t="s">
        <v>2327</v>
      </c>
      <c r="D81" t="s">
        <v>2275</v>
      </c>
    </row>
    <row r="82" spans="1:4" x14ac:dyDescent="0.2">
      <c r="A82">
        <v>335639</v>
      </c>
      <c r="B82">
        <v>0</v>
      </c>
      <c r="C82">
        <v>0</v>
      </c>
      <c r="D82">
        <v>2950</v>
      </c>
    </row>
    <row r="83" spans="1:4" x14ac:dyDescent="0.2">
      <c r="A83" t="s">
        <v>2242</v>
      </c>
      <c r="B83" t="s">
        <v>2561</v>
      </c>
      <c r="C83" t="s">
        <v>2835</v>
      </c>
      <c r="D83" t="s">
        <v>4379</v>
      </c>
    </row>
    <row r="84" spans="1:4" x14ac:dyDescent="0.2">
      <c r="A84" t="s">
        <v>2243</v>
      </c>
      <c r="B84" t="s">
        <v>2393</v>
      </c>
      <c r="C84" t="s">
        <v>2329</v>
      </c>
      <c r="D84" t="s">
        <v>2277</v>
      </c>
    </row>
    <row r="85" spans="1:4" x14ac:dyDescent="0.2">
      <c r="A85">
        <v>0</v>
      </c>
      <c r="B85">
        <v>0</v>
      </c>
      <c r="C85">
        <v>0</v>
      </c>
      <c r="D85">
        <v>0</v>
      </c>
    </row>
    <row r="86" spans="1:4" x14ac:dyDescent="0.2">
      <c r="A86" t="s">
        <v>2244</v>
      </c>
      <c r="B86" t="s">
        <v>2562</v>
      </c>
      <c r="C86" t="s">
        <v>2836</v>
      </c>
      <c r="D86" t="s">
        <v>4380</v>
      </c>
    </row>
    <row r="87" spans="1:4" x14ac:dyDescent="0.2">
      <c r="A87" t="s">
        <v>2245</v>
      </c>
      <c r="B87" t="s">
        <v>2405</v>
      </c>
      <c r="C87" t="s">
        <v>2331</v>
      </c>
      <c r="D87" t="s">
        <v>4381</v>
      </c>
    </row>
    <row r="88" spans="1:4" x14ac:dyDescent="0.2">
      <c r="A88">
        <v>0</v>
      </c>
      <c r="B88">
        <v>253213</v>
      </c>
      <c r="C88">
        <v>0</v>
      </c>
      <c r="D88">
        <v>4474690</v>
      </c>
    </row>
    <row r="89" spans="1:4" x14ac:dyDescent="0.2">
      <c r="A89" t="s">
        <v>2246</v>
      </c>
      <c r="B89" t="s">
        <v>2563</v>
      </c>
      <c r="C89" t="s">
        <v>2837</v>
      </c>
      <c r="D89" t="s">
        <v>4382</v>
      </c>
    </row>
    <row r="90" spans="1:4" x14ac:dyDescent="0.2">
      <c r="A90" t="s">
        <v>2247</v>
      </c>
      <c r="B90" t="s">
        <v>2407</v>
      </c>
      <c r="C90" t="s">
        <v>2333</v>
      </c>
      <c r="D90" t="s">
        <v>2281</v>
      </c>
    </row>
    <row r="91" spans="1:4" x14ac:dyDescent="0.2">
      <c r="A91">
        <v>0</v>
      </c>
      <c r="B91">
        <v>0</v>
      </c>
      <c r="C91">
        <v>0</v>
      </c>
      <c r="D91">
        <v>548603</v>
      </c>
    </row>
    <row r="92" spans="1:4" x14ac:dyDescent="0.2">
      <c r="A92" t="s">
        <v>2248</v>
      </c>
      <c r="B92" t="s">
        <v>2564</v>
      </c>
      <c r="C92" t="s">
        <v>2838</v>
      </c>
      <c r="D92" t="s">
        <v>4383</v>
      </c>
    </row>
    <row r="93" spans="1:4" x14ac:dyDescent="0.2">
      <c r="A93" t="s">
        <v>2249</v>
      </c>
      <c r="B93" t="s">
        <v>2409</v>
      </c>
      <c r="C93" t="s">
        <v>2839</v>
      </c>
      <c r="D93" t="s">
        <v>2283</v>
      </c>
    </row>
    <row r="94" spans="1:4" x14ac:dyDescent="0.2">
      <c r="A94">
        <v>0</v>
      </c>
      <c r="B94">
        <v>0</v>
      </c>
      <c r="C94">
        <v>0</v>
      </c>
      <c r="D94">
        <v>107075</v>
      </c>
    </row>
    <row r="95" spans="1:4" x14ac:dyDescent="0.2">
      <c r="A95" t="s">
        <v>2250</v>
      </c>
      <c r="B95" t="s">
        <v>2565</v>
      </c>
      <c r="C95" t="s">
        <v>2840</v>
      </c>
      <c r="D95" t="s">
        <v>4384</v>
      </c>
    </row>
    <row r="96" spans="1:4" x14ac:dyDescent="0.2">
      <c r="A96" t="s">
        <v>2251</v>
      </c>
      <c r="B96" t="s">
        <v>2411</v>
      </c>
      <c r="C96" t="s">
        <v>2841</v>
      </c>
      <c r="D96" t="s">
        <v>2285</v>
      </c>
    </row>
    <row r="97" spans="1:4" x14ac:dyDescent="0.2">
      <c r="A97">
        <v>0</v>
      </c>
      <c r="B97">
        <v>0</v>
      </c>
      <c r="C97">
        <v>0</v>
      </c>
      <c r="D97">
        <v>730</v>
      </c>
    </row>
    <row r="98" spans="1:4" x14ac:dyDescent="0.2">
      <c r="A98" t="s">
        <v>2252</v>
      </c>
      <c r="B98" t="s">
        <v>2566</v>
      </c>
      <c r="C98" t="s">
        <v>2842</v>
      </c>
      <c r="D98" t="s">
        <v>4385</v>
      </c>
    </row>
    <row r="99" spans="1:4" x14ac:dyDescent="0.2">
      <c r="A99" t="s">
        <v>2253</v>
      </c>
      <c r="B99" t="s">
        <v>2413</v>
      </c>
      <c r="C99" t="s">
        <v>2843</v>
      </c>
      <c r="D99" t="s">
        <v>2287</v>
      </c>
    </row>
    <row r="100" spans="1:4" x14ac:dyDescent="0.2">
      <c r="A100">
        <v>0</v>
      </c>
      <c r="B100">
        <v>0</v>
      </c>
      <c r="C100">
        <v>0</v>
      </c>
      <c r="D100">
        <v>855</v>
      </c>
    </row>
    <row r="101" spans="1:4" x14ac:dyDescent="0.2">
      <c r="A101" t="s">
        <v>2254</v>
      </c>
      <c r="B101" t="s">
        <v>2567</v>
      </c>
      <c r="C101" t="s">
        <v>2844</v>
      </c>
      <c r="D101" t="s">
        <v>4386</v>
      </c>
    </row>
    <row r="102" spans="1:4" x14ac:dyDescent="0.2">
      <c r="A102" t="s">
        <v>2255</v>
      </c>
      <c r="B102" t="s">
        <v>2415</v>
      </c>
      <c r="C102" t="s">
        <v>2845</v>
      </c>
      <c r="D102" t="s">
        <v>2289</v>
      </c>
    </row>
    <row r="103" spans="1:4" x14ac:dyDescent="0.2">
      <c r="A103">
        <v>0</v>
      </c>
      <c r="B103">
        <v>0</v>
      </c>
      <c r="C103">
        <v>0</v>
      </c>
      <c r="D103">
        <v>0</v>
      </c>
    </row>
    <row r="104" spans="1:4" x14ac:dyDescent="0.2">
      <c r="A104" t="s">
        <v>2256</v>
      </c>
      <c r="B104" t="s">
        <v>2568</v>
      </c>
      <c r="C104" t="s">
        <v>2846</v>
      </c>
      <c r="D104" t="s">
        <v>4387</v>
      </c>
    </row>
    <row r="105" spans="1:4" x14ac:dyDescent="0.2">
      <c r="A105" t="s">
        <v>2257</v>
      </c>
      <c r="B105" t="s">
        <v>2417</v>
      </c>
      <c r="C105" t="s">
        <v>2847</v>
      </c>
      <c r="D105" t="s">
        <v>2291</v>
      </c>
    </row>
    <row r="106" spans="1:4" x14ac:dyDescent="0.2">
      <c r="A106">
        <v>0</v>
      </c>
      <c r="B106">
        <v>0</v>
      </c>
      <c r="C106">
        <v>0</v>
      </c>
      <c r="D106">
        <v>0</v>
      </c>
    </row>
    <row r="107" spans="1:4" x14ac:dyDescent="0.2">
      <c r="A107" t="s">
        <v>2258</v>
      </c>
      <c r="B107" t="s">
        <v>2569</v>
      </c>
      <c r="C107" t="s">
        <v>2848</v>
      </c>
      <c r="D107" t="s">
        <v>4388</v>
      </c>
    </row>
    <row r="108" spans="1:4" x14ac:dyDescent="0.2">
      <c r="A108" t="s">
        <v>2259</v>
      </c>
      <c r="B108" t="s">
        <v>2419</v>
      </c>
      <c r="C108" t="s">
        <v>2849</v>
      </c>
      <c r="D108" t="s">
        <v>2293</v>
      </c>
    </row>
    <row r="109" spans="1:4" x14ac:dyDescent="0.2">
      <c r="A109">
        <v>0</v>
      </c>
      <c r="B109">
        <v>0</v>
      </c>
      <c r="C109">
        <v>0</v>
      </c>
      <c r="D109">
        <v>0</v>
      </c>
    </row>
    <row r="110" spans="1:4" x14ac:dyDescent="0.2">
      <c r="A110" t="s">
        <v>2260</v>
      </c>
      <c r="B110" t="s">
        <v>2570</v>
      </c>
      <c r="C110" t="s">
        <v>2850</v>
      </c>
      <c r="D110" t="s">
        <v>4389</v>
      </c>
    </row>
    <row r="111" spans="1:4" x14ac:dyDescent="0.2">
      <c r="A111" t="s">
        <v>2261</v>
      </c>
      <c r="B111" t="s">
        <v>2421</v>
      </c>
      <c r="C111" t="s">
        <v>2851</v>
      </c>
      <c r="D111" t="s">
        <v>2295</v>
      </c>
    </row>
    <row r="112" spans="1:4" x14ac:dyDescent="0.2">
      <c r="A112">
        <v>0</v>
      </c>
      <c r="B112">
        <v>0</v>
      </c>
      <c r="C112">
        <v>0</v>
      </c>
      <c r="D112">
        <v>0</v>
      </c>
    </row>
    <row r="113" spans="1:4" x14ac:dyDescent="0.2">
      <c r="A113" t="s">
        <v>2262</v>
      </c>
      <c r="B113" t="s">
        <v>2571</v>
      </c>
      <c r="C113" t="s">
        <v>2852</v>
      </c>
      <c r="D113" t="s">
        <v>4390</v>
      </c>
    </row>
    <row r="114" spans="1:4" x14ac:dyDescent="0.2">
      <c r="A114" t="s">
        <v>2263</v>
      </c>
      <c r="B114" t="s">
        <v>2425</v>
      </c>
      <c r="C114" t="s">
        <v>2853</v>
      </c>
      <c r="D114" t="s">
        <v>4391</v>
      </c>
    </row>
    <row r="115" spans="1:4" x14ac:dyDescent="0.2">
      <c r="A115">
        <v>736606</v>
      </c>
      <c r="B115">
        <v>0</v>
      </c>
      <c r="C115">
        <v>0</v>
      </c>
      <c r="D115">
        <v>698647</v>
      </c>
    </row>
    <row r="116" spans="1:4" x14ac:dyDescent="0.2">
      <c r="A116" t="s">
        <v>2264</v>
      </c>
      <c r="B116" t="s">
        <v>2572</v>
      </c>
      <c r="C116" t="s">
        <v>2854</v>
      </c>
      <c r="D116" t="s">
        <v>4392</v>
      </c>
    </row>
    <row r="117" spans="1:4" x14ac:dyDescent="0.2">
      <c r="A117" t="s">
        <v>2265</v>
      </c>
      <c r="B117" t="s">
        <v>2443</v>
      </c>
      <c r="C117" t="s">
        <v>2855</v>
      </c>
      <c r="D117" t="s">
        <v>2299</v>
      </c>
    </row>
    <row r="118" spans="1:4" x14ac:dyDescent="0.2">
      <c r="A118">
        <v>0</v>
      </c>
      <c r="B118">
        <v>0</v>
      </c>
      <c r="C118">
        <v>0</v>
      </c>
      <c r="D118">
        <v>857959</v>
      </c>
    </row>
    <row r="119" spans="1:4" x14ac:dyDescent="0.2">
      <c r="A119" t="s">
        <v>2266</v>
      </c>
      <c r="B119" t="s">
        <v>2573</v>
      </c>
      <c r="C119" t="s">
        <v>2856</v>
      </c>
      <c r="D119" t="s">
        <v>4393</v>
      </c>
    </row>
    <row r="120" spans="1:4" x14ac:dyDescent="0.2">
      <c r="A120" t="s">
        <v>2267</v>
      </c>
      <c r="B120" t="s">
        <v>2463</v>
      </c>
      <c r="C120" t="s">
        <v>2857</v>
      </c>
      <c r="D120" t="s">
        <v>2301</v>
      </c>
    </row>
    <row r="121" spans="1:4" x14ac:dyDescent="0.2">
      <c r="A121">
        <v>0</v>
      </c>
      <c r="B121">
        <v>0</v>
      </c>
      <c r="C121">
        <v>0</v>
      </c>
      <c r="D121">
        <v>76150</v>
      </c>
    </row>
    <row r="122" spans="1:4" x14ac:dyDescent="0.2">
      <c r="A122" t="s">
        <v>2268</v>
      </c>
      <c r="B122" t="s">
        <v>2574</v>
      </c>
      <c r="C122" t="s">
        <v>2858</v>
      </c>
      <c r="D122" t="s">
        <v>4394</v>
      </c>
    </row>
    <row r="123" spans="1:4" x14ac:dyDescent="0.2">
      <c r="A123" t="s">
        <v>2269</v>
      </c>
      <c r="B123" t="s">
        <v>2495</v>
      </c>
      <c r="C123" t="s">
        <v>2859</v>
      </c>
      <c r="D123" t="s">
        <v>2303</v>
      </c>
    </row>
    <row r="124" spans="1:4" x14ac:dyDescent="0.2">
      <c r="A124">
        <v>194771</v>
      </c>
      <c r="B124">
        <v>0</v>
      </c>
      <c r="C124">
        <v>0</v>
      </c>
      <c r="D124">
        <v>3548</v>
      </c>
    </row>
    <row r="125" spans="1:4" x14ac:dyDescent="0.2">
      <c r="A125" t="s">
        <v>2270</v>
      </c>
      <c r="B125" t="s">
        <v>2575</v>
      </c>
      <c r="C125" t="s">
        <v>2860</v>
      </c>
      <c r="D125" t="s">
        <v>4395</v>
      </c>
    </row>
    <row r="126" spans="1:4" x14ac:dyDescent="0.2">
      <c r="A126" t="s">
        <v>2271</v>
      </c>
      <c r="B126" t="s">
        <v>2497</v>
      </c>
      <c r="C126" t="s">
        <v>2861</v>
      </c>
      <c r="D126" t="s">
        <v>2305</v>
      </c>
    </row>
    <row r="127" spans="1:4" x14ac:dyDescent="0.2">
      <c r="A127">
        <v>0</v>
      </c>
      <c r="B127">
        <v>0</v>
      </c>
      <c r="C127">
        <v>0</v>
      </c>
      <c r="D127">
        <v>199673</v>
      </c>
    </row>
    <row r="128" spans="1:4" x14ac:dyDescent="0.2">
      <c r="A128" t="s">
        <v>2272</v>
      </c>
      <c r="B128" t="s">
        <v>2576</v>
      </c>
      <c r="C128" t="s">
        <v>2862</v>
      </c>
      <c r="D128" t="s">
        <v>4396</v>
      </c>
    </row>
    <row r="129" spans="1:4" x14ac:dyDescent="0.2">
      <c r="A129" t="s">
        <v>2273</v>
      </c>
      <c r="B129" t="s">
        <v>2499</v>
      </c>
      <c r="C129" t="s">
        <v>2863</v>
      </c>
      <c r="D129" t="s">
        <v>2307</v>
      </c>
    </row>
    <row r="130" spans="1:4" x14ac:dyDescent="0.2">
      <c r="A130">
        <v>0</v>
      </c>
      <c r="B130">
        <v>31460000</v>
      </c>
      <c r="C130">
        <v>0</v>
      </c>
      <c r="D130">
        <v>0</v>
      </c>
    </row>
    <row r="131" spans="1:4" x14ac:dyDescent="0.2">
      <c r="A131" t="s">
        <v>2274</v>
      </c>
      <c r="B131" t="s">
        <v>2577</v>
      </c>
      <c r="C131" t="s">
        <v>2864</v>
      </c>
      <c r="D131" t="s">
        <v>4397</v>
      </c>
    </row>
    <row r="132" spans="1:4" x14ac:dyDescent="0.2">
      <c r="A132" t="s">
        <v>2275</v>
      </c>
      <c r="B132" t="s">
        <v>2501</v>
      </c>
      <c r="C132" t="s">
        <v>2865</v>
      </c>
      <c r="D132" t="s">
        <v>2309</v>
      </c>
    </row>
    <row r="133" spans="1:4" x14ac:dyDescent="0.2">
      <c r="A133">
        <v>0</v>
      </c>
      <c r="B133">
        <v>0</v>
      </c>
      <c r="C133">
        <v>0</v>
      </c>
      <c r="D133">
        <v>0</v>
      </c>
    </row>
    <row r="134" spans="1:4" x14ac:dyDescent="0.2">
      <c r="A134" t="s">
        <v>2276</v>
      </c>
      <c r="B134" t="s">
        <v>2578</v>
      </c>
      <c r="C134" t="s">
        <v>2866</v>
      </c>
      <c r="D134" t="s">
        <v>4398</v>
      </c>
    </row>
    <row r="135" spans="1:4" x14ac:dyDescent="0.2">
      <c r="A135" t="s">
        <v>2277</v>
      </c>
      <c r="B135" t="s">
        <v>2505</v>
      </c>
      <c r="C135" t="s">
        <v>2867</v>
      </c>
      <c r="D135" t="s">
        <v>2311</v>
      </c>
    </row>
    <row r="136" spans="1:4" x14ac:dyDescent="0.2">
      <c r="A136">
        <v>0</v>
      </c>
      <c r="B136">
        <v>0</v>
      </c>
      <c r="C136">
        <v>0</v>
      </c>
      <c r="D136">
        <v>55445</v>
      </c>
    </row>
    <row r="137" spans="1:4" x14ac:dyDescent="0.2">
      <c r="A137" t="s">
        <v>2278</v>
      </c>
      <c r="B137" t="s">
        <v>2579</v>
      </c>
      <c r="C137" t="s">
        <v>2868</v>
      </c>
      <c r="D137" t="s">
        <v>4399</v>
      </c>
    </row>
    <row r="138" spans="1:4" x14ac:dyDescent="0.2">
      <c r="A138" t="s">
        <v>2279</v>
      </c>
      <c r="B138" t="s">
        <v>2507</v>
      </c>
      <c r="C138" t="s">
        <v>2869</v>
      </c>
      <c r="D138" t="s">
        <v>2313</v>
      </c>
    </row>
    <row r="139" spans="1:4" x14ac:dyDescent="0.2">
      <c r="A139">
        <v>0</v>
      </c>
      <c r="B139">
        <v>34540000</v>
      </c>
      <c r="C139">
        <v>0</v>
      </c>
      <c r="D139">
        <v>0</v>
      </c>
    </row>
    <row r="140" spans="1:4" x14ac:dyDescent="0.2">
      <c r="A140" t="s">
        <v>2280</v>
      </c>
      <c r="B140" t="s">
        <v>2580</v>
      </c>
      <c r="C140" t="s">
        <v>2870</v>
      </c>
      <c r="D140" t="s">
        <v>4400</v>
      </c>
    </row>
    <row r="141" spans="1:4" x14ac:dyDescent="0.2">
      <c r="A141" t="s">
        <v>2281</v>
      </c>
      <c r="B141" t="s">
        <v>2509</v>
      </c>
      <c r="C141" t="s">
        <v>2871</v>
      </c>
      <c r="D141" t="s">
        <v>4401</v>
      </c>
    </row>
    <row r="142" spans="1:4" x14ac:dyDescent="0.2">
      <c r="A142">
        <v>0</v>
      </c>
      <c r="B142">
        <v>0</v>
      </c>
      <c r="C142">
        <v>0</v>
      </c>
      <c r="D142">
        <v>1239815</v>
      </c>
    </row>
    <row r="143" spans="1:4" x14ac:dyDescent="0.2">
      <c r="A143" t="s">
        <v>2282</v>
      </c>
      <c r="B143" t="s">
        <v>2581</v>
      </c>
      <c r="C143" t="s">
        <v>2872</v>
      </c>
      <c r="D143" t="s">
        <v>4402</v>
      </c>
    </row>
    <row r="144" spans="1:4" x14ac:dyDescent="0.2">
      <c r="A144" t="s">
        <v>2283</v>
      </c>
      <c r="B144" t="s">
        <v>2511</v>
      </c>
      <c r="C144" t="s">
        <v>2873</v>
      </c>
      <c r="D144" t="s">
        <v>2317</v>
      </c>
    </row>
    <row r="145" spans="1:4" x14ac:dyDescent="0.2">
      <c r="A145">
        <v>0</v>
      </c>
      <c r="B145">
        <v>0</v>
      </c>
      <c r="C145">
        <v>0</v>
      </c>
      <c r="D145">
        <v>0</v>
      </c>
    </row>
    <row r="146" spans="1:4" x14ac:dyDescent="0.2">
      <c r="A146" t="s">
        <v>2284</v>
      </c>
      <c r="B146" t="s">
        <v>2582</v>
      </c>
      <c r="C146" t="s">
        <v>2874</v>
      </c>
      <c r="D146" t="s">
        <v>4403</v>
      </c>
    </row>
    <row r="147" spans="1:4" x14ac:dyDescent="0.2">
      <c r="A147" t="s">
        <v>2285</v>
      </c>
      <c r="B147" t="s">
        <v>2583</v>
      </c>
      <c r="C147" t="s">
        <v>2875</v>
      </c>
      <c r="D147" t="s">
        <v>2319</v>
      </c>
    </row>
    <row r="148" spans="1:4" x14ac:dyDescent="0.2">
      <c r="A148">
        <v>0</v>
      </c>
      <c r="B148">
        <v>0</v>
      </c>
      <c r="C148">
        <v>589144</v>
      </c>
      <c r="D148">
        <v>0</v>
      </c>
    </row>
    <row r="149" spans="1:4" x14ac:dyDescent="0.2">
      <c r="A149" t="s">
        <v>2286</v>
      </c>
      <c r="B149" t="s">
        <v>2584</v>
      </c>
      <c r="C149" t="s">
        <v>2876</v>
      </c>
      <c r="D149" t="s">
        <v>4404</v>
      </c>
    </row>
    <row r="150" spans="1:4" x14ac:dyDescent="0.2">
      <c r="A150" t="s">
        <v>2287</v>
      </c>
      <c r="B150" t="s">
        <v>2585</v>
      </c>
      <c r="C150" t="s">
        <v>2877</v>
      </c>
      <c r="D150" t="s">
        <v>2321</v>
      </c>
    </row>
    <row r="151" spans="1:4" x14ac:dyDescent="0.2">
      <c r="A151">
        <v>0</v>
      </c>
      <c r="B151">
        <v>0</v>
      </c>
      <c r="C151">
        <v>0</v>
      </c>
      <c r="D151">
        <v>0</v>
      </c>
    </row>
    <row r="152" spans="1:4" x14ac:dyDescent="0.2">
      <c r="A152" t="s">
        <v>2288</v>
      </c>
      <c r="B152" t="s">
        <v>2586</v>
      </c>
      <c r="C152" t="s">
        <v>2878</v>
      </c>
      <c r="D152" t="s">
        <v>4405</v>
      </c>
    </row>
    <row r="153" spans="1:4" x14ac:dyDescent="0.2">
      <c r="A153" t="s">
        <v>2289</v>
      </c>
      <c r="B153" t="s">
        <v>2587</v>
      </c>
      <c r="C153" t="s">
        <v>2879</v>
      </c>
      <c r="D153" t="s">
        <v>2323</v>
      </c>
    </row>
    <row r="154" spans="1:4" x14ac:dyDescent="0.2">
      <c r="A154">
        <v>0</v>
      </c>
      <c r="B154">
        <v>3779577</v>
      </c>
      <c r="C154">
        <v>0</v>
      </c>
      <c r="D154">
        <v>0</v>
      </c>
    </row>
    <row r="155" spans="1:4" x14ac:dyDescent="0.2">
      <c r="A155" t="s">
        <v>2290</v>
      </c>
      <c r="B155" t="s">
        <v>2588</v>
      </c>
      <c r="C155" t="s">
        <v>2880</v>
      </c>
      <c r="D155" t="s">
        <v>4406</v>
      </c>
    </row>
    <row r="156" spans="1:4" x14ac:dyDescent="0.2">
      <c r="A156" t="s">
        <v>2291</v>
      </c>
      <c r="B156" t="s">
        <v>2589</v>
      </c>
      <c r="C156" t="s">
        <v>2881</v>
      </c>
      <c r="D156" t="s">
        <v>2325</v>
      </c>
    </row>
    <row r="157" spans="1:4" x14ac:dyDescent="0.2">
      <c r="A157">
        <v>0</v>
      </c>
      <c r="B157">
        <v>0</v>
      </c>
      <c r="C157">
        <v>0</v>
      </c>
      <c r="D157">
        <v>0</v>
      </c>
    </row>
    <row r="158" spans="1:4" x14ac:dyDescent="0.2">
      <c r="A158" t="s">
        <v>2292</v>
      </c>
      <c r="B158" t="s">
        <v>2590</v>
      </c>
      <c r="C158" t="s">
        <v>2882</v>
      </c>
      <c r="D158" t="s">
        <v>4407</v>
      </c>
    </row>
    <row r="159" spans="1:4" x14ac:dyDescent="0.2">
      <c r="A159" t="s">
        <v>2293</v>
      </c>
      <c r="B159" t="s">
        <v>2591</v>
      </c>
      <c r="C159" t="s">
        <v>2883</v>
      </c>
      <c r="D159" t="s">
        <v>2327</v>
      </c>
    </row>
    <row r="160" spans="1:4" x14ac:dyDescent="0.2">
      <c r="A160">
        <v>0</v>
      </c>
      <c r="B160">
        <v>0</v>
      </c>
      <c r="C160">
        <v>40000</v>
      </c>
      <c r="D160">
        <v>0</v>
      </c>
    </row>
    <row r="161" spans="1:4" x14ac:dyDescent="0.2">
      <c r="A161" t="s">
        <v>2294</v>
      </c>
      <c r="B161" t="s">
        <v>2592</v>
      </c>
      <c r="C161" t="s">
        <v>2884</v>
      </c>
      <c r="D161" t="s">
        <v>4408</v>
      </c>
    </row>
    <row r="162" spans="1:4" x14ac:dyDescent="0.2">
      <c r="A162" t="s">
        <v>2295</v>
      </c>
      <c r="B162" t="s">
        <v>2593</v>
      </c>
      <c r="C162" t="s">
        <v>2885</v>
      </c>
      <c r="D162" t="s">
        <v>2329</v>
      </c>
    </row>
    <row r="163" spans="1:4" x14ac:dyDescent="0.2">
      <c r="A163">
        <v>0</v>
      </c>
      <c r="B163">
        <v>0</v>
      </c>
      <c r="C163">
        <v>0</v>
      </c>
      <c r="D163">
        <v>0</v>
      </c>
    </row>
    <row r="164" spans="1:4" x14ac:dyDescent="0.2">
      <c r="A164" t="s">
        <v>2296</v>
      </c>
      <c r="B164" t="s">
        <v>2594</v>
      </c>
      <c r="C164" t="s">
        <v>2886</v>
      </c>
      <c r="D164" t="s">
        <v>4409</v>
      </c>
    </row>
    <row r="165" spans="1:4" x14ac:dyDescent="0.2">
      <c r="A165" t="s">
        <v>2297</v>
      </c>
      <c r="B165" t="s">
        <v>2595</v>
      </c>
      <c r="C165" t="s">
        <v>2887</v>
      </c>
      <c r="D165" t="s">
        <v>2331</v>
      </c>
    </row>
    <row r="166" spans="1:4" x14ac:dyDescent="0.2">
      <c r="A166">
        <v>0</v>
      </c>
      <c r="B166">
        <v>0</v>
      </c>
      <c r="C166">
        <v>0</v>
      </c>
      <c r="D166">
        <v>0</v>
      </c>
    </row>
    <row r="167" spans="1:4" x14ac:dyDescent="0.2">
      <c r="A167" t="s">
        <v>2298</v>
      </c>
      <c r="B167" t="s">
        <v>2596</v>
      </c>
      <c r="C167" t="s">
        <v>2888</v>
      </c>
      <c r="D167" t="s">
        <v>4410</v>
      </c>
    </row>
    <row r="168" spans="1:4" x14ac:dyDescent="0.2">
      <c r="A168" t="s">
        <v>2299</v>
      </c>
      <c r="B168" t="s">
        <v>2597</v>
      </c>
      <c r="C168" t="s">
        <v>2889</v>
      </c>
      <c r="D168" t="s">
        <v>4411</v>
      </c>
    </row>
    <row r="169" spans="1:4" x14ac:dyDescent="0.2">
      <c r="A169">
        <v>0</v>
      </c>
      <c r="B169">
        <v>0</v>
      </c>
      <c r="C169">
        <v>0</v>
      </c>
      <c r="D169">
        <v>0</v>
      </c>
    </row>
    <row r="170" spans="1:4" x14ac:dyDescent="0.2">
      <c r="A170" t="s">
        <v>2300</v>
      </c>
      <c r="B170" t="s">
        <v>2598</v>
      </c>
      <c r="C170" t="s">
        <v>2890</v>
      </c>
      <c r="D170" t="s">
        <v>4412</v>
      </c>
    </row>
    <row r="171" spans="1:4" x14ac:dyDescent="0.2">
      <c r="A171" t="s">
        <v>2301</v>
      </c>
      <c r="B171" t="s">
        <v>2599</v>
      </c>
      <c r="C171" t="s">
        <v>2891</v>
      </c>
      <c r="D171" t="s">
        <v>2335</v>
      </c>
    </row>
    <row r="172" spans="1:4" x14ac:dyDescent="0.2">
      <c r="A172">
        <v>0</v>
      </c>
      <c r="B172">
        <v>0</v>
      </c>
      <c r="C172">
        <v>0</v>
      </c>
      <c r="D172">
        <v>0</v>
      </c>
    </row>
    <row r="173" spans="1:4" x14ac:dyDescent="0.2">
      <c r="A173" t="s">
        <v>2302</v>
      </c>
      <c r="B173" t="s">
        <v>2600</v>
      </c>
      <c r="C173" t="s">
        <v>2892</v>
      </c>
      <c r="D173" t="s">
        <v>4413</v>
      </c>
    </row>
    <row r="174" spans="1:4" x14ac:dyDescent="0.2">
      <c r="A174" t="s">
        <v>2303</v>
      </c>
      <c r="B174" t="s">
        <v>2601</v>
      </c>
      <c r="C174" t="s">
        <v>2893</v>
      </c>
      <c r="D174" t="s">
        <v>2337</v>
      </c>
    </row>
    <row r="175" spans="1:4" x14ac:dyDescent="0.2">
      <c r="A175">
        <v>0</v>
      </c>
      <c r="B175">
        <v>0</v>
      </c>
      <c r="C175">
        <v>0</v>
      </c>
      <c r="D175">
        <v>0</v>
      </c>
    </row>
    <row r="176" spans="1:4" x14ac:dyDescent="0.2">
      <c r="A176" t="s">
        <v>2304</v>
      </c>
      <c r="B176" t="s">
        <v>2602</v>
      </c>
      <c r="C176" t="s">
        <v>2894</v>
      </c>
      <c r="D176" t="s">
        <v>4414</v>
      </c>
    </row>
    <row r="177" spans="1:4" x14ac:dyDescent="0.2">
      <c r="A177" t="s">
        <v>2305</v>
      </c>
      <c r="B177" t="s">
        <v>2603</v>
      </c>
      <c r="C177" t="s">
        <v>2895</v>
      </c>
      <c r="D177" t="s">
        <v>2339</v>
      </c>
    </row>
    <row r="178" spans="1:4" x14ac:dyDescent="0.2">
      <c r="A178">
        <v>0</v>
      </c>
      <c r="B178">
        <v>0</v>
      </c>
      <c r="C178">
        <v>0</v>
      </c>
      <c r="D178">
        <v>0</v>
      </c>
    </row>
    <row r="179" spans="1:4" x14ac:dyDescent="0.2">
      <c r="A179" t="s">
        <v>2306</v>
      </c>
      <c r="B179" t="s">
        <v>2604</v>
      </c>
      <c r="C179" t="s">
        <v>2896</v>
      </c>
      <c r="D179" t="s">
        <v>4415</v>
      </c>
    </row>
    <row r="180" spans="1:4" x14ac:dyDescent="0.2">
      <c r="A180" t="s">
        <v>2307</v>
      </c>
      <c r="B180" t="s">
        <v>2605</v>
      </c>
      <c r="C180" t="s">
        <v>2897</v>
      </c>
      <c r="D180" t="s">
        <v>2341</v>
      </c>
    </row>
    <row r="181" spans="1:4" x14ac:dyDescent="0.2">
      <c r="A181">
        <v>0</v>
      </c>
      <c r="B181">
        <v>0</v>
      </c>
      <c r="C181">
        <v>0</v>
      </c>
      <c r="D181">
        <v>0</v>
      </c>
    </row>
    <row r="182" spans="1:4" x14ac:dyDescent="0.2">
      <c r="A182" t="s">
        <v>2308</v>
      </c>
      <c r="B182" t="s">
        <v>2606</v>
      </c>
      <c r="C182" t="s">
        <v>2898</v>
      </c>
      <c r="D182" t="s">
        <v>4416</v>
      </c>
    </row>
    <row r="183" spans="1:4" x14ac:dyDescent="0.2">
      <c r="A183" t="s">
        <v>2309</v>
      </c>
      <c r="B183" t="s">
        <v>2607</v>
      </c>
      <c r="C183" t="s">
        <v>2899</v>
      </c>
      <c r="D183" t="s">
        <v>2343</v>
      </c>
    </row>
    <row r="184" spans="1:4" x14ac:dyDescent="0.2">
      <c r="A184">
        <v>0</v>
      </c>
      <c r="B184">
        <v>0</v>
      </c>
      <c r="C184">
        <v>0</v>
      </c>
      <c r="D184">
        <v>0</v>
      </c>
    </row>
    <row r="185" spans="1:4" x14ac:dyDescent="0.2">
      <c r="A185" t="s">
        <v>2310</v>
      </c>
      <c r="B185" t="s">
        <v>2608</v>
      </c>
      <c r="C185" t="s">
        <v>2900</v>
      </c>
      <c r="D185" t="s">
        <v>4417</v>
      </c>
    </row>
    <row r="186" spans="1:4" x14ac:dyDescent="0.2">
      <c r="A186" t="s">
        <v>2311</v>
      </c>
      <c r="B186" t="s">
        <v>2609</v>
      </c>
      <c r="C186" t="s">
        <v>2901</v>
      </c>
      <c r="D186" t="s">
        <v>2345</v>
      </c>
    </row>
    <row r="187" spans="1:4" x14ac:dyDescent="0.2">
      <c r="A187">
        <v>0</v>
      </c>
      <c r="B187">
        <v>0</v>
      </c>
      <c r="C187">
        <v>0</v>
      </c>
      <c r="D187">
        <v>0</v>
      </c>
    </row>
    <row r="188" spans="1:4" x14ac:dyDescent="0.2">
      <c r="A188" t="s">
        <v>2312</v>
      </c>
      <c r="B188" t="s">
        <v>2610</v>
      </c>
      <c r="C188" t="s">
        <v>2902</v>
      </c>
      <c r="D188" t="s">
        <v>4418</v>
      </c>
    </row>
    <row r="189" spans="1:4" x14ac:dyDescent="0.2">
      <c r="A189" t="s">
        <v>2313</v>
      </c>
      <c r="B189" t="s">
        <v>2611</v>
      </c>
      <c r="C189" t="s">
        <v>2903</v>
      </c>
      <c r="D189" t="s">
        <v>2347</v>
      </c>
    </row>
    <row r="190" spans="1:4" x14ac:dyDescent="0.2">
      <c r="A190">
        <v>0</v>
      </c>
      <c r="B190">
        <v>0</v>
      </c>
      <c r="C190">
        <v>0</v>
      </c>
      <c r="D190">
        <v>0</v>
      </c>
    </row>
    <row r="191" spans="1:4" x14ac:dyDescent="0.2">
      <c r="A191" t="s">
        <v>2314</v>
      </c>
      <c r="B191" t="s">
        <v>2612</v>
      </c>
      <c r="C191" t="s">
        <v>2904</v>
      </c>
      <c r="D191" t="s">
        <v>4419</v>
      </c>
    </row>
    <row r="192" spans="1:4" x14ac:dyDescent="0.2">
      <c r="A192" t="s">
        <v>2315</v>
      </c>
      <c r="B192" t="s">
        <v>2613</v>
      </c>
      <c r="C192" t="s">
        <v>2905</v>
      </c>
      <c r="D192" t="s">
        <v>2349</v>
      </c>
    </row>
    <row r="193" spans="1:4" x14ac:dyDescent="0.2">
      <c r="A193">
        <v>0</v>
      </c>
      <c r="B193">
        <v>0</v>
      </c>
      <c r="C193">
        <v>0</v>
      </c>
      <c r="D193">
        <v>0</v>
      </c>
    </row>
    <row r="194" spans="1:4" x14ac:dyDescent="0.2">
      <c r="A194" t="s">
        <v>2316</v>
      </c>
      <c r="B194" t="s">
        <v>2614</v>
      </c>
      <c r="C194" t="s">
        <v>2906</v>
      </c>
      <c r="D194" t="s">
        <v>4420</v>
      </c>
    </row>
    <row r="195" spans="1:4" x14ac:dyDescent="0.2">
      <c r="A195" t="s">
        <v>2317</v>
      </c>
      <c r="B195" t="s">
        <v>2615</v>
      </c>
      <c r="C195" t="s">
        <v>2907</v>
      </c>
      <c r="D195" t="s">
        <v>4421</v>
      </c>
    </row>
    <row r="196" spans="1:4" x14ac:dyDescent="0.2">
      <c r="A196">
        <v>3753</v>
      </c>
      <c r="B196">
        <v>0</v>
      </c>
      <c r="C196">
        <v>0</v>
      </c>
      <c r="D196">
        <v>0</v>
      </c>
    </row>
    <row r="197" spans="1:4" x14ac:dyDescent="0.2">
      <c r="A197" t="s">
        <v>2318</v>
      </c>
      <c r="B197" t="s">
        <v>2616</v>
      </c>
      <c r="C197" t="s">
        <v>2908</v>
      </c>
      <c r="D197" t="s">
        <v>4422</v>
      </c>
    </row>
    <row r="198" spans="1:4" x14ac:dyDescent="0.2">
      <c r="A198" t="s">
        <v>2319</v>
      </c>
      <c r="B198" t="s">
        <v>2617</v>
      </c>
      <c r="C198" t="s">
        <v>2909</v>
      </c>
      <c r="D198" t="s">
        <v>4423</v>
      </c>
    </row>
    <row r="199" spans="1:4" x14ac:dyDescent="0.2">
      <c r="A199">
        <v>49014</v>
      </c>
      <c r="B199">
        <v>0</v>
      </c>
      <c r="C199">
        <v>0</v>
      </c>
      <c r="D199">
        <v>0</v>
      </c>
    </row>
    <row r="200" spans="1:4" x14ac:dyDescent="0.2">
      <c r="A200" t="s">
        <v>2320</v>
      </c>
      <c r="B200" t="s">
        <v>2618</v>
      </c>
      <c r="C200" t="s">
        <v>2910</v>
      </c>
      <c r="D200" t="s">
        <v>4424</v>
      </c>
    </row>
    <row r="201" spans="1:4" x14ac:dyDescent="0.2">
      <c r="A201" t="s">
        <v>2321</v>
      </c>
      <c r="B201" t="s">
        <v>2619</v>
      </c>
      <c r="C201" t="s">
        <v>2911</v>
      </c>
      <c r="D201" t="s">
        <v>4425</v>
      </c>
    </row>
    <row r="202" spans="1:4" x14ac:dyDescent="0.2">
      <c r="A202">
        <v>0</v>
      </c>
      <c r="B202">
        <v>0</v>
      </c>
      <c r="C202">
        <v>0</v>
      </c>
      <c r="D202">
        <v>0</v>
      </c>
    </row>
    <row r="203" spans="1:4" x14ac:dyDescent="0.2">
      <c r="A203" t="s">
        <v>2322</v>
      </c>
      <c r="B203" t="s">
        <v>2620</v>
      </c>
      <c r="C203" t="s">
        <v>2912</v>
      </c>
      <c r="D203" t="s">
        <v>4426</v>
      </c>
    </row>
    <row r="204" spans="1:4" x14ac:dyDescent="0.2">
      <c r="A204" t="s">
        <v>2323</v>
      </c>
      <c r="B204" t="s">
        <v>2621</v>
      </c>
      <c r="C204" t="s">
        <v>2913</v>
      </c>
      <c r="D204" t="s">
        <v>4427</v>
      </c>
    </row>
    <row r="205" spans="1:4" x14ac:dyDescent="0.2">
      <c r="A205">
        <v>0</v>
      </c>
      <c r="B205">
        <v>0</v>
      </c>
      <c r="C205">
        <v>0</v>
      </c>
      <c r="D205">
        <v>0</v>
      </c>
    </row>
    <row r="206" spans="1:4" x14ac:dyDescent="0.2">
      <c r="A206" t="s">
        <v>2324</v>
      </c>
      <c r="B206" t="s">
        <v>2622</v>
      </c>
      <c r="C206" t="s">
        <v>2914</v>
      </c>
      <c r="D206" t="s">
        <v>4428</v>
      </c>
    </row>
    <row r="207" spans="1:4" x14ac:dyDescent="0.2">
      <c r="A207" t="s">
        <v>2325</v>
      </c>
      <c r="B207" t="s">
        <v>2623</v>
      </c>
      <c r="C207" t="s">
        <v>2915</v>
      </c>
      <c r="D207" t="s">
        <v>4429</v>
      </c>
    </row>
    <row r="208" spans="1:4" x14ac:dyDescent="0.2">
      <c r="A208">
        <v>0</v>
      </c>
      <c r="B208">
        <v>0</v>
      </c>
      <c r="C208">
        <v>0</v>
      </c>
      <c r="D208">
        <v>0</v>
      </c>
    </row>
    <row r="209" spans="1:4" x14ac:dyDescent="0.2">
      <c r="A209" t="s">
        <v>2326</v>
      </c>
      <c r="B209" t="s">
        <v>2624</v>
      </c>
      <c r="C209" t="s">
        <v>2916</v>
      </c>
      <c r="D209" t="s">
        <v>4430</v>
      </c>
    </row>
    <row r="210" spans="1:4" x14ac:dyDescent="0.2">
      <c r="A210" t="s">
        <v>2327</v>
      </c>
      <c r="B210" t="s">
        <v>2625</v>
      </c>
      <c r="C210" t="s">
        <v>2917</v>
      </c>
      <c r="D210" t="s">
        <v>4431</v>
      </c>
    </row>
    <row r="211" spans="1:4" x14ac:dyDescent="0.2">
      <c r="A211">
        <v>0</v>
      </c>
      <c r="B211">
        <v>0</v>
      </c>
      <c r="C211">
        <v>0</v>
      </c>
      <c r="D211">
        <v>0</v>
      </c>
    </row>
    <row r="212" spans="1:4" x14ac:dyDescent="0.2">
      <c r="A212" t="s">
        <v>2328</v>
      </c>
      <c r="B212" t="s">
        <v>2626</v>
      </c>
      <c r="C212" t="s">
        <v>2918</v>
      </c>
      <c r="D212" t="s">
        <v>4432</v>
      </c>
    </row>
    <row r="213" spans="1:4" x14ac:dyDescent="0.2">
      <c r="A213" t="s">
        <v>2329</v>
      </c>
      <c r="B213" t="s">
        <v>2627</v>
      </c>
      <c r="C213" t="s">
        <v>2542</v>
      </c>
      <c r="D213" t="s">
        <v>4433</v>
      </c>
    </row>
    <row r="214" spans="1:4" x14ac:dyDescent="0.2">
      <c r="A214">
        <v>0</v>
      </c>
      <c r="B214">
        <v>0</v>
      </c>
      <c r="C214">
        <v>1980</v>
      </c>
      <c r="D214">
        <v>0</v>
      </c>
    </row>
    <row r="215" spans="1:4" x14ac:dyDescent="0.2">
      <c r="A215" t="s">
        <v>2330</v>
      </c>
      <c r="B215" t="s">
        <v>2628</v>
      </c>
      <c r="C215" t="s">
        <v>2919</v>
      </c>
      <c r="D215" t="s">
        <v>4434</v>
      </c>
    </row>
    <row r="216" spans="1:4" x14ac:dyDescent="0.2">
      <c r="A216" t="s">
        <v>2331</v>
      </c>
      <c r="B216" t="s">
        <v>2629</v>
      </c>
      <c r="C216" t="s">
        <v>2353</v>
      </c>
      <c r="D216" t="s">
        <v>4435</v>
      </c>
    </row>
    <row r="217" spans="1:4" x14ac:dyDescent="0.2">
      <c r="A217">
        <v>0</v>
      </c>
      <c r="B217">
        <v>0</v>
      </c>
      <c r="C217">
        <v>0</v>
      </c>
      <c r="D217">
        <v>0</v>
      </c>
    </row>
    <row r="218" spans="1:4" x14ac:dyDescent="0.2">
      <c r="A218" t="s">
        <v>2332</v>
      </c>
      <c r="B218" t="s">
        <v>2630</v>
      </c>
      <c r="C218" t="s">
        <v>2920</v>
      </c>
      <c r="D218" t="s">
        <v>4436</v>
      </c>
    </row>
    <row r="219" spans="1:4" x14ac:dyDescent="0.2">
      <c r="A219" t="s">
        <v>2333</v>
      </c>
      <c r="B219" t="s">
        <v>2631</v>
      </c>
      <c r="C219" t="s">
        <v>2369</v>
      </c>
      <c r="D219" t="s">
        <v>4437</v>
      </c>
    </row>
    <row r="220" spans="1:4" x14ac:dyDescent="0.2">
      <c r="A220">
        <v>0</v>
      </c>
      <c r="B220">
        <v>0</v>
      </c>
      <c r="C220">
        <v>0</v>
      </c>
      <c r="D220">
        <v>0</v>
      </c>
    </row>
    <row r="221" spans="1:4" x14ac:dyDescent="0.2">
      <c r="A221" t="s">
        <v>2334</v>
      </c>
      <c r="B221" t="s">
        <v>2632</v>
      </c>
      <c r="C221" t="s">
        <v>2921</v>
      </c>
      <c r="D221" t="s">
        <v>4438</v>
      </c>
    </row>
    <row r="222" spans="1:4" x14ac:dyDescent="0.2">
      <c r="A222" t="s">
        <v>2335</v>
      </c>
      <c r="B222" t="s">
        <v>2633</v>
      </c>
      <c r="C222" t="s">
        <v>2387</v>
      </c>
      <c r="D222" t="s">
        <v>4439</v>
      </c>
    </row>
    <row r="223" spans="1:4" x14ac:dyDescent="0.2">
      <c r="A223">
        <v>0</v>
      </c>
      <c r="B223">
        <v>0</v>
      </c>
      <c r="C223">
        <v>0</v>
      </c>
      <c r="D223">
        <v>0</v>
      </c>
    </row>
    <row r="224" spans="1:4" x14ac:dyDescent="0.2">
      <c r="A224" t="s">
        <v>2336</v>
      </c>
      <c r="B224" t="s">
        <v>2634</v>
      </c>
      <c r="C224" t="s">
        <v>2922</v>
      </c>
      <c r="D224" t="s">
        <v>4440</v>
      </c>
    </row>
    <row r="225" spans="1:4" x14ac:dyDescent="0.2">
      <c r="A225" t="s">
        <v>2337</v>
      </c>
      <c r="B225" t="s">
        <v>2635</v>
      </c>
      <c r="C225" t="s">
        <v>2405</v>
      </c>
      <c r="D225" t="s">
        <v>2839</v>
      </c>
    </row>
    <row r="226" spans="1:4" x14ac:dyDescent="0.2">
      <c r="A226">
        <v>0</v>
      </c>
      <c r="B226">
        <v>0</v>
      </c>
      <c r="C226">
        <v>0</v>
      </c>
      <c r="D226">
        <v>155335</v>
      </c>
    </row>
    <row r="227" spans="1:4" x14ac:dyDescent="0.2">
      <c r="A227" t="s">
        <v>2338</v>
      </c>
      <c r="B227" t="s">
        <v>2636</v>
      </c>
      <c r="C227" t="s">
        <v>2923</v>
      </c>
      <c r="D227" t="s">
        <v>4441</v>
      </c>
    </row>
    <row r="228" spans="1:4" x14ac:dyDescent="0.2">
      <c r="A228" t="s">
        <v>2339</v>
      </c>
      <c r="B228" t="s">
        <v>2637</v>
      </c>
      <c r="C228" t="s">
        <v>2423</v>
      </c>
      <c r="D228" t="s">
        <v>2841</v>
      </c>
    </row>
    <row r="229" spans="1:4" x14ac:dyDescent="0.2">
      <c r="A229">
        <v>0</v>
      </c>
      <c r="B229">
        <v>0</v>
      </c>
      <c r="C229">
        <v>0</v>
      </c>
      <c r="D229">
        <v>2281</v>
      </c>
    </row>
    <row r="230" spans="1:4" x14ac:dyDescent="0.2">
      <c r="A230" t="s">
        <v>2340</v>
      </c>
      <c r="B230" t="s">
        <v>2638</v>
      </c>
      <c r="C230" t="s">
        <v>2924</v>
      </c>
      <c r="D230" t="s">
        <v>4442</v>
      </c>
    </row>
    <row r="231" spans="1:4" x14ac:dyDescent="0.2">
      <c r="A231" t="s">
        <v>2341</v>
      </c>
      <c r="B231" t="s">
        <v>2639</v>
      </c>
      <c r="C231" t="s">
        <v>2441</v>
      </c>
      <c r="D231" t="s">
        <v>2843</v>
      </c>
    </row>
    <row r="232" spans="1:4" x14ac:dyDescent="0.2">
      <c r="A232">
        <v>0</v>
      </c>
      <c r="B232">
        <v>0</v>
      </c>
      <c r="C232">
        <v>0</v>
      </c>
      <c r="D232">
        <v>5344</v>
      </c>
    </row>
    <row r="233" spans="1:4" x14ac:dyDescent="0.2">
      <c r="A233" t="s">
        <v>2342</v>
      </c>
      <c r="B233" t="s">
        <v>2640</v>
      </c>
      <c r="C233" t="s">
        <v>2925</v>
      </c>
      <c r="D233" t="s">
        <v>4443</v>
      </c>
    </row>
    <row r="234" spans="1:4" x14ac:dyDescent="0.2">
      <c r="A234" t="s">
        <v>2343</v>
      </c>
      <c r="B234" t="s">
        <v>2641</v>
      </c>
      <c r="C234" t="s">
        <v>2459</v>
      </c>
      <c r="D234" t="s">
        <v>2845</v>
      </c>
    </row>
    <row r="235" spans="1:4" x14ac:dyDescent="0.2">
      <c r="A235">
        <v>0</v>
      </c>
      <c r="B235">
        <v>0</v>
      </c>
      <c r="C235">
        <v>0</v>
      </c>
      <c r="D235">
        <v>7113</v>
      </c>
    </row>
    <row r="236" spans="1:4" x14ac:dyDescent="0.2">
      <c r="A236" t="s">
        <v>2344</v>
      </c>
      <c r="B236" t="s">
        <v>2642</v>
      </c>
      <c r="C236" t="s">
        <v>2926</v>
      </c>
      <c r="D236" t="s">
        <v>4444</v>
      </c>
    </row>
    <row r="237" spans="1:4" x14ac:dyDescent="0.2">
      <c r="A237" t="s">
        <v>2345</v>
      </c>
      <c r="B237" t="s">
        <v>2643</v>
      </c>
      <c r="C237" t="s">
        <v>2477</v>
      </c>
      <c r="D237" t="s">
        <v>2847</v>
      </c>
    </row>
    <row r="238" spans="1:4" x14ac:dyDescent="0.2">
      <c r="A238">
        <v>0</v>
      </c>
      <c r="B238">
        <v>0</v>
      </c>
      <c r="C238">
        <v>0</v>
      </c>
      <c r="D238">
        <v>0</v>
      </c>
    </row>
    <row r="239" spans="1:4" x14ac:dyDescent="0.2">
      <c r="A239" t="s">
        <v>2346</v>
      </c>
      <c r="B239" t="s">
        <v>2644</v>
      </c>
      <c r="C239" t="s">
        <v>2927</v>
      </c>
      <c r="D239" t="s">
        <v>4445</v>
      </c>
    </row>
    <row r="240" spans="1:4" x14ac:dyDescent="0.2">
      <c r="A240" t="s">
        <v>2347</v>
      </c>
      <c r="B240" t="s">
        <v>2645</v>
      </c>
      <c r="C240" t="s">
        <v>2495</v>
      </c>
      <c r="D240" t="s">
        <v>2849</v>
      </c>
    </row>
    <row r="241" spans="1:4" x14ac:dyDescent="0.2">
      <c r="A241">
        <v>0</v>
      </c>
      <c r="B241">
        <v>0</v>
      </c>
      <c r="C241">
        <v>0</v>
      </c>
      <c r="D241">
        <v>2365</v>
      </c>
    </row>
    <row r="242" spans="1:4" x14ac:dyDescent="0.2">
      <c r="A242" t="s">
        <v>2348</v>
      </c>
      <c r="B242" t="s">
        <v>2646</v>
      </c>
      <c r="C242" t="s">
        <v>2928</v>
      </c>
      <c r="D242" t="s">
        <v>4446</v>
      </c>
    </row>
    <row r="243" spans="1:4" x14ac:dyDescent="0.2">
      <c r="A243" t="s">
        <v>2349</v>
      </c>
      <c r="B243" t="s">
        <v>2647</v>
      </c>
      <c r="C243" t="s">
        <v>2583</v>
      </c>
      <c r="D243" t="s">
        <v>2851</v>
      </c>
    </row>
    <row r="244" spans="1:4" x14ac:dyDescent="0.2">
      <c r="A244">
        <v>0</v>
      </c>
      <c r="B244">
        <v>0</v>
      </c>
      <c r="C244">
        <v>0</v>
      </c>
      <c r="D244">
        <v>0</v>
      </c>
    </row>
    <row r="245" spans="1:4" x14ac:dyDescent="0.2">
      <c r="A245" t="s">
        <v>2350</v>
      </c>
      <c r="B245" t="s">
        <v>2648</v>
      </c>
      <c r="C245" t="s">
        <v>2929</v>
      </c>
      <c r="D245" t="s">
        <v>4447</v>
      </c>
    </row>
    <row r="246" spans="1:4" x14ac:dyDescent="0.2">
      <c r="A246" t="s">
        <v>2351</v>
      </c>
      <c r="B246" t="s">
        <v>2649</v>
      </c>
      <c r="C246" t="s">
        <v>2599</v>
      </c>
      <c r="D246" t="s">
        <v>2853</v>
      </c>
    </row>
    <row r="247" spans="1:4" x14ac:dyDescent="0.2">
      <c r="A247">
        <v>0</v>
      </c>
      <c r="B247">
        <v>0</v>
      </c>
      <c r="C247">
        <v>0</v>
      </c>
      <c r="D247">
        <v>0</v>
      </c>
    </row>
    <row r="248" spans="1:4" x14ac:dyDescent="0.2">
      <c r="A248" t="s">
        <v>2352</v>
      </c>
      <c r="B248" t="s">
        <v>2650</v>
      </c>
      <c r="C248" t="s">
        <v>2930</v>
      </c>
      <c r="D248" t="s">
        <v>4448</v>
      </c>
    </row>
    <row r="249" spans="1:4" x14ac:dyDescent="0.2">
      <c r="A249" t="s">
        <v>2353</v>
      </c>
      <c r="B249" t="s">
        <v>2651</v>
      </c>
      <c r="C249" t="s">
        <v>2615</v>
      </c>
      <c r="D249" t="s">
        <v>4449</v>
      </c>
    </row>
    <row r="250" spans="1:4" x14ac:dyDescent="0.2">
      <c r="A250">
        <v>0</v>
      </c>
      <c r="B250">
        <v>0</v>
      </c>
      <c r="C250">
        <v>0</v>
      </c>
      <c r="D250">
        <v>210595</v>
      </c>
    </row>
    <row r="251" spans="1:4" x14ac:dyDescent="0.2">
      <c r="A251" t="s">
        <v>2354</v>
      </c>
      <c r="B251" t="s">
        <v>2652</v>
      </c>
      <c r="C251" t="s">
        <v>2931</v>
      </c>
      <c r="D251" t="s">
        <v>4450</v>
      </c>
    </row>
    <row r="252" spans="1:4" x14ac:dyDescent="0.2">
      <c r="A252" t="s">
        <v>2355</v>
      </c>
      <c r="B252" t="s">
        <v>2653</v>
      </c>
      <c r="C252" t="s">
        <v>2932</v>
      </c>
      <c r="D252" t="s">
        <v>2857</v>
      </c>
    </row>
    <row r="253" spans="1:4" x14ac:dyDescent="0.2">
      <c r="A253">
        <v>0</v>
      </c>
      <c r="B253">
        <v>0</v>
      </c>
      <c r="C253">
        <v>0</v>
      </c>
      <c r="D253">
        <v>152769</v>
      </c>
    </row>
    <row r="254" spans="1:4" x14ac:dyDescent="0.2">
      <c r="A254" t="s">
        <v>2356</v>
      </c>
      <c r="B254" t="s">
        <v>2654</v>
      </c>
      <c r="C254" t="s">
        <v>2933</v>
      </c>
      <c r="D254" t="s">
        <v>4451</v>
      </c>
    </row>
    <row r="255" spans="1:4" x14ac:dyDescent="0.2">
      <c r="A255" t="s">
        <v>2357</v>
      </c>
      <c r="B255" t="s">
        <v>2655</v>
      </c>
      <c r="C255" t="s">
        <v>2515</v>
      </c>
      <c r="D255" t="s">
        <v>2859</v>
      </c>
    </row>
    <row r="256" spans="1:4" x14ac:dyDescent="0.2">
      <c r="A256">
        <v>0</v>
      </c>
      <c r="B256">
        <v>0</v>
      </c>
      <c r="C256">
        <v>0</v>
      </c>
      <c r="D256">
        <v>2869</v>
      </c>
    </row>
    <row r="257" spans="1:4" x14ac:dyDescent="0.2">
      <c r="A257" t="s">
        <v>2358</v>
      </c>
      <c r="B257" t="s">
        <v>2656</v>
      </c>
      <c r="C257" t="s">
        <v>2934</v>
      </c>
      <c r="D257" t="s">
        <v>4452</v>
      </c>
    </row>
    <row r="258" spans="1:4" x14ac:dyDescent="0.2">
      <c r="A258" t="s">
        <v>2359</v>
      </c>
      <c r="B258" t="s">
        <v>2657</v>
      </c>
      <c r="C258" t="s">
        <v>2935</v>
      </c>
      <c r="D258" t="s">
        <v>2861</v>
      </c>
    </row>
    <row r="259" spans="1:4" x14ac:dyDescent="0.2">
      <c r="A259">
        <v>0</v>
      </c>
      <c r="B259">
        <v>0</v>
      </c>
      <c r="C259">
        <v>0</v>
      </c>
      <c r="D259">
        <v>1671</v>
      </c>
    </row>
    <row r="260" spans="1:4" x14ac:dyDescent="0.2">
      <c r="A260" t="s">
        <v>2360</v>
      </c>
      <c r="B260" t="s">
        <v>2658</v>
      </c>
      <c r="C260" t="s">
        <v>2936</v>
      </c>
      <c r="D260" t="s">
        <v>4453</v>
      </c>
    </row>
    <row r="261" spans="1:4" x14ac:dyDescent="0.2">
      <c r="A261" t="s">
        <v>2361</v>
      </c>
      <c r="B261" t="s">
        <v>2659</v>
      </c>
      <c r="C261" t="s">
        <v>2637</v>
      </c>
      <c r="D261" t="s">
        <v>2863</v>
      </c>
    </row>
    <row r="262" spans="1:4" x14ac:dyDescent="0.2">
      <c r="A262">
        <v>0</v>
      </c>
      <c r="B262">
        <v>0</v>
      </c>
      <c r="C262">
        <v>48483</v>
      </c>
      <c r="D262">
        <v>4306</v>
      </c>
    </row>
    <row r="263" spans="1:4" x14ac:dyDescent="0.2">
      <c r="A263" t="s">
        <v>2362</v>
      </c>
      <c r="B263" t="s">
        <v>2660</v>
      </c>
      <c r="C263" t="s">
        <v>2937</v>
      </c>
      <c r="D263" t="s">
        <v>4454</v>
      </c>
    </row>
    <row r="264" spans="1:4" x14ac:dyDescent="0.2">
      <c r="A264" t="s">
        <v>2363</v>
      </c>
      <c r="B264" t="s">
        <v>2661</v>
      </c>
      <c r="C264" t="s">
        <v>2651</v>
      </c>
      <c r="D264" t="s">
        <v>2865</v>
      </c>
    </row>
    <row r="265" spans="1:4" x14ac:dyDescent="0.2">
      <c r="A265">
        <v>0</v>
      </c>
      <c r="B265">
        <v>0</v>
      </c>
      <c r="C265">
        <v>0</v>
      </c>
      <c r="D265">
        <v>0</v>
      </c>
    </row>
    <row r="266" spans="1:4" x14ac:dyDescent="0.2">
      <c r="A266" t="s">
        <v>2364</v>
      </c>
      <c r="B266" t="s">
        <v>2662</v>
      </c>
      <c r="C266" t="s">
        <v>2938</v>
      </c>
      <c r="D266" t="s">
        <v>4455</v>
      </c>
    </row>
    <row r="267" spans="1:4" x14ac:dyDescent="0.2">
      <c r="A267" t="s">
        <v>2365</v>
      </c>
      <c r="B267" t="s">
        <v>2663</v>
      </c>
      <c r="C267" t="s">
        <v>2939</v>
      </c>
      <c r="D267" t="s">
        <v>2867</v>
      </c>
    </row>
    <row r="268" spans="1:4" x14ac:dyDescent="0.2">
      <c r="A268">
        <v>0</v>
      </c>
      <c r="B268">
        <v>0</v>
      </c>
      <c r="C268">
        <v>0</v>
      </c>
      <c r="D268">
        <v>0</v>
      </c>
    </row>
    <row r="269" spans="1:4" x14ac:dyDescent="0.2">
      <c r="A269" t="s">
        <v>2366</v>
      </c>
      <c r="B269" t="s">
        <v>2664</v>
      </c>
      <c r="C269" t="s">
        <v>2940</v>
      </c>
      <c r="D269" t="s">
        <v>4456</v>
      </c>
    </row>
    <row r="270" spans="1:4" x14ac:dyDescent="0.2">
      <c r="A270" t="s">
        <v>2367</v>
      </c>
      <c r="B270" t="s">
        <v>2665</v>
      </c>
      <c r="C270" t="s">
        <v>2941</v>
      </c>
      <c r="D270" t="s">
        <v>2869</v>
      </c>
    </row>
    <row r="271" spans="1:4" x14ac:dyDescent="0.2">
      <c r="A271">
        <v>0</v>
      </c>
      <c r="B271">
        <v>0</v>
      </c>
      <c r="C271">
        <v>0</v>
      </c>
      <c r="D271">
        <v>0</v>
      </c>
    </row>
    <row r="272" spans="1:4" x14ac:dyDescent="0.2">
      <c r="A272" t="s">
        <v>2368</v>
      </c>
      <c r="B272" t="s">
        <v>2666</v>
      </c>
      <c r="C272" t="s">
        <v>2942</v>
      </c>
      <c r="D272" t="s">
        <v>4457</v>
      </c>
    </row>
    <row r="273" spans="1:4" x14ac:dyDescent="0.2">
      <c r="A273" t="s">
        <v>2369</v>
      </c>
      <c r="B273" t="s">
        <v>2667</v>
      </c>
      <c r="C273" t="s">
        <v>2943</v>
      </c>
      <c r="D273" t="s">
        <v>2871</v>
      </c>
    </row>
    <row r="274" spans="1:4" x14ac:dyDescent="0.2">
      <c r="A274">
        <v>0</v>
      </c>
      <c r="B274">
        <v>0</v>
      </c>
      <c r="C274">
        <v>0</v>
      </c>
      <c r="D274">
        <v>0</v>
      </c>
    </row>
    <row r="275" spans="1:4" x14ac:dyDescent="0.2">
      <c r="A275" t="s">
        <v>2370</v>
      </c>
      <c r="B275" t="s">
        <v>2668</v>
      </c>
      <c r="C275" t="s">
        <v>2944</v>
      </c>
      <c r="D275" t="s">
        <v>4458</v>
      </c>
    </row>
    <row r="276" spans="1:4" x14ac:dyDescent="0.2">
      <c r="A276" t="s">
        <v>2371</v>
      </c>
      <c r="B276" t="s">
        <v>2669</v>
      </c>
      <c r="C276" t="s">
        <v>2945</v>
      </c>
      <c r="D276" t="s">
        <v>4459</v>
      </c>
    </row>
    <row r="277" spans="1:4" x14ac:dyDescent="0.2">
      <c r="A277">
        <v>0</v>
      </c>
      <c r="B277">
        <v>0</v>
      </c>
      <c r="C277">
        <v>2333</v>
      </c>
      <c r="D277">
        <v>164687</v>
      </c>
    </row>
    <row r="278" spans="1:4" x14ac:dyDescent="0.2">
      <c r="A278" t="s">
        <v>2372</v>
      </c>
      <c r="B278" t="s">
        <v>2670</v>
      </c>
      <c r="C278" t="s">
        <v>2946</v>
      </c>
      <c r="D278" t="s">
        <v>4460</v>
      </c>
    </row>
    <row r="279" spans="1:4" x14ac:dyDescent="0.2">
      <c r="A279" t="s">
        <v>2373</v>
      </c>
      <c r="B279" t="s">
        <v>2671</v>
      </c>
      <c r="C279" t="s">
        <v>2947</v>
      </c>
      <c r="D279" t="s">
        <v>2875</v>
      </c>
    </row>
    <row r="280" spans="1:4" x14ac:dyDescent="0.2">
      <c r="A280">
        <v>0</v>
      </c>
      <c r="B280">
        <v>113913</v>
      </c>
      <c r="C280">
        <v>0</v>
      </c>
      <c r="D280">
        <v>0</v>
      </c>
    </row>
    <row r="281" spans="1:4" x14ac:dyDescent="0.2">
      <c r="A281" t="s">
        <v>2374</v>
      </c>
      <c r="B281" t="s">
        <v>2672</v>
      </c>
      <c r="C281" t="s">
        <v>2948</v>
      </c>
      <c r="D281" t="s">
        <v>4461</v>
      </c>
    </row>
    <row r="282" spans="1:4" x14ac:dyDescent="0.2">
      <c r="A282" t="s">
        <v>2375</v>
      </c>
      <c r="B282" t="s">
        <v>2673</v>
      </c>
      <c r="C282" t="s">
        <v>2667</v>
      </c>
      <c r="D282" t="s">
        <v>2877</v>
      </c>
    </row>
    <row r="283" spans="1:4" x14ac:dyDescent="0.2">
      <c r="A283">
        <v>0</v>
      </c>
      <c r="B283">
        <v>84069</v>
      </c>
      <c r="C283">
        <v>0</v>
      </c>
      <c r="D283">
        <v>0</v>
      </c>
    </row>
    <row r="284" spans="1:4" x14ac:dyDescent="0.2">
      <c r="A284" t="s">
        <v>2376</v>
      </c>
      <c r="B284" t="s">
        <v>2674</v>
      </c>
      <c r="C284" t="s">
        <v>2949</v>
      </c>
      <c r="D284" t="s">
        <v>4462</v>
      </c>
    </row>
    <row r="285" spans="1:4" x14ac:dyDescent="0.2">
      <c r="A285" t="s">
        <v>2377</v>
      </c>
      <c r="B285" t="s">
        <v>2675</v>
      </c>
      <c r="C285" t="s">
        <v>2675</v>
      </c>
      <c r="D285" t="s">
        <v>2879</v>
      </c>
    </row>
    <row r="286" spans="1:4" x14ac:dyDescent="0.2">
      <c r="A286">
        <v>0</v>
      </c>
      <c r="B286">
        <v>55231</v>
      </c>
      <c r="C286">
        <v>0</v>
      </c>
      <c r="D286">
        <v>0</v>
      </c>
    </row>
    <row r="287" spans="1:4" x14ac:dyDescent="0.2">
      <c r="A287" t="s">
        <v>2378</v>
      </c>
      <c r="B287" t="s">
        <v>2676</v>
      </c>
      <c r="C287" t="s">
        <v>2950</v>
      </c>
      <c r="D287" t="s">
        <v>4463</v>
      </c>
    </row>
    <row r="288" spans="1:4" x14ac:dyDescent="0.2">
      <c r="A288" t="s">
        <v>2379</v>
      </c>
      <c r="B288" t="s">
        <v>2677</v>
      </c>
      <c r="C288" t="s">
        <v>2951</v>
      </c>
      <c r="D288" t="s">
        <v>2881</v>
      </c>
    </row>
    <row r="289" spans="1:4" x14ac:dyDescent="0.2">
      <c r="A289">
        <v>0</v>
      </c>
      <c r="B289">
        <v>0</v>
      </c>
      <c r="C289">
        <v>0</v>
      </c>
      <c r="D289">
        <v>0</v>
      </c>
    </row>
    <row r="290" spans="1:4" x14ac:dyDescent="0.2">
      <c r="A290" t="s">
        <v>2380</v>
      </c>
      <c r="B290" t="s">
        <v>2678</v>
      </c>
      <c r="C290" t="s">
        <v>2952</v>
      </c>
      <c r="D290" t="s">
        <v>4464</v>
      </c>
    </row>
    <row r="291" spans="1:4" x14ac:dyDescent="0.2">
      <c r="A291" t="s">
        <v>2381</v>
      </c>
      <c r="B291" t="s">
        <v>2679</v>
      </c>
      <c r="C291" t="s">
        <v>2953</v>
      </c>
      <c r="D291" t="s">
        <v>2883</v>
      </c>
    </row>
    <row r="292" spans="1:4" x14ac:dyDescent="0.2">
      <c r="A292">
        <v>0</v>
      </c>
      <c r="B292">
        <v>0</v>
      </c>
      <c r="C292">
        <v>0</v>
      </c>
      <c r="D292">
        <v>0</v>
      </c>
    </row>
    <row r="293" spans="1:4" x14ac:dyDescent="0.2">
      <c r="A293" t="s">
        <v>2382</v>
      </c>
      <c r="B293" t="s">
        <v>2680</v>
      </c>
      <c r="C293" t="s">
        <v>2954</v>
      </c>
      <c r="D293" t="s">
        <v>4465</v>
      </c>
    </row>
    <row r="294" spans="1:4" x14ac:dyDescent="0.2">
      <c r="A294" t="s">
        <v>2383</v>
      </c>
      <c r="B294" t="s">
        <v>2681</v>
      </c>
      <c r="C294" t="s">
        <v>2955</v>
      </c>
      <c r="D294" t="s">
        <v>2885</v>
      </c>
    </row>
    <row r="295" spans="1:4" x14ac:dyDescent="0.2">
      <c r="A295">
        <v>0</v>
      </c>
      <c r="B295">
        <v>0</v>
      </c>
      <c r="C295">
        <v>0</v>
      </c>
      <c r="D295">
        <v>0</v>
      </c>
    </row>
    <row r="296" spans="1:4" x14ac:dyDescent="0.2">
      <c r="A296" t="s">
        <v>2384</v>
      </c>
      <c r="B296" t="s">
        <v>2682</v>
      </c>
      <c r="C296" t="s">
        <v>2956</v>
      </c>
      <c r="D296" t="s">
        <v>4466</v>
      </c>
    </row>
    <row r="297" spans="1:4" x14ac:dyDescent="0.2">
      <c r="A297" t="s">
        <v>2385</v>
      </c>
      <c r="B297" t="s">
        <v>2683</v>
      </c>
      <c r="C297" t="s">
        <v>2957</v>
      </c>
      <c r="D297" t="s">
        <v>2887</v>
      </c>
    </row>
    <row r="298" spans="1:4" x14ac:dyDescent="0.2">
      <c r="A298">
        <v>0</v>
      </c>
      <c r="B298">
        <v>0</v>
      </c>
      <c r="C298">
        <v>0</v>
      </c>
      <c r="D298">
        <v>0</v>
      </c>
    </row>
    <row r="299" spans="1:4" x14ac:dyDescent="0.2">
      <c r="A299" t="s">
        <v>2386</v>
      </c>
      <c r="B299" t="s">
        <v>2684</v>
      </c>
      <c r="C299" t="s">
        <v>2958</v>
      </c>
      <c r="D299" t="s">
        <v>4467</v>
      </c>
    </row>
    <row r="300" spans="1:4" x14ac:dyDescent="0.2">
      <c r="A300" t="s">
        <v>2387</v>
      </c>
      <c r="B300" t="s">
        <v>2685</v>
      </c>
      <c r="C300" t="s">
        <v>2959</v>
      </c>
      <c r="D300" t="s">
        <v>2889</v>
      </c>
    </row>
    <row r="301" spans="1:4" x14ac:dyDescent="0.2">
      <c r="A301">
        <v>322248</v>
      </c>
      <c r="B301">
        <v>0</v>
      </c>
      <c r="C301">
        <v>0</v>
      </c>
      <c r="D301">
        <v>0</v>
      </c>
    </row>
    <row r="302" spans="1:4" x14ac:dyDescent="0.2">
      <c r="A302" t="s">
        <v>2388</v>
      </c>
      <c r="B302" t="s">
        <v>2686</v>
      </c>
      <c r="C302" t="s">
        <v>2960</v>
      </c>
      <c r="D302" t="s">
        <v>4468</v>
      </c>
    </row>
    <row r="303" spans="1:4" x14ac:dyDescent="0.2">
      <c r="A303" t="s">
        <v>2389</v>
      </c>
      <c r="B303" t="s">
        <v>2687</v>
      </c>
      <c r="C303" t="s">
        <v>2961</v>
      </c>
      <c r="D303" t="s">
        <v>4469</v>
      </c>
    </row>
    <row r="304" spans="1:4" x14ac:dyDescent="0.2">
      <c r="A304">
        <v>0</v>
      </c>
      <c r="B304">
        <v>0</v>
      </c>
      <c r="C304">
        <v>0</v>
      </c>
      <c r="D304">
        <v>0</v>
      </c>
    </row>
    <row r="305" spans="1:4" x14ac:dyDescent="0.2">
      <c r="A305" t="s">
        <v>2390</v>
      </c>
      <c r="B305" t="s">
        <v>2688</v>
      </c>
      <c r="C305" t="s">
        <v>2962</v>
      </c>
      <c r="D305" t="s">
        <v>4470</v>
      </c>
    </row>
    <row r="306" spans="1:4" x14ac:dyDescent="0.2">
      <c r="A306" t="s">
        <v>2391</v>
      </c>
      <c r="B306" t="s">
        <v>2689</v>
      </c>
      <c r="C306" t="s">
        <v>2963</v>
      </c>
      <c r="D306" t="s">
        <v>2893</v>
      </c>
    </row>
    <row r="307" spans="1:4" x14ac:dyDescent="0.2">
      <c r="A307">
        <v>0</v>
      </c>
      <c r="B307">
        <v>0</v>
      </c>
      <c r="C307">
        <v>0</v>
      </c>
      <c r="D307">
        <v>0</v>
      </c>
    </row>
    <row r="308" spans="1:4" x14ac:dyDescent="0.2">
      <c r="A308" t="s">
        <v>2392</v>
      </c>
      <c r="B308" t="s">
        <v>2690</v>
      </c>
      <c r="C308" t="s">
        <v>2964</v>
      </c>
      <c r="D308" t="s">
        <v>4471</v>
      </c>
    </row>
    <row r="309" spans="1:4" x14ac:dyDescent="0.2">
      <c r="A309" t="s">
        <v>2393</v>
      </c>
      <c r="B309" t="s">
        <v>2691</v>
      </c>
      <c r="C309" t="s">
        <v>2965</v>
      </c>
      <c r="D309" t="s">
        <v>2895</v>
      </c>
    </row>
    <row r="310" spans="1:4" x14ac:dyDescent="0.2">
      <c r="A310">
        <v>0</v>
      </c>
      <c r="B310">
        <v>0</v>
      </c>
      <c r="C310">
        <v>0</v>
      </c>
      <c r="D310">
        <v>0</v>
      </c>
    </row>
    <row r="311" spans="1:4" x14ac:dyDescent="0.2">
      <c r="A311" t="s">
        <v>2394</v>
      </c>
      <c r="B311" t="s">
        <v>2692</v>
      </c>
      <c r="C311" t="s">
        <v>2966</v>
      </c>
      <c r="D311" t="s">
        <v>4472</v>
      </c>
    </row>
    <row r="312" spans="1:4" x14ac:dyDescent="0.2">
      <c r="A312" t="s">
        <v>2395</v>
      </c>
      <c r="B312" t="s">
        <v>2693</v>
      </c>
      <c r="C312" t="s">
        <v>2967</v>
      </c>
      <c r="D312" t="s">
        <v>2897</v>
      </c>
    </row>
    <row r="313" spans="1:4" x14ac:dyDescent="0.2">
      <c r="A313">
        <v>0</v>
      </c>
      <c r="B313">
        <v>0</v>
      </c>
      <c r="C313">
        <v>0</v>
      </c>
      <c r="D313">
        <v>0</v>
      </c>
    </row>
    <row r="314" spans="1:4" x14ac:dyDescent="0.2">
      <c r="A314" t="s">
        <v>2396</v>
      </c>
      <c r="B314" t="s">
        <v>2694</v>
      </c>
      <c r="C314" t="s">
        <v>2968</v>
      </c>
      <c r="D314" t="s">
        <v>4473</v>
      </c>
    </row>
    <row r="315" spans="1:4" x14ac:dyDescent="0.2">
      <c r="A315" t="s">
        <v>2397</v>
      </c>
      <c r="B315" t="s">
        <v>2695</v>
      </c>
      <c r="C315" t="s">
        <v>2969</v>
      </c>
      <c r="D315" t="s">
        <v>2899</v>
      </c>
    </row>
    <row r="316" spans="1:4" x14ac:dyDescent="0.2">
      <c r="A316">
        <v>3732565</v>
      </c>
      <c r="B316">
        <v>0</v>
      </c>
      <c r="C316">
        <v>0</v>
      </c>
      <c r="D316">
        <v>0</v>
      </c>
    </row>
    <row r="317" spans="1:4" x14ac:dyDescent="0.2">
      <c r="A317" t="s">
        <v>2398</v>
      </c>
      <c r="B317" t="s">
        <v>2696</v>
      </c>
      <c r="C317" t="s">
        <v>2970</v>
      </c>
      <c r="D317" t="s">
        <v>4474</v>
      </c>
    </row>
    <row r="318" spans="1:4" x14ac:dyDescent="0.2">
      <c r="A318" t="s">
        <v>2399</v>
      </c>
      <c r="B318" t="s">
        <v>2697</v>
      </c>
      <c r="C318" t="s">
        <v>2971</v>
      </c>
      <c r="D318" t="s">
        <v>2901</v>
      </c>
    </row>
    <row r="319" spans="1:4" x14ac:dyDescent="0.2">
      <c r="A319">
        <v>0</v>
      </c>
      <c r="B319">
        <v>0</v>
      </c>
      <c r="C319">
        <v>0</v>
      </c>
      <c r="D319">
        <v>0</v>
      </c>
    </row>
    <row r="320" spans="1:4" x14ac:dyDescent="0.2">
      <c r="A320" t="s">
        <v>2400</v>
      </c>
      <c r="B320" t="s">
        <v>2698</v>
      </c>
      <c r="C320" t="s">
        <v>2972</v>
      </c>
      <c r="D320" t="s">
        <v>4475</v>
      </c>
    </row>
    <row r="321" spans="1:4" x14ac:dyDescent="0.2">
      <c r="A321" t="s">
        <v>2401</v>
      </c>
      <c r="B321" t="s">
        <v>2699</v>
      </c>
      <c r="C321" t="s">
        <v>2973</v>
      </c>
      <c r="D321" t="s">
        <v>2903</v>
      </c>
    </row>
    <row r="322" spans="1:4" x14ac:dyDescent="0.2">
      <c r="A322">
        <v>0</v>
      </c>
      <c r="B322">
        <v>0</v>
      </c>
      <c r="C322">
        <v>0</v>
      </c>
      <c r="D322">
        <v>0</v>
      </c>
    </row>
    <row r="323" spans="1:4" x14ac:dyDescent="0.2">
      <c r="A323" t="s">
        <v>2402</v>
      </c>
      <c r="B323" t="s">
        <v>2700</v>
      </c>
      <c r="C323" t="s">
        <v>2974</v>
      </c>
      <c r="D323" t="s">
        <v>4476</v>
      </c>
    </row>
    <row r="324" spans="1:4" x14ac:dyDescent="0.2">
      <c r="A324" t="s">
        <v>2403</v>
      </c>
      <c r="B324" t="s">
        <v>2701</v>
      </c>
      <c r="C324" t="s">
        <v>2742</v>
      </c>
      <c r="D324" t="s">
        <v>2905</v>
      </c>
    </row>
    <row r="325" spans="1:4" x14ac:dyDescent="0.2">
      <c r="A325">
        <v>0</v>
      </c>
      <c r="B325">
        <v>78460</v>
      </c>
      <c r="C325">
        <v>1213075</v>
      </c>
      <c r="D325">
        <v>0</v>
      </c>
    </row>
    <row r="326" spans="1:4" x14ac:dyDescent="0.2">
      <c r="A326" t="s">
        <v>2404</v>
      </c>
      <c r="B326" t="s">
        <v>2702</v>
      </c>
      <c r="C326" t="s">
        <v>2975</v>
      </c>
      <c r="D326" t="s">
        <v>4477</v>
      </c>
    </row>
    <row r="327" spans="1:4" x14ac:dyDescent="0.2">
      <c r="A327" t="s">
        <v>2405</v>
      </c>
      <c r="B327" t="s">
        <v>2703</v>
      </c>
      <c r="C327" t="s">
        <v>2744</v>
      </c>
      <c r="D327" t="s">
        <v>2907</v>
      </c>
    </row>
    <row r="328" spans="1:4" x14ac:dyDescent="0.2">
      <c r="A328">
        <v>0</v>
      </c>
      <c r="B328">
        <v>0</v>
      </c>
      <c r="C328">
        <v>196653</v>
      </c>
      <c r="D328">
        <v>0</v>
      </c>
    </row>
    <row r="329" spans="1:4" x14ac:dyDescent="0.2">
      <c r="A329" t="s">
        <v>2406</v>
      </c>
      <c r="B329" t="s">
        <v>2704</v>
      </c>
      <c r="C329" t="s">
        <v>2976</v>
      </c>
      <c r="D329" t="s">
        <v>4478</v>
      </c>
    </row>
    <row r="330" spans="1:4" x14ac:dyDescent="0.2">
      <c r="A330" t="s">
        <v>2407</v>
      </c>
      <c r="B330" t="s">
        <v>2705</v>
      </c>
      <c r="C330" t="s">
        <v>2977</v>
      </c>
      <c r="D330" t="s">
        <v>4479</v>
      </c>
    </row>
    <row r="331" spans="1:4" x14ac:dyDescent="0.2">
      <c r="A331">
        <v>0</v>
      </c>
      <c r="B331">
        <v>0</v>
      </c>
      <c r="C331">
        <v>85462</v>
      </c>
      <c r="D331">
        <v>0</v>
      </c>
    </row>
    <row r="332" spans="1:4" x14ac:dyDescent="0.2">
      <c r="A332" t="s">
        <v>2408</v>
      </c>
      <c r="B332" t="s">
        <v>2706</v>
      </c>
      <c r="C332" t="s">
        <v>2978</v>
      </c>
      <c r="D332" t="s">
        <v>4480</v>
      </c>
    </row>
    <row r="333" spans="1:4" x14ac:dyDescent="0.2">
      <c r="A333" t="s">
        <v>2409</v>
      </c>
      <c r="B333" t="s">
        <v>2707</v>
      </c>
      <c r="C333" t="s">
        <v>2979</v>
      </c>
      <c r="D333" t="s">
        <v>4481</v>
      </c>
    </row>
    <row r="334" spans="1:4" x14ac:dyDescent="0.2">
      <c r="A334">
        <v>0</v>
      </c>
      <c r="B334">
        <v>0</v>
      </c>
      <c r="C334">
        <v>81084</v>
      </c>
      <c r="D334">
        <v>1734819</v>
      </c>
    </row>
    <row r="335" spans="1:4" x14ac:dyDescent="0.2">
      <c r="A335" t="s">
        <v>2410</v>
      </c>
      <c r="B335" t="s">
        <v>2708</v>
      </c>
      <c r="C335" t="s">
        <v>2980</v>
      </c>
      <c r="D335" t="s">
        <v>4482</v>
      </c>
    </row>
    <row r="336" spans="1:4" x14ac:dyDescent="0.2">
      <c r="A336" t="s">
        <v>2411</v>
      </c>
      <c r="B336" t="s">
        <v>2709</v>
      </c>
      <c r="C336" t="s">
        <v>2981</v>
      </c>
      <c r="D336" t="s">
        <v>4483</v>
      </c>
    </row>
    <row r="337" spans="1:4" x14ac:dyDescent="0.2">
      <c r="A337">
        <v>0</v>
      </c>
      <c r="B337">
        <v>0</v>
      </c>
      <c r="C337">
        <v>41228</v>
      </c>
      <c r="D337">
        <v>211781</v>
      </c>
    </row>
    <row r="338" spans="1:4" x14ac:dyDescent="0.2">
      <c r="A338" t="s">
        <v>2412</v>
      </c>
      <c r="B338" t="s">
        <v>2704</v>
      </c>
      <c r="C338" t="s">
        <v>2982</v>
      </c>
      <c r="D338" t="s">
        <v>4484</v>
      </c>
    </row>
    <row r="339" spans="1:4" x14ac:dyDescent="0.2">
      <c r="A339" t="s">
        <v>2413</v>
      </c>
      <c r="B339" t="s">
        <v>2710</v>
      </c>
      <c r="C339" t="s">
        <v>2983</v>
      </c>
      <c r="D339" t="s">
        <v>4485</v>
      </c>
    </row>
    <row r="340" spans="1:4" x14ac:dyDescent="0.2">
      <c r="A340">
        <v>0</v>
      </c>
      <c r="B340">
        <v>0</v>
      </c>
      <c r="C340">
        <v>572476</v>
      </c>
      <c r="D340">
        <v>2480</v>
      </c>
    </row>
    <row r="341" spans="1:4" x14ac:dyDescent="0.2">
      <c r="A341" t="s">
        <v>2414</v>
      </c>
      <c r="B341" t="s">
        <v>2711</v>
      </c>
      <c r="C341" t="s">
        <v>2984</v>
      </c>
      <c r="D341" t="s">
        <v>4486</v>
      </c>
    </row>
    <row r="342" spans="1:4" x14ac:dyDescent="0.2">
      <c r="A342" t="s">
        <v>2415</v>
      </c>
      <c r="B342" t="s">
        <v>2712</v>
      </c>
      <c r="C342" t="s">
        <v>2985</v>
      </c>
      <c r="D342" t="s">
        <v>4487</v>
      </c>
    </row>
    <row r="343" spans="1:4" x14ac:dyDescent="0.2">
      <c r="A343">
        <v>0</v>
      </c>
      <c r="B343">
        <v>0</v>
      </c>
      <c r="C343">
        <v>561207</v>
      </c>
      <c r="D343">
        <v>50583</v>
      </c>
    </row>
    <row r="344" spans="1:4" x14ac:dyDescent="0.2">
      <c r="A344" t="s">
        <v>2416</v>
      </c>
      <c r="B344" t="s">
        <v>2713</v>
      </c>
      <c r="C344" t="s">
        <v>2986</v>
      </c>
      <c r="D344" t="s">
        <v>4488</v>
      </c>
    </row>
    <row r="345" spans="1:4" x14ac:dyDescent="0.2">
      <c r="A345" t="s">
        <v>2417</v>
      </c>
      <c r="B345" t="s">
        <v>2714</v>
      </c>
      <c r="C345" t="s">
        <v>2987</v>
      </c>
      <c r="D345" t="s">
        <v>4489</v>
      </c>
    </row>
    <row r="346" spans="1:4" x14ac:dyDescent="0.2">
      <c r="A346">
        <v>0</v>
      </c>
      <c r="B346">
        <v>0</v>
      </c>
      <c r="C346">
        <v>19111</v>
      </c>
      <c r="D346">
        <v>0</v>
      </c>
    </row>
    <row r="347" spans="1:4" x14ac:dyDescent="0.2">
      <c r="A347" t="s">
        <v>2418</v>
      </c>
      <c r="B347" t="s">
        <v>2715</v>
      </c>
      <c r="C347" t="s">
        <v>2988</v>
      </c>
      <c r="D347" t="s">
        <v>4490</v>
      </c>
    </row>
    <row r="348" spans="1:4" x14ac:dyDescent="0.2">
      <c r="A348" t="s">
        <v>2419</v>
      </c>
      <c r="B348" t="s">
        <v>2716</v>
      </c>
      <c r="C348" t="s">
        <v>2989</v>
      </c>
      <c r="D348" t="s">
        <v>4491</v>
      </c>
    </row>
    <row r="349" spans="1:4" x14ac:dyDescent="0.2">
      <c r="A349">
        <v>0</v>
      </c>
      <c r="B349">
        <v>0</v>
      </c>
      <c r="C349">
        <v>15482</v>
      </c>
      <c r="D349">
        <v>249</v>
      </c>
    </row>
    <row r="350" spans="1:4" x14ac:dyDescent="0.2">
      <c r="A350" t="s">
        <v>2420</v>
      </c>
      <c r="B350" t="s">
        <v>2717</v>
      </c>
      <c r="C350" t="s">
        <v>2990</v>
      </c>
      <c r="D350" t="s">
        <v>4492</v>
      </c>
    </row>
    <row r="351" spans="1:4" x14ac:dyDescent="0.2">
      <c r="A351" t="s">
        <v>2421</v>
      </c>
      <c r="B351" t="s">
        <v>2718</v>
      </c>
      <c r="C351" t="s">
        <v>2746</v>
      </c>
      <c r="D351" t="s">
        <v>4493</v>
      </c>
    </row>
    <row r="352" spans="1:4" x14ac:dyDescent="0.2">
      <c r="A352">
        <v>0</v>
      </c>
      <c r="B352">
        <v>0</v>
      </c>
      <c r="C352">
        <v>170634</v>
      </c>
      <c r="D352">
        <v>0</v>
      </c>
    </row>
    <row r="353" spans="1:4" x14ac:dyDescent="0.2">
      <c r="A353" t="s">
        <v>2422</v>
      </c>
      <c r="B353" t="s">
        <v>2719</v>
      </c>
      <c r="C353" t="s">
        <v>2991</v>
      </c>
      <c r="D353" t="s">
        <v>4494</v>
      </c>
    </row>
    <row r="354" spans="1:4" x14ac:dyDescent="0.2">
      <c r="A354" t="s">
        <v>2423</v>
      </c>
      <c r="B354" t="s">
        <v>2720</v>
      </c>
      <c r="C354" t="s">
        <v>2748</v>
      </c>
      <c r="D354" t="s">
        <v>4495</v>
      </c>
    </row>
    <row r="355" spans="1:4" x14ac:dyDescent="0.2">
      <c r="A355">
        <v>0</v>
      </c>
      <c r="B355">
        <v>0</v>
      </c>
      <c r="C355">
        <v>20279</v>
      </c>
      <c r="D355">
        <v>0</v>
      </c>
    </row>
    <row r="356" spans="1:4" x14ac:dyDescent="0.2">
      <c r="A356" t="s">
        <v>2424</v>
      </c>
      <c r="B356" t="s">
        <v>2721</v>
      </c>
      <c r="C356" t="s">
        <v>2992</v>
      </c>
      <c r="D356" t="s">
        <v>4496</v>
      </c>
    </row>
    <row r="357" spans="1:4" x14ac:dyDescent="0.2">
      <c r="A357" t="s">
        <v>2425</v>
      </c>
      <c r="B357" t="s">
        <v>2722</v>
      </c>
      <c r="C357" t="s">
        <v>2993</v>
      </c>
      <c r="D357" t="s">
        <v>4497</v>
      </c>
    </row>
    <row r="358" spans="1:4" x14ac:dyDescent="0.2">
      <c r="A358">
        <v>0</v>
      </c>
      <c r="B358">
        <v>0</v>
      </c>
      <c r="C358">
        <v>10354</v>
      </c>
      <c r="D358">
        <v>2828406</v>
      </c>
    </row>
    <row r="359" spans="1:4" x14ac:dyDescent="0.2">
      <c r="A359" t="s">
        <v>2426</v>
      </c>
      <c r="B359" t="s">
        <v>2723</v>
      </c>
      <c r="C359" t="s">
        <v>2994</v>
      </c>
      <c r="D359" t="s">
        <v>4498</v>
      </c>
    </row>
    <row r="360" spans="1:4" x14ac:dyDescent="0.2">
      <c r="A360" t="s">
        <v>2427</v>
      </c>
      <c r="B360" t="s">
        <v>2724</v>
      </c>
      <c r="C360" t="s">
        <v>2995</v>
      </c>
      <c r="D360" t="s">
        <v>4499</v>
      </c>
    </row>
    <row r="361" spans="1:4" x14ac:dyDescent="0.2">
      <c r="A361">
        <v>0</v>
      </c>
      <c r="B361">
        <v>0</v>
      </c>
      <c r="C361">
        <v>7138</v>
      </c>
      <c r="D361">
        <v>0</v>
      </c>
    </row>
    <row r="362" spans="1:4" x14ac:dyDescent="0.2">
      <c r="A362" t="s">
        <v>2428</v>
      </c>
      <c r="B362" t="s">
        <v>2725</v>
      </c>
      <c r="C362" t="s">
        <v>2996</v>
      </c>
      <c r="D362" t="s">
        <v>4500</v>
      </c>
    </row>
    <row r="363" spans="1:4" x14ac:dyDescent="0.2">
      <c r="A363" t="s">
        <v>2429</v>
      </c>
      <c r="B363" t="s">
        <v>2726</v>
      </c>
      <c r="C363" t="s">
        <v>2997</v>
      </c>
      <c r="D363" t="s">
        <v>4501</v>
      </c>
    </row>
    <row r="364" spans="1:4" x14ac:dyDescent="0.2">
      <c r="A364">
        <v>0</v>
      </c>
      <c r="B364">
        <v>0</v>
      </c>
      <c r="C364">
        <v>3781</v>
      </c>
      <c r="D364">
        <v>0</v>
      </c>
    </row>
    <row r="365" spans="1:4" x14ac:dyDescent="0.2">
      <c r="A365" t="s">
        <v>2430</v>
      </c>
      <c r="B365" t="s">
        <v>2727</v>
      </c>
      <c r="C365" t="s">
        <v>2998</v>
      </c>
      <c r="D365" t="s">
        <v>4502</v>
      </c>
    </row>
    <row r="366" spans="1:4" x14ac:dyDescent="0.2">
      <c r="A366" t="s">
        <v>2431</v>
      </c>
      <c r="B366" t="s">
        <v>2728</v>
      </c>
      <c r="C366" t="s">
        <v>2999</v>
      </c>
      <c r="D366" t="s">
        <v>4503</v>
      </c>
    </row>
    <row r="367" spans="1:4" x14ac:dyDescent="0.2">
      <c r="A367">
        <v>0</v>
      </c>
      <c r="B367">
        <v>0</v>
      </c>
      <c r="C367">
        <v>0</v>
      </c>
      <c r="D367">
        <v>0</v>
      </c>
    </row>
    <row r="368" spans="1:4" x14ac:dyDescent="0.2">
      <c r="A368" t="s">
        <v>2432</v>
      </c>
      <c r="B368" t="s">
        <v>2729</v>
      </c>
      <c r="C368" t="s">
        <v>3000</v>
      </c>
      <c r="D368" t="s">
        <v>4504</v>
      </c>
    </row>
    <row r="369" spans="1:4" x14ac:dyDescent="0.2">
      <c r="A369" t="s">
        <v>2433</v>
      </c>
      <c r="B369" t="s">
        <v>2730</v>
      </c>
      <c r="C369" t="s">
        <v>3001</v>
      </c>
      <c r="D369" t="s">
        <v>4505</v>
      </c>
    </row>
    <row r="370" spans="1:4" x14ac:dyDescent="0.2">
      <c r="A370">
        <v>0</v>
      </c>
      <c r="B370">
        <v>0</v>
      </c>
      <c r="C370">
        <v>5061</v>
      </c>
      <c r="D370">
        <v>0</v>
      </c>
    </row>
    <row r="371" spans="1:4" x14ac:dyDescent="0.2">
      <c r="A371" t="s">
        <v>2434</v>
      </c>
      <c r="B371" t="s">
        <v>2731</v>
      </c>
      <c r="C371" t="s">
        <v>3002</v>
      </c>
      <c r="D371" t="s">
        <v>4506</v>
      </c>
    </row>
    <row r="372" spans="1:4" x14ac:dyDescent="0.2">
      <c r="A372" t="s">
        <v>2435</v>
      </c>
      <c r="B372" t="s">
        <v>2732</v>
      </c>
      <c r="C372" t="s">
        <v>3003</v>
      </c>
      <c r="D372" t="s">
        <v>4507</v>
      </c>
    </row>
    <row r="373" spans="1:4" x14ac:dyDescent="0.2">
      <c r="A373">
        <v>0</v>
      </c>
      <c r="B373">
        <v>0</v>
      </c>
      <c r="C373">
        <v>3021</v>
      </c>
      <c r="D373">
        <v>0</v>
      </c>
    </row>
    <row r="374" spans="1:4" x14ac:dyDescent="0.2">
      <c r="A374" t="s">
        <v>2436</v>
      </c>
      <c r="B374" t="s">
        <v>2733</v>
      </c>
      <c r="C374" t="s">
        <v>3004</v>
      </c>
      <c r="D374" t="s">
        <v>4508</v>
      </c>
    </row>
    <row r="375" spans="1:4" x14ac:dyDescent="0.2">
      <c r="A375" t="s">
        <v>2437</v>
      </c>
      <c r="B375" t="s">
        <v>2734</v>
      </c>
      <c r="C375" t="s">
        <v>3005</v>
      </c>
      <c r="D375" t="s">
        <v>4509</v>
      </c>
    </row>
    <row r="376" spans="1:4" x14ac:dyDescent="0.2">
      <c r="A376">
        <v>0</v>
      </c>
      <c r="B376">
        <v>0</v>
      </c>
      <c r="C376">
        <v>265</v>
      </c>
      <c r="D376">
        <v>0</v>
      </c>
    </row>
    <row r="377" spans="1:4" x14ac:dyDescent="0.2">
      <c r="A377" t="s">
        <v>2438</v>
      </c>
      <c r="B377" t="s">
        <v>2735</v>
      </c>
      <c r="C377" t="s">
        <v>3006</v>
      </c>
      <c r="D377" t="s">
        <v>4510</v>
      </c>
    </row>
    <row r="378" spans="1:4" x14ac:dyDescent="0.2">
      <c r="A378" t="s">
        <v>2439</v>
      </c>
      <c r="B378" t="s">
        <v>2736</v>
      </c>
      <c r="C378" t="s">
        <v>2758</v>
      </c>
      <c r="D378" t="s">
        <v>4511</v>
      </c>
    </row>
    <row r="379" spans="1:4" x14ac:dyDescent="0.2">
      <c r="A379">
        <v>0</v>
      </c>
      <c r="B379">
        <v>0</v>
      </c>
      <c r="C379">
        <v>193471</v>
      </c>
      <c r="D379">
        <v>0</v>
      </c>
    </row>
    <row r="380" spans="1:4" x14ac:dyDescent="0.2">
      <c r="A380" t="s">
        <v>2440</v>
      </c>
      <c r="B380" t="s">
        <v>2737</v>
      </c>
      <c r="C380" t="s">
        <v>3007</v>
      </c>
      <c r="D380" t="s">
        <v>4512</v>
      </c>
    </row>
    <row r="381" spans="1:4" x14ac:dyDescent="0.2">
      <c r="A381" t="s">
        <v>2441</v>
      </c>
      <c r="B381" t="s">
        <v>2738</v>
      </c>
      <c r="C381" t="s">
        <v>2762</v>
      </c>
      <c r="D381" t="s">
        <v>4513</v>
      </c>
    </row>
    <row r="382" spans="1:4" x14ac:dyDescent="0.2">
      <c r="A382">
        <v>2697206</v>
      </c>
      <c r="B382">
        <v>0</v>
      </c>
      <c r="C382">
        <v>0</v>
      </c>
      <c r="D382">
        <v>0</v>
      </c>
    </row>
    <row r="383" spans="1:4" x14ac:dyDescent="0.2">
      <c r="A383" t="s">
        <v>2442</v>
      </c>
      <c r="B383" t="s">
        <v>2739</v>
      </c>
      <c r="C383" t="s">
        <v>3008</v>
      </c>
      <c r="D383" t="s">
        <v>4514</v>
      </c>
    </row>
    <row r="384" spans="1:4" x14ac:dyDescent="0.2">
      <c r="A384" t="s">
        <v>2443</v>
      </c>
      <c r="B384" t="s">
        <v>2740</v>
      </c>
      <c r="C384" t="s">
        <v>2766</v>
      </c>
      <c r="D384" t="s">
        <v>4515</v>
      </c>
    </row>
    <row r="385" spans="1:4" x14ac:dyDescent="0.2">
      <c r="A385">
        <v>0</v>
      </c>
      <c r="B385">
        <v>0</v>
      </c>
      <c r="C385">
        <v>0</v>
      </c>
      <c r="D385">
        <v>0</v>
      </c>
    </row>
    <row r="386" spans="1:4" x14ac:dyDescent="0.2">
      <c r="A386" t="s">
        <v>2444</v>
      </c>
      <c r="B386" t="s">
        <v>2741</v>
      </c>
      <c r="C386" t="s">
        <v>3009</v>
      </c>
      <c r="D386" t="s">
        <v>4516</v>
      </c>
    </row>
    <row r="387" spans="1:4" x14ac:dyDescent="0.2">
      <c r="A387" t="s">
        <v>2445</v>
      </c>
      <c r="B387" t="s">
        <v>2742</v>
      </c>
      <c r="C387" t="s">
        <v>2770</v>
      </c>
      <c r="D387" t="s">
        <v>4517</v>
      </c>
    </row>
    <row r="388" spans="1:4" x14ac:dyDescent="0.2">
      <c r="A388">
        <v>0</v>
      </c>
      <c r="B388">
        <v>0</v>
      </c>
      <c r="C388">
        <v>0</v>
      </c>
      <c r="D388">
        <v>0</v>
      </c>
    </row>
    <row r="389" spans="1:4" x14ac:dyDescent="0.2">
      <c r="A389" t="s">
        <v>2446</v>
      </c>
      <c r="B389" t="s">
        <v>2743</v>
      </c>
      <c r="C389" t="s">
        <v>3010</v>
      </c>
      <c r="D389" t="s">
        <v>4518</v>
      </c>
    </row>
    <row r="390" spans="1:4" x14ac:dyDescent="0.2">
      <c r="A390" t="s">
        <v>2447</v>
      </c>
      <c r="B390" t="s">
        <v>2744</v>
      </c>
      <c r="C390" t="s">
        <v>2774</v>
      </c>
      <c r="D390" t="s">
        <v>4519</v>
      </c>
    </row>
    <row r="391" spans="1:4" x14ac:dyDescent="0.2">
      <c r="A391">
        <v>0</v>
      </c>
      <c r="B391">
        <v>0</v>
      </c>
      <c r="C391">
        <v>0</v>
      </c>
      <c r="D391">
        <v>0</v>
      </c>
    </row>
    <row r="392" spans="1:4" x14ac:dyDescent="0.2">
      <c r="A392" t="s">
        <v>2448</v>
      </c>
      <c r="B392" t="s">
        <v>2745</v>
      </c>
      <c r="C392" t="s">
        <v>3011</v>
      </c>
      <c r="D392" t="s">
        <v>4520</v>
      </c>
    </row>
    <row r="393" spans="1:4" x14ac:dyDescent="0.2">
      <c r="A393" t="s">
        <v>2449</v>
      </c>
      <c r="B393" t="s">
        <v>2746</v>
      </c>
      <c r="C393" t="s">
        <v>2778</v>
      </c>
      <c r="D393" t="s">
        <v>4521</v>
      </c>
    </row>
    <row r="394" spans="1:4" x14ac:dyDescent="0.2">
      <c r="A394">
        <v>0</v>
      </c>
      <c r="B394">
        <v>0</v>
      </c>
      <c r="C394">
        <v>11952</v>
      </c>
      <c r="D394">
        <v>0</v>
      </c>
    </row>
    <row r="395" spans="1:4" x14ac:dyDescent="0.2">
      <c r="A395" t="s">
        <v>2450</v>
      </c>
      <c r="B395" t="s">
        <v>2747</v>
      </c>
      <c r="C395" t="s">
        <v>3012</v>
      </c>
      <c r="D395" t="s">
        <v>4522</v>
      </c>
    </row>
    <row r="396" spans="1:4" x14ac:dyDescent="0.2">
      <c r="A396" t="s">
        <v>2451</v>
      </c>
      <c r="B396" t="s">
        <v>2748</v>
      </c>
      <c r="C396" t="s">
        <v>3013</v>
      </c>
      <c r="D396" t="s">
        <v>4523</v>
      </c>
    </row>
    <row r="397" spans="1:4" x14ac:dyDescent="0.2">
      <c r="A397">
        <v>0</v>
      </c>
      <c r="B397">
        <v>0</v>
      </c>
      <c r="C397">
        <v>6174</v>
      </c>
      <c r="D397">
        <v>0</v>
      </c>
    </row>
    <row r="398" spans="1:4" x14ac:dyDescent="0.2">
      <c r="A398" t="s">
        <v>2452</v>
      </c>
      <c r="B398" t="s">
        <v>2749</v>
      </c>
      <c r="C398" t="s">
        <v>3014</v>
      </c>
      <c r="D398" t="s">
        <v>4524</v>
      </c>
    </row>
    <row r="399" spans="1:4" x14ac:dyDescent="0.2">
      <c r="A399" t="s">
        <v>2453</v>
      </c>
      <c r="B399" t="s">
        <v>2750</v>
      </c>
      <c r="C399" t="s">
        <v>3015</v>
      </c>
      <c r="D399" t="s">
        <v>4525</v>
      </c>
    </row>
    <row r="400" spans="1:4" x14ac:dyDescent="0.2">
      <c r="A400">
        <v>0</v>
      </c>
      <c r="B400">
        <v>0</v>
      </c>
      <c r="C400">
        <v>0</v>
      </c>
      <c r="D400">
        <v>343928</v>
      </c>
    </row>
    <row r="401" spans="1:4" x14ac:dyDescent="0.2">
      <c r="A401" t="s">
        <v>2454</v>
      </c>
      <c r="B401" t="s">
        <v>2751</v>
      </c>
      <c r="C401" t="s">
        <v>3016</v>
      </c>
      <c r="D401" t="s">
        <v>4526</v>
      </c>
    </row>
    <row r="402" spans="1:4" x14ac:dyDescent="0.2">
      <c r="A402" t="s">
        <v>2455</v>
      </c>
      <c r="B402" t="s">
        <v>2752</v>
      </c>
      <c r="C402" t="s">
        <v>3017</v>
      </c>
      <c r="D402" t="s">
        <v>4527</v>
      </c>
    </row>
    <row r="403" spans="1:4" x14ac:dyDescent="0.2">
      <c r="A403">
        <v>0</v>
      </c>
      <c r="B403">
        <v>0</v>
      </c>
      <c r="C403">
        <v>0</v>
      </c>
      <c r="D403">
        <v>550000</v>
      </c>
    </row>
    <row r="404" spans="1:4" x14ac:dyDescent="0.2">
      <c r="A404" t="s">
        <v>2456</v>
      </c>
      <c r="B404" t="s">
        <v>2753</v>
      </c>
      <c r="C404" t="s">
        <v>3018</v>
      </c>
      <c r="D404" t="s">
        <v>4528</v>
      </c>
    </row>
    <row r="405" spans="1:4" x14ac:dyDescent="0.2">
      <c r="A405" t="s">
        <v>2457</v>
      </c>
      <c r="B405" t="s">
        <v>2754</v>
      </c>
      <c r="C405" t="s">
        <v>3019</v>
      </c>
      <c r="D405" t="s">
        <v>4529</v>
      </c>
    </row>
    <row r="406" spans="1:4" x14ac:dyDescent="0.2">
      <c r="A406">
        <v>0</v>
      </c>
      <c r="B406">
        <v>0</v>
      </c>
      <c r="C406">
        <v>0</v>
      </c>
      <c r="D406">
        <v>0</v>
      </c>
    </row>
    <row r="407" spans="1:4" x14ac:dyDescent="0.2">
      <c r="A407" t="s">
        <v>2458</v>
      </c>
      <c r="B407" t="s">
        <v>2755</v>
      </c>
      <c r="C407" t="s">
        <v>3020</v>
      </c>
      <c r="D407" t="s">
        <v>4530</v>
      </c>
    </row>
    <row r="408" spans="1:4" x14ac:dyDescent="0.2">
      <c r="A408" t="s">
        <v>2459</v>
      </c>
      <c r="B408" t="s">
        <v>2756</v>
      </c>
      <c r="C408" t="s">
        <v>3021</v>
      </c>
      <c r="D408" t="s">
        <v>4531</v>
      </c>
    </row>
    <row r="409" spans="1:4" x14ac:dyDescent="0.2">
      <c r="A409">
        <v>450</v>
      </c>
      <c r="B409">
        <v>0</v>
      </c>
      <c r="C409">
        <v>95641</v>
      </c>
      <c r="D409">
        <v>0</v>
      </c>
    </row>
    <row r="410" spans="1:4" x14ac:dyDescent="0.2">
      <c r="A410" t="s">
        <v>2460</v>
      </c>
      <c r="B410" t="s">
        <v>2757</v>
      </c>
      <c r="C410" t="s">
        <v>3022</v>
      </c>
      <c r="D410" t="s">
        <v>4532</v>
      </c>
    </row>
    <row r="411" spans="1:4" x14ac:dyDescent="0.2">
      <c r="A411" t="s">
        <v>2461</v>
      </c>
      <c r="B411" t="s">
        <v>2758</v>
      </c>
      <c r="C411" t="s">
        <v>3023</v>
      </c>
      <c r="D411" t="s">
        <v>4533</v>
      </c>
    </row>
    <row r="412" spans="1:4" x14ac:dyDescent="0.2">
      <c r="A412">
        <v>513</v>
      </c>
      <c r="B412">
        <v>0</v>
      </c>
      <c r="C412">
        <v>0</v>
      </c>
      <c r="D412">
        <v>0</v>
      </c>
    </row>
    <row r="413" spans="1:4" x14ac:dyDescent="0.2">
      <c r="A413" t="s">
        <v>2462</v>
      </c>
      <c r="B413" t="s">
        <v>2759</v>
      </c>
      <c r="C413" t="s">
        <v>3024</v>
      </c>
      <c r="D413" t="s">
        <v>4534</v>
      </c>
    </row>
    <row r="414" spans="1:4" x14ac:dyDescent="0.2">
      <c r="A414" t="s">
        <v>2463</v>
      </c>
      <c r="B414" t="s">
        <v>2760</v>
      </c>
      <c r="C414" t="s">
        <v>3025</v>
      </c>
      <c r="D414" t="s">
        <v>4535</v>
      </c>
    </row>
    <row r="415" spans="1:4" x14ac:dyDescent="0.2">
      <c r="A415">
        <v>0</v>
      </c>
      <c r="B415">
        <v>0</v>
      </c>
      <c r="C415">
        <v>14695</v>
      </c>
      <c r="D415">
        <v>0</v>
      </c>
    </row>
    <row r="416" spans="1:4" x14ac:dyDescent="0.2">
      <c r="A416" t="s">
        <v>2464</v>
      </c>
      <c r="B416" t="s">
        <v>2761</v>
      </c>
      <c r="C416" t="s">
        <v>3026</v>
      </c>
      <c r="D416" t="s">
        <v>4536</v>
      </c>
    </row>
    <row r="417" spans="1:4" x14ac:dyDescent="0.2">
      <c r="A417" t="s">
        <v>2465</v>
      </c>
      <c r="B417" t="s">
        <v>2762</v>
      </c>
      <c r="C417" t="s">
        <v>3027</v>
      </c>
      <c r="D417" t="s">
        <v>2363</v>
      </c>
    </row>
    <row r="418" spans="1:4" x14ac:dyDescent="0.2">
      <c r="A418">
        <v>0</v>
      </c>
      <c r="B418">
        <v>0</v>
      </c>
      <c r="C418">
        <v>0</v>
      </c>
      <c r="D418">
        <v>0</v>
      </c>
    </row>
    <row r="419" spans="1:4" x14ac:dyDescent="0.2">
      <c r="A419" t="s">
        <v>2466</v>
      </c>
      <c r="B419" t="s">
        <v>2763</v>
      </c>
      <c r="C419" t="s">
        <v>3028</v>
      </c>
      <c r="D419" t="s">
        <v>4537</v>
      </c>
    </row>
    <row r="420" spans="1:4" x14ac:dyDescent="0.2">
      <c r="A420" t="s">
        <v>2467</v>
      </c>
      <c r="B420" t="s">
        <v>2764</v>
      </c>
      <c r="C420" t="s">
        <v>3029</v>
      </c>
      <c r="D420" t="s">
        <v>4538</v>
      </c>
    </row>
    <row r="421" spans="1:4" x14ac:dyDescent="0.2">
      <c r="A421">
        <v>0</v>
      </c>
      <c r="B421">
        <v>0</v>
      </c>
      <c r="C421">
        <v>59427</v>
      </c>
      <c r="D421">
        <v>0</v>
      </c>
    </row>
    <row r="422" spans="1:4" x14ac:dyDescent="0.2">
      <c r="A422" t="s">
        <v>2468</v>
      </c>
      <c r="B422" t="s">
        <v>2765</v>
      </c>
      <c r="C422" t="s">
        <v>3030</v>
      </c>
      <c r="D422" t="s">
        <v>4539</v>
      </c>
    </row>
    <row r="423" spans="1:4" x14ac:dyDescent="0.2">
      <c r="A423" t="s">
        <v>2469</v>
      </c>
      <c r="B423" t="s">
        <v>2766</v>
      </c>
      <c r="C423" t="s">
        <v>3031</v>
      </c>
      <c r="D423" t="s">
        <v>2379</v>
      </c>
    </row>
    <row r="424" spans="1:4" x14ac:dyDescent="0.2">
      <c r="A424">
        <v>0</v>
      </c>
      <c r="B424">
        <v>0</v>
      </c>
      <c r="C424">
        <v>0</v>
      </c>
      <c r="D424">
        <v>0</v>
      </c>
    </row>
    <row r="425" spans="1:4" x14ac:dyDescent="0.2">
      <c r="A425" t="s">
        <v>2470</v>
      </c>
      <c r="B425" t="s">
        <v>2767</v>
      </c>
      <c r="C425" t="s">
        <v>3032</v>
      </c>
      <c r="D425" t="s">
        <v>4540</v>
      </c>
    </row>
    <row r="426" spans="1:4" x14ac:dyDescent="0.2">
      <c r="A426" t="s">
        <v>2471</v>
      </c>
      <c r="B426" t="s">
        <v>2768</v>
      </c>
      <c r="C426" t="s">
        <v>3033</v>
      </c>
      <c r="D426" t="s">
        <v>4541</v>
      </c>
    </row>
    <row r="427" spans="1:4" x14ac:dyDescent="0.2">
      <c r="A427">
        <v>0</v>
      </c>
      <c r="B427">
        <v>0</v>
      </c>
      <c r="C427">
        <v>113541</v>
      </c>
      <c r="D427">
        <v>0</v>
      </c>
    </row>
    <row r="428" spans="1:4" x14ac:dyDescent="0.2">
      <c r="A428" t="s">
        <v>2472</v>
      </c>
      <c r="B428" t="s">
        <v>2769</v>
      </c>
      <c r="C428" t="s">
        <v>3034</v>
      </c>
      <c r="D428" t="s">
        <v>4542</v>
      </c>
    </row>
    <row r="429" spans="1:4" x14ac:dyDescent="0.2">
      <c r="A429" t="s">
        <v>2473</v>
      </c>
      <c r="B429" t="s">
        <v>2770</v>
      </c>
      <c r="C429" t="s">
        <v>3035</v>
      </c>
      <c r="D429" t="s">
        <v>2397</v>
      </c>
    </row>
    <row r="430" spans="1:4" x14ac:dyDescent="0.2">
      <c r="A430">
        <v>0</v>
      </c>
      <c r="B430">
        <v>0</v>
      </c>
      <c r="C430">
        <v>0</v>
      </c>
      <c r="D430">
        <v>0</v>
      </c>
    </row>
    <row r="431" spans="1:4" x14ac:dyDescent="0.2">
      <c r="A431" t="s">
        <v>2474</v>
      </c>
      <c r="B431" t="s">
        <v>2771</v>
      </c>
      <c r="C431" t="s">
        <v>3036</v>
      </c>
      <c r="D431" t="s">
        <v>4543</v>
      </c>
    </row>
    <row r="432" spans="1:4" x14ac:dyDescent="0.2">
      <c r="A432" t="s">
        <v>2475</v>
      </c>
      <c r="B432" t="s">
        <v>2772</v>
      </c>
      <c r="C432" t="s">
        <v>3037</v>
      </c>
      <c r="D432" t="s">
        <v>4544</v>
      </c>
    </row>
    <row r="433" spans="1:4" x14ac:dyDescent="0.2">
      <c r="A433">
        <v>0</v>
      </c>
      <c r="B433">
        <v>0</v>
      </c>
      <c r="C433">
        <v>0</v>
      </c>
      <c r="D433">
        <v>0</v>
      </c>
    </row>
    <row r="434" spans="1:4" x14ac:dyDescent="0.2">
      <c r="A434" t="s">
        <v>2476</v>
      </c>
      <c r="B434" t="s">
        <v>2773</v>
      </c>
      <c r="C434" t="s">
        <v>3038</v>
      </c>
      <c r="D434" t="s">
        <v>4545</v>
      </c>
    </row>
    <row r="435" spans="1:4" x14ac:dyDescent="0.2">
      <c r="A435" t="s">
        <v>2477</v>
      </c>
      <c r="B435" t="s">
        <v>2774</v>
      </c>
      <c r="C435" t="s">
        <v>3039</v>
      </c>
      <c r="D435" t="s">
        <v>2415</v>
      </c>
    </row>
    <row r="436" spans="1:4" x14ac:dyDescent="0.2">
      <c r="A436">
        <v>12498977</v>
      </c>
      <c r="B436">
        <v>0</v>
      </c>
      <c r="C436">
        <v>0</v>
      </c>
      <c r="D436">
        <v>0</v>
      </c>
    </row>
    <row r="437" spans="1:4" x14ac:dyDescent="0.2">
      <c r="A437" t="s">
        <v>2478</v>
      </c>
      <c r="B437" t="s">
        <v>2775</v>
      </c>
      <c r="C437" t="s">
        <v>3040</v>
      </c>
      <c r="D437" t="s">
        <v>4546</v>
      </c>
    </row>
    <row r="438" spans="1:4" x14ac:dyDescent="0.2">
      <c r="A438" t="s">
        <v>2479</v>
      </c>
      <c r="B438" t="s">
        <v>2776</v>
      </c>
      <c r="C438" t="s">
        <v>3041</v>
      </c>
      <c r="D438" t="s">
        <v>4547</v>
      </c>
    </row>
    <row r="439" spans="1:4" x14ac:dyDescent="0.2">
      <c r="A439">
        <v>2492997</v>
      </c>
      <c r="B439">
        <v>35000000</v>
      </c>
      <c r="C439">
        <v>0</v>
      </c>
      <c r="D439">
        <v>0</v>
      </c>
    </row>
    <row r="440" spans="1:4" x14ac:dyDescent="0.2">
      <c r="A440" t="s">
        <v>2480</v>
      </c>
      <c r="B440" t="s">
        <v>2777</v>
      </c>
      <c r="C440" t="s">
        <v>3042</v>
      </c>
      <c r="D440" t="s">
        <v>4548</v>
      </c>
    </row>
    <row r="441" spans="1:4" x14ac:dyDescent="0.2">
      <c r="A441" t="s">
        <v>2481</v>
      </c>
      <c r="B441" t="s">
        <v>2778</v>
      </c>
      <c r="C441" t="s">
        <v>3043</v>
      </c>
      <c r="D441" t="s">
        <v>2433</v>
      </c>
    </row>
    <row r="442" spans="1:4" x14ac:dyDescent="0.2">
      <c r="A442">
        <v>2053854</v>
      </c>
      <c r="B442">
        <v>0</v>
      </c>
      <c r="C442">
        <v>0</v>
      </c>
      <c r="D442">
        <v>0</v>
      </c>
    </row>
    <row r="443" spans="1:4" x14ac:dyDescent="0.2">
      <c r="A443" t="s">
        <v>2482</v>
      </c>
      <c r="B443" t="s">
        <v>2779</v>
      </c>
      <c r="C443" t="s">
        <v>3044</v>
      </c>
      <c r="D443" t="s">
        <v>4549</v>
      </c>
    </row>
    <row r="444" spans="1:4" x14ac:dyDescent="0.2">
      <c r="A444" t="s">
        <v>2483</v>
      </c>
      <c r="B444" t="s">
        <v>2780</v>
      </c>
      <c r="C444" t="s">
        <v>3045</v>
      </c>
      <c r="D444" t="s">
        <v>4550</v>
      </c>
    </row>
    <row r="445" spans="1:4" x14ac:dyDescent="0.2">
      <c r="A445">
        <v>626465</v>
      </c>
      <c r="B445">
        <v>0</v>
      </c>
      <c r="C445">
        <v>0</v>
      </c>
      <c r="D445">
        <v>0</v>
      </c>
    </row>
    <row r="446" spans="1:4" x14ac:dyDescent="0.2">
      <c r="A446" t="s">
        <v>2484</v>
      </c>
      <c r="B446" t="s">
        <v>2781</v>
      </c>
      <c r="C446" t="s">
        <v>3046</v>
      </c>
      <c r="D446" t="s">
        <v>4551</v>
      </c>
    </row>
    <row r="447" spans="1:4" x14ac:dyDescent="0.2">
      <c r="A447" t="s">
        <v>2485</v>
      </c>
      <c r="B447" t="s">
        <v>2782</v>
      </c>
      <c r="C447" t="s">
        <v>3047</v>
      </c>
      <c r="D447" t="s">
        <v>2451</v>
      </c>
    </row>
    <row r="448" spans="1:4" x14ac:dyDescent="0.2">
      <c r="A448">
        <v>767333</v>
      </c>
      <c r="B448">
        <v>0</v>
      </c>
      <c r="C448">
        <v>0</v>
      </c>
      <c r="D448">
        <v>0</v>
      </c>
    </row>
    <row r="449" spans="1:4" x14ac:dyDescent="0.2">
      <c r="A449" t="s">
        <v>2486</v>
      </c>
      <c r="B449" t="s">
        <v>2783</v>
      </c>
      <c r="C449" t="s">
        <v>3048</v>
      </c>
      <c r="D449" t="s">
        <v>4552</v>
      </c>
    </row>
    <row r="450" spans="1:4" x14ac:dyDescent="0.2">
      <c r="A450" t="s">
        <v>2487</v>
      </c>
      <c r="B450" t="s">
        <v>2784</v>
      </c>
      <c r="C450" t="s">
        <v>3049</v>
      </c>
      <c r="D450" t="s">
        <v>4553</v>
      </c>
    </row>
    <row r="451" spans="1:4" x14ac:dyDescent="0.2">
      <c r="A451">
        <v>0</v>
      </c>
      <c r="B451">
        <v>0</v>
      </c>
      <c r="C451">
        <v>0</v>
      </c>
      <c r="D451">
        <v>0</v>
      </c>
    </row>
    <row r="452" spans="1:4" x14ac:dyDescent="0.2">
      <c r="A452" t="s">
        <v>2488</v>
      </c>
      <c r="B452" t="s">
        <v>2785</v>
      </c>
      <c r="C452" t="s">
        <v>3050</v>
      </c>
      <c r="D452" t="s">
        <v>4554</v>
      </c>
    </row>
    <row r="453" spans="1:4" x14ac:dyDescent="0.2">
      <c r="A453" t="s">
        <v>2489</v>
      </c>
      <c r="B453" t="s">
        <v>2786</v>
      </c>
      <c r="C453" t="s">
        <v>3051</v>
      </c>
      <c r="D453" t="s">
        <v>2469</v>
      </c>
    </row>
    <row r="454" spans="1:4" x14ac:dyDescent="0.2">
      <c r="A454">
        <v>28928</v>
      </c>
      <c r="B454">
        <v>0</v>
      </c>
      <c r="C454">
        <v>10667</v>
      </c>
      <c r="D454">
        <v>0</v>
      </c>
    </row>
    <row r="455" spans="1:4" x14ac:dyDescent="0.2">
      <c r="A455" t="s">
        <v>2490</v>
      </c>
      <c r="B455" t="s">
        <v>2787</v>
      </c>
      <c r="C455" t="s">
        <v>3052</v>
      </c>
      <c r="D455" t="s">
        <v>4555</v>
      </c>
    </row>
    <row r="456" spans="1:4" x14ac:dyDescent="0.2">
      <c r="A456" t="s">
        <v>2491</v>
      </c>
      <c r="B456" t="s">
        <v>2788</v>
      </c>
      <c r="C456" t="s">
        <v>3053</v>
      </c>
      <c r="D456" t="s">
        <v>4556</v>
      </c>
    </row>
    <row r="457" spans="1:4" x14ac:dyDescent="0.2">
      <c r="A457">
        <v>335639</v>
      </c>
      <c r="B457">
        <v>0</v>
      </c>
      <c r="C457">
        <v>4035</v>
      </c>
      <c r="D457">
        <v>0</v>
      </c>
    </row>
    <row r="458" spans="1:4" x14ac:dyDescent="0.2">
      <c r="A458" t="s">
        <v>2492</v>
      </c>
      <c r="B458" t="s">
        <v>2789</v>
      </c>
      <c r="C458" t="s">
        <v>3054</v>
      </c>
      <c r="D458" t="s">
        <v>4557</v>
      </c>
    </row>
    <row r="459" spans="1:4" x14ac:dyDescent="0.2">
      <c r="A459" t="s">
        <v>2493</v>
      </c>
      <c r="B459" t="s">
        <v>2790</v>
      </c>
      <c r="C459" t="s">
        <v>3055</v>
      </c>
      <c r="D459" t="s">
        <v>2487</v>
      </c>
    </row>
    <row r="460" spans="1:4" x14ac:dyDescent="0.2">
      <c r="A460">
        <v>0</v>
      </c>
      <c r="B460">
        <v>0</v>
      </c>
      <c r="C460">
        <v>21165</v>
      </c>
      <c r="D460">
        <v>0</v>
      </c>
    </row>
    <row r="461" spans="1:4" x14ac:dyDescent="0.2">
      <c r="A461" t="s">
        <v>2494</v>
      </c>
      <c r="B461" t="s">
        <v>2791</v>
      </c>
      <c r="C461" t="s">
        <v>3056</v>
      </c>
      <c r="D461" t="s">
        <v>4558</v>
      </c>
    </row>
    <row r="462" spans="1:4" x14ac:dyDescent="0.2">
      <c r="A462" t="s">
        <v>2495</v>
      </c>
      <c r="B462" t="s">
        <v>2792</v>
      </c>
      <c r="C462" t="s">
        <v>3057</v>
      </c>
      <c r="D462" t="s">
        <v>4559</v>
      </c>
    </row>
    <row r="463" spans="1:4" x14ac:dyDescent="0.2">
      <c r="A463">
        <v>0</v>
      </c>
      <c r="B463">
        <v>0</v>
      </c>
      <c r="C463">
        <v>0</v>
      </c>
      <c r="D463">
        <v>0</v>
      </c>
    </row>
    <row r="464" spans="1:4" x14ac:dyDescent="0.2">
      <c r="A464" t="s">
        <v>2496</v>
      </c>
      <c r="B464" t="s">
        <v>2793</v>
      </c>
      <c r="C464" t="s">
        <v>3058</v>
      </c>
      <c r="D464" t="s">
        <v>4560</v>
      </c>
    </row>
    <row r="465" spans="1:4" x14ac:dyDescent="0.2">
      <c r="A465" t="s">
        <v>2497</v>
      </c>
      <c r="B465" t="s">
        <v>2794</v>
      </c>
      <c r="C465" t="s">
        <v>3059</v>
      </c>
      <c r="D465" t="s">
        <v>2615</v>
      </c>
    </row>
    <row r="466" spans="1:4" x14ac:dyDescent="0.2">
      <c r="A466">
        <v>0</v>
      </c>
      <c r="B466">
        <v>0</v>
      </c>
      <c r="C466">
        <v>0</v>
      </c>
      <c r="D466">
        <v>708824</v>
      </c>
    </row>
    <row r="467" spans="1:4" x14ac:dyDescent="0.2">
      <c r="A467" t="s">
        <v>2498</v>
      </c>
      <c r="B467" t="s">
        <v>2795</v>
      </c>
      <c r="C467" t="s">
        <v>3060</v>
      </c>
      <c r="D467" t="s">
        <v>4561</v>
      </c>
    </row>
    <row r="468" spans="1:4" x14ac:dyDescent="0.2">
      <c r="A468" t="s">
        <v>2499</v>
      </c>
      <c r="B468" t="s">
        <v>2796</v>
      </c>
      <c r="C468" t="s">
        <v>3061</v>
      </c>
      <c r="D468" t="s">
        <v>2617</v>
      </c>
    </row>
    <row r="469" spans="1:4" x14ac:dyDescent="0.2">
      <c r="A469">
        <v>0</v>
      </c>
      <c r="B469">
        <v>0</v>
      </c>
      <c r="C469">
        <v>0</v>
      </c>
      <c r="D469">
        <v>62108</v>
      </c>
    </row>
    <row r="470" spans="1:4" x14ac:dyDescent="0.2">
      <c r="A470" t="s">
        <v>2500</v>
      </c>
      <c r="B470" t="s">
        <v>2797</v>
      </c>
      <c r="C470" t="s">
        <v>3062</v>
      </c>
      <c r="D470" t="s">
        <v>4562</v>
      </c>
    </row>
    <row r="471" spans="1:4" x14ac:dyDescent="0.2">
      <c r="A471" t="s">
        <v>2501</v>
      </c>
      <c r="B471" t="s">
        <v>2798</v>
      </c>
      <c r="C471" t="s">
        <v>3063</v>
      </c>
      <c r="D471" t="s">
        <v>2619</v>
      </c>
    </row>
    <row r="472" spans="1:4" x14ac:dyDescent="0.2">
      <c r="A472">
        <v>0</v>
      </c>
      <c r="B472">
        <v>0</v>
      </c>
      <c r="C472">
        <v>0</v>
      </c>
      <c r="D472">
        <v>110836</v>
      </c>
    </row>
    <row r="473" spans="1:4" x14ac:dyDescent="0.2">
      <c r="A473" t="s">
        <v>2502</v>
      </c>
      <c r="B473" t="s">
        <v>2799</v>
      </c>
      <c r="C473" t="s">
        <v>3064</v>
      </c>
      <c r="D473" t="s">
        <v>4563</v>
      </c>
    </row>
    <row r="474" spans="1:4" x14ac:dyDescent="0.2">
      <c r="A474" t="s">
        <v>2503</v>
      </c>
      <c r="B474" t="s">
        <v>2800</v>
      </c>
      <c r="C474" t="s">
        <v>3065</v>
      </c>
      <c r="D474" t="s">
        <v>2621</v>
      </c>
    </row>
    <row r="475" spans="1:4" x14ac:dyDescent="0.2">
      <c r="A475">
        <v>0</v>
      </c>
      <c r="B475">
        <v>0</v>
      </c>
      <c r="C475">
        <v>0</v>
      </c>
      <c r="D475">
        <v>143</v>
      </c>
    </row>
    <row r="476" spans="1:4" x14ac:dyDescent="0.2">
      <c r="A476" t="s">
        <v>2504</v>
      </c>
      <c r="B476" t="s">
        <v>2801</v>
      </c>
      <c r="C476" t="s">
        <v>3066</v>
      </c>
      <c r="D476" t="s">
        <v>4564</v>
      </c>
    </row>
    <row r="477" spans="1:4" x14ac:dyDescent="0.2">
      <c r="A477" t="s">
        <v>2505</v>
      </c>
      <c r="B477" t="s">
        <v>2802</v>
      </c>
      <c r="C477" t="s">
        <v>3067</v>
      </c>
      <c r="D477" t="s">
        <v>2623</v>
      </c>
    </row>
    <row r="478" spans="1:4" x14ac:dyDescent="0.2">
      <c r="A478">
        <v>0</v>
      </c>
      <c r="B478">
        <v>0</v>
      </c>
      <c r="C478">
        <v>0</v>
      </c>
      <c r="D478">
        <v>0</v>
      </c>
    </row>
    <row r="479" spans="1:4" x14ac:dyDescent="0.2">
      <c r="A479" t="s">
        <v>2506</v>
      </c>
      <c r="B479" t="s">
        <v>2803</v>
      </c>
      <c r="C479" t="s">
        <v>3068</v>
      </c>
      <c r="D479" t="s">
        <v>4565</v>
      </c>
    </row>
    <row r="480" spans="1:4" x14ac:dyDescent="0.2">
      <c r="A480" t="s">
        <v>2507</v>
      </c>
      <c r="B480" t="s">
        <v>2804</v>
      </c>
      <c r="C480" t="s">
        <v>3069</v>
      </c>
      <c r="D480" t="s">
        <v>2625</v>
      </c>
    </row>
    <row r="481" spans="1:4" x14ac:dyDescent="0.2">
      <c r="A481">
        <v>0</v>
      </c>
      <c r="B481">
        <v>0</v>
      </c>
      <c r="C481">
        <v>0</v>
      </c>
      <c r="D481">
        <v>0</v>
      </c>
    </row>
    <row r="482" spans="1:4" x14ac:dyDescent="0.2">
      <c r="A482" t="s">
        <v>2508</v>
      </c>
      <c r="B482" t="s">
        <v>2805</v>
      </c>
      <c r="C482" t="s">
        <v>3070</v>
      </c>
      <c r="D482" t="s">
        <v>4566</v>
      </c>
    </row>
    <row r="483" spans="1:4" x14ac:dyDescent="0.2">
      <c r="A483" t="s">
        <v>2509</v>
      </c>
      <c r="B483" t="s">
        <v>2806</v>
      </c>
      <c r="C483" t="s">
        <v>3071</v>
      </c>
      <c r="D483" t="s">
        <v>4567</v>
      </c>
    </row>
    <row r="484" spans="1:4" x14ac:dyDescent="0.2">
      <c r="A484">
        <v>0</v>
      </c>
      <c r="B484">
        <v>0</v>
      </c>
      <c r="C484">
        <v>0</v>
      </c>
      <c r="D484">
        <v>0</v>
      </c>
    </row>
    <row r="485" spans="1:4" x14ac:dyDescent="0.2">
      <c r="A485" t="s">
        <v>2510</v>
      </c>
      <c r="B485" t="s">
        <v>2807</v>
      </c>
      <c r="C485" t="s">
        <v>3072</v>
      </c>
      <c r="D485" t="s">
        <v>4568</v>
      </c>
    </row>
    <row r="486" spans="1:4" x14ac:dyDescent="0.2">
      <c r="A486" t="s">
        <v>2511</v>
      </c>
      <c r="C486" t="s">
        <v>3073</v>
      </c>
      <c r="D486" t="s">
        <v>2627</v>
      </c>
    </row>
    <row r="487" spans="1:4" x14ac:dyDescent="0.2">
      <c r="A487">
        <v>0</v>
      </c>
      <c r="C487">
        <v>0</v>
      </c>
      <c r="D487">
        <v>0</v>
      </c>
    </row>
    <row r="488" spans="1:4" x14ac:dyDescent="0.2">
      <c r="A488" t="s">
        <v>2512</v>
      </c>
      <c r="C488" t="s">
        <v>3074</v>
      </c>
      <c r="D488" t="s">
        <v>4569</v>
      </c>
    </row>
    <row r="489" spans="1:4" x14ac:dyDescent="0.2">
      <c r="A489" t="s">
        <v>2513</v>
      </c>
      <c r="C489" t="s">
        <v>3075</v>
      </c>
      <c r="D489" t="s">
        <v>4570</v>
      </c>
    </row>
    <row r="490" spans="1:4" x14ac:dyDescent="0.2">
      <c r="A490">
        <v>116162</v>
      </c>
      <c r="C490">
        <v>0</v>
      </c>
      <c r="D490">
        <v>766959</v>
      </c>
    </row>
    <row r="491" spans="1:4" x14ac:dyDescent="0.2">
      <c r="A491" t="s">
        <v>2514</v>
      </c>
      <c r="C491" t="s">
        <v>3076</v>
      </c>
      <c r="D491" t="s">
        <v>4571</v>
      </c>
    </row>
    <row r="492" spans="1:4" x14ac:dyDescent="0.2">
      <c r="A492" t="s">
        <v>2515</v>
      </c>
      <c r="C492" t="s">
        <v>3077</v>
      </c>
      <c r="D492" t="s">
        <v>2932</v>
      </c>
    </row>
    <row r="493" spans="1:4" x14ac:dyDescent="0.2">
      <c r="A493">
        <v>0</v>
      </c>
      <c r="C493">
        <v>0</v>
      </c>
      <c r="D493">
        <v>0</v>
      </c>
    </row>
    <row r="494" spans="1:4" x14ac:dyDescent="0.2">
      <c r="A494" t="s">
        <v>2516</v>
      </c>
      <c r="C494" t="s">
        <v>3078</v>
      </c>
      <c r="D494" t="s">
        <v>4572</v>
      </c>
    </row>
    <row r="495" spans="1:4" x14ac:dyDescent="0.2">
      <c r="A495" t="s">
        <v>2517</v>
      </c>
      <c r="C495" t="s">
        <v>3079</v>
      </c>
      <c r="D495" t="s">
        <v>4573</v>
      </c>
    </row>
    <row r="496" spans="1:4" x14ac:dyDescent="0.2">
      <c r="A496">
        <v>0</v>
      </c>
      <c r="C496">
        <v>0</v>
      </c>
      <c r="D496">
        <v>0</v>
      </c>
    </row>
    <row r="497" spans="1:4" x14ac:dyDescent="0.2">
      <c r="A497" t="s">
        <v>2518</v>
      </c>
      <c r="C497" t="s">
        <v>3080</v>
      </c>
      <c r="D497" t="s">
        <v>4574</v>
      </c>
    </row>
    <row r="498" spans="1:4" x14ac:dyDescent="0.2">
      <c r="A498" t="s">
        <v>2519</v>
      </c>
      <c r="C498" t="s">
        <v>3081</v>
      </c>
      <c r="D498" t="s">
        <v>4575</v>
      </c>
    </row>
    <row r="499" spans="1:4" x14ac:dyDescent="0.2">
      <c r="A499">
        <v>0</v>
      </c>
      <c r="C499">
        <v>0</v>
      </c>
      <c r="D499">
        <v>0</v>
      </c>
    </row>
    <row r="500" spans="1:4" x14ac:dyDescent="0.2">
      <c r="A500" t="s">
        <v>2520</v>
      </c>
      <c r="C500" t="s">
        <v>3082</v>
      </c>
      <c r="D500" t="s">
        <v>4576</v>
      </c>
    </row>
    <row r="501" spans="1:4" x14ac:dyDescent="0.2">
      <c r="A501" t="s">
        <v>2521</v>
      </c>
      <c r="C501" t="s">
        <v>3083</v>
      </c>
      <c r="D501" t="s">
        <v>4577</v>
      </c>
    </row>
    <row r="502" spans="1:4" x14ac:dyDescent="0.2">
      <c r="A502">
        <v>0</v>
      </c>
      <c r="C502">
        <v>0</v>
      </c>
      <c r="D502">
        <v>0</v>
      </c>
    </row>
    <row r="503" spans="1:4" x14ac:dyDescent="0.2">
      <c r="A503" t="s">
        <v>2522</v>
      </c>
      <c r="C503" t="s">
        <v>3084</v>
      </c>
      <c r="D503" t="s">
        <v>4578</v>
      </c>
    </row>
    <row r="504" spans="1:4" x14ac:dyDescent="0.2">
      <c r="A504" t="s">
        <v>2523</v>
      </c>
      <c r="C504" t="s">
        <v>3085</v>
      </c>
      <c r="D504" t="s">
        <v>4579</v>
      </c>
    </row>
    <row r="505" spans="1:4" x14ac:dyDescent="0.2">
      <c r="A505">
        <v>0</v>
      </c>
      <c r="C505">
        <v>0</v>
      </c>
      <c r="D505">
        <v>0</v>
      </c>
    </row>
    <row r="506" spans="1:4" x14ac:dyDescent="0.2">
      <c r="A506" t="s">
        <v>2524</v>
      </c>
      <c r="C506" t="s">
        <v>3086</v>
      </c>
      <c r="D506" t="s">
        <v>4580</v>
      </c>
    </row>
    <row r="507" spans="1:4" x14ac:dyDescent="0.2">
      <c r="A507" t="s">
        <v>2525</v>
      </c>
      <c r="C507" t="s">
        <v>3087</v>
      </c>
      <c r="D507" t="s">
        <v>4581</v>
      </c>
    </row>
    <row r="508" spans="1:4" x14ac:dyDescent="0.2">
      <c r="A508">
        <v>0</v>
      </c>
      <c r="C508">
        <v>0</v>
      </c>
      <c r="D508">
        <v>0</v>
      </c>
    </row>
    <row r="509" spans="1:4" x14ac:dyDescent="0.2">
      <c r="A509" t="s">
        <v>2526</v>
      </c>
      <c r="C509" t="s">
        <v>3088</v>
      </c>
      <c r="D509" t="s">
        <v>4582</v>
      </c>
    </row>
    <row r="510" spans="1:4" x14ac:dyDescent="0.2">
      <c r="A510" t="s">
        <v>2527</v>
      </c>
      <c r="C510" t="s">
        <v>3089</v>
      </c>
      <c r="D510" t="s">
        <v>4583</v>
      </c>
    </row>
    <row r="511" spans="1:4" x14ac:dyDescent="0.2">
      <c r="A511">
        <v>0</v>
      </c>
      <c r="C511">
        <v>0</v>
      </c>
      <c r="D511">
        <v>0</v>
      </c>
    </row>
    <row r="512" spans="1:4" x14ac:dyDescent="0.2">
      <c r="A512" t="s">
        <v>2528</v>
      </c>
      <c r="C512" t="s">
        <v>3090</v>
      </c>
      <c r="D512" t="s">
        <v>4584</v>
      </c>
    </row>
    <row r="513" spans="1:4" x14ac:dyDescent="0.2">
      <c r="A513" t="s">
        <v>2529</v>
      </c>
      <c r="C513" t="s">
        <v>3091</v>
      </c>
      <c r="D513" t="s">
        <v>4585</v>
      </c>
    </row>
    <row r="514" spans="1:4" x14ac:dyDescent="0.2">
      <c r="A514">
        <v>0</v>
      </c>
      <c r="C514">
        <v>0</v>
      </c>
      <c r="D514">
        <v>0</v>
      </c>
    </row>
    <row r="515" spans="1:4" x14ac:dyDescent="0.2">
      <c r="A515" t="s">
        <v>2530</v>
      </c>
      <c r="C515" t="s">
        <v>3092</v>
      </c>
      <c r="D515" t="s">
        <v>4586</v>
      </c>
    </row>
    <row r="516" spans="1:4" x14ac:dyDescent="0.2">
      <c r="A516" t="s">
        <v>2531</v>
      </c>
      <c r="C516" t="s">
        <v>3093</v>
      </c>
      <c r="D516" t="s">
        <v>4587</v>
      </c>
    </row>
    <row r="517" spans="1:4" x14ac:dyDescent="0.2">
      <c r="A517">
        <v>0</v>
      </c>
      <c r="C517">
        <v>0</v>
      </c>
      <c r="D517">
        <v>0</v>
      </c>
    </row>
    <row r="518" spans="1:4" x14ac:dyDescent="0.2">
      <c r="A518" t="s">
        <v>2532</v>
      </c>
      <c r="C518" t="s">
        <v>3094</v>
      </c>
      <c r="D518" t="s">
        <v>4588</v>
      </c>
    </row>
    <row r="519" spans="1:4" x14ac:dyDescent="0.2">
      <c r="C519" t="s">
        <v>3095</v>
      </c>
      <c r="D519" t="s">
        <v>2515</v>
      </c>
    </row>
    <row r="520" spans="1:4" x14ac:dyDescent="0.2">
      <c r="C520">
        <v>0</v>
      </c>
      <c r="D520">
        <v>931720</v>
      </c>
    </row>
    <row r="521" spans="1:4" x14ac:dyDescent="0.2">
      <c r="C521" t="s">
        <v>3096</v>
      </c>
      <c r="D521" t="s">
        <v>4589</v>
      </c>
    </row>
    <row r="522" spans="1:4" x14ac:dyDescent="0.2">
      <c r="C522" t="s">
        <v>3097</v>
      </c>
      <c r="D522" t="s">
        <v>2517</v>
      </c>
    </row>
    <row r="523" spans="1:4" x14ac:dyDescent="0.2">
      <c r="C523">
        <v>53780</v>
      </c>
      <c r="D523">
        <v>98374</v>
      </c>
    </row>
    <row r="524" spans="1:4" x14ac:dyDescent="0.2">
      <c r="C524" t="s">
        <v>3098</v>
      </c>
      <c r="D524" t="s">
        <v>4590</v>
      </c>
    </row>
    <row r="525" spans="1:4" x14ac:dyDescent="0.2">
      <c r="C525" t="s">
        <v>3099</v>
      </c>
      <c r="D525" t="s">
        <v>2519</v>
      </c>
    </row>
    <row r="526" spans="1:4" x14ac:dyDescent="0.2">
      <c r="C526">
        <v>0</v>
      </c>
      <c r="D526">
        <v>92058</v>
      </c>
    </row>
    <row r="527" spans="1:4" x14ac:dyDescent="0.2">
      <c r="C527" t="s">
        <v>3100</v>
      </c>
      <c r="D527" t="s">
        <v>4591</v>
      </c>
    </row>
    <row r="528" spans="1:4" x14ac:dyDescent="0.2">
      <c r="C528" t="s">
        <v>3101</v>
      </c>
      <c r="D528" t="s">
        <v>2521</v>
      </c>
    </row>
    <row r="529" spans="3:4" x14ac:dyDescent="0.2">
      <c r="C529">
        <v>0</v>
      </c>
      <c r="D529">
        <v>23712</v>
      </c>
    </row>
    <row r="530" spans="3:4" x14ac:dyDescent="0.2">
      <c r="C530" t="s">
        <v>3102</v>
      </c>
      <c r="D530" t="s">
        <v>4592</v>
      </c>
    </row>
    <row r="531" spans="3:4" x14ac:dyDescent="0.2">
      <c r="C531" t="s">
        <v>3103</v>
      </c>
      <c r="D531" t="s">
        <v>2523</v>
      </c>
    </row>
    <row r="532" spans="3:4" x14ac:dyDescent="0.2">
      <c r="C532">
        <v>0</v>
      </c>
      <c r="D532">
        <v>0</v>
      </c>
    </row>
    <row r="533" spans="3:4" x14ac:dyDescent="0.2">
      <c r="C533" t="s">
        <v>3104</v>
      </c>
      <c r="D533" t="s">
        <v>4593</v>
      </c>
    </row>
    <row r="534" spans="3:4" x14ac:dyDescent="0.2">
      <c r="C534" t="s">
        <v>3105</v>
      </c>
      <c r="D534" t="s">
        <v>2525</v>
      </c>
    </row>
    <row r="535" spans="3:4" x14ac:dyDescent="0.2">
      <c r="C535">
        <v>0</v>
      </c>
      <c r="D535">
        <v>0</v>
      </c>
    </row>
    <row r="536" spans="3:4" x14ac:dyDescent="0.2">
      <c r="C536" t="s">
        <v>3106</v>
      </c>
      <c r="D536" t="s">
        <v>4594</v>
      </c>
    </row>
    <row r="537" spans="3:4" x14ac:dyDescent="0.2">
      <c r="C537" t="s">
        <v>3107</v>
      </c>
      <c r="D537" t="s">
        <v>2527</v>
      </c>
    </row>
    <row r="538" spans="3:4" x14ac:dyDescent="0.2">
      <c r="C538">
        <v>0</v>
      </c>
      <c r="D538">
        <v>0</v>
      </c>
    </row>
    <row r="539" spans="3:4" x14ac:dyDescent="0.2">
      <c r="C539" t="s">
        <v>3108</v>
      </c>
      <c r="D539" t="s">
        <v>4595</v>
      </c>
    </row>
    <row r="540" spans="3:4" x14ac:dyDescent="0.2">
      <c r="C540" t="s">
        <v>3109</v>
      </c>
      <c r="D540" t="s">
        <v>2529</v>
      </c>
    </row>
    <row r="541" spans="3:4" x14ac:dyDescent="0.2">
      <c r="C541">
        <v>0</v>
      </c>
      <c r="D541">
        <v>0</v>
      </c>
    </row>
    <row r="542" spans="3:4" x14ac:dyDescent="0.2">
      <c r="C542" t="s">
        <v>3110</v>
      </c>
      <c r="D542" t="s">
        <v>4596</v>
      </c>
    </row>
    <row r="543" spans="3:4" x14ac:dyDescent="0.2">
      <c r="C543" t="s">
        <v>3111</v>
      </c>
      <c r="D543" t="s">
        <v>4597</v>
      </c>
    </row>
    <row r="544" spans="3:4" x14ac:dyDescent="0.2">
      <c r="C544">
        <v>0</v>
      </c>
      <c r="D544">
        <v>1257693</v>
      </c>
    </row>
    <row r="545" spans="3:4" x14ac:dyDescent="0.2">
      <c r="C545" t="s">
        <v>3112</v>
      </c>
      <c r="D545" t="s">
        <v>4598</v>
      </c>
    </row>
    <row r="546" spans="3:4" x14ac:dyDescent="0.2">
      <c r="C546" t="s">
        <v>3113</v>
      </c>
      <c r="D546" t="s">
        <v>2935</v>
      </c>
    </row>
    <row r="547" spans="3:4" x14ac:dyDescent="0.2">
      <c r="C547">
        <v>0</v>
      </c>
      <c r="D547">
        <v>743573</v>
      </c>
    </row>
    <row r="548" spans="3:4" x14ac:dyDescent="0.2">
      <c r="C548" t="s">
        <v>3114</v>
      </c>
      <c r="D548" t="s">
        <v>4599</v>
      </c>
    </row>
    <row r="549" spans="3:4" x14ac:dyDescent="0.2">
      <c r="C549" t="s">
        <v>3115</v>
      </c>
      <c r="D549" t="s">
        <v>4600</v>
      </c>
    </row>
    <row r="550" spans="3:4" x14ac:dyDescent="0.2">
      <c r="C550">
        <v>0</v>
      </c>
      <c r="D550">
        <v>76141</v>
      </c>
    </row>
    <row r="551" spans="3:4" x14ac:dyDescent="0.2">
      <c r="C551" t="s">
        <v>3116</v>
      </c>
      <c r="D551" t="s">
        <v>4601</v>
      </c>
    </row>
    <row r="552" spans="3:4" x14ac:dyDescent="0.2">
      <c r="C552" t="s">
        <v>3117</v>
      </c>
      <c r="D552" t="s">
        <v>4602</v>
      </c>
    </row>
    <row r="553" spans="3:4" x14ac:dyDescent="0.2">
      <c r="C553">
        <v>0</v>
      </c>
      <c r="D553">
        <v>4615</v>
      </c>
    </row>
    <row r="554" spans="3:4" x14ac:dyDescent="0.2">
      <c r="C554" t="s">
        <v>3118</v>
      </c>
      <c r="D554" t="s">
        <v>4603</v>
      </c>
    </row>
    <row r="555" spans="3:4" x14ac:dyDescent="0.2">
      <c r="C555" t="s">
        <v>3119</v>
      </c>
      <c r="D555" t="s">
        <v>4604</v>
      </c>
    </row>
    <row r="556" spans="3:4" x14ac:dyDescent="0.2">
      <c r="C556">
        <v>0</v>
      </c>
      <c r="D556">
        <v>5125</v>
      </c>
    </row>
    <row r="557" spans="3:4" x14ac:dyDescent="0.2">
      <c r="C557" t="s">
        <v>3120</v>
      </c>
      <c r="D557" t="s">
        <v>4605</v>
      </c>
    </row>
    <row r="558" spans="3:4" x14ac:dyDescent="0.2">
      <c r="C558" t="s">
        <v>3121</v>
      </c>
      <c r="D558" t="s">
        <v>4606</v>
      </c>
    </row>
    <row r="559" spans="3:4" x14ac:dyDescent="0.2">
      <c r="C559">
        <v>0</v>
      </c>
      <c r="D559">
        <v>0</v>
      </c>
    </row>
    <row r="560" spans="3:4" x14ac:dyDescent="0.2">
      <c r="C560" t="s">
        <v>3122</v>
      </c>
      <c r="D560" t="s">
        <v>4607</v>
      </c>
    </row>
    <row r="561" spans="3:4" x14ac:dyDescent="0.2">
      <c r="C561" t="s">
        <v>3123</v>
      </c>
      <c r="D561" t="s">
        <v>4608</v>
      </c>
    </row>
    <row r="562" spans="3:4" x14ac:dyDescent="0.2">
      <c r="C562">
        <v>0</v>
      </c>
      <c r="D562">
        <v>0</v>
      </c>
    </row>
    <row r="563" spans="3:4" x14ac:dyDescent="0.2">
      <c r="C563" t="s">
        <v>3124</v>
      </c>
      <c r="D563" t="s">
        <v>4609</v>
      </c>
    </row>
    <row r="564" spans="3:4" x14ac:dyDescent="0.2">
      <c r="C564" t="s">
        <v>3125</v>
      </c>
      <c r="D564" t="s">
        <v>4610</v>
      </c>
    </row>
    <row r="565" spans="3:4" x14ac:dyDescent="0.2">
      <c r="C565">
        <v>0</v>
      </c>
      <c r="D565">
        <v>0</v>
      </c>
    </row>
    <row r="566" spans="3:4" x14ac:dyDescent="0.2">
      <c r="C566" t="s">
        <v>3126</v>
      </c>
      <c r="D566" t="s">
        <v>4611</v>
      </c>
    </row>
    <row r="567" spans="3:4" x14ac:dyDescent="0.2">
      <c r="C567" t="s">
        <v>3127</v>
      </c>
      <c r="D567" t="s">
        <v>4612</v>
      </c>
    </row>
    <row r="568" spans="3:4" x14ac:dyDescent="0.2">
      <c r="C568">
        <v>0</v>
      </c>
      <c r="D568">
        <v>0</v>
      </c>
    </row>
    <row r="569" spans="3:4" x14ac:dyDescent="0.2">
      <c r="C569" t="s">
        <v>3128</v>
      </c>
      <c r="D569" t="s">
        <v>4613</v>
      </c>
    </row>
    <row r="570" spans="3:4" x14ac:dyDescent="0.2">
      <c r="C570" t="s">
        <v>3129</v>
      </c>
      <c r="D570" t="s">
        <v>4614</v>
      </c>
    </row>
    <row r="571" spans="3:4" x14ac:dyDescent="0.2">
      <c r="C571">
        <v>0</v>
      </c>
      <c r="D571">
        <v>772548</v>
      </c>
    </row>
    <row r="572" spans="3:4" x14ac:dyDescent="0.2">
      <c r="C572" t="s">
        <v>3130</v>
      </c>
      <c r="D572" t="s">
        <v>4615</v>
      </c>
    </row>
    <row r="573" spans="3:4" x14ac:dyDescent="0.2">
      <c r="C573" t="s">
        <v>3131</v>
      </c>
      <c r="D573" t="s">
        <v>4616</v>
      </c>
    </row>
    <row r="574" spans="3:4" x14ac:dyDescent="0.2">
      <c r="C574">
        <v>0</v>
      </c>
      <c r="D574">
        <v>774272</v>
      </c>
    </row>
    <row r="575" spans="3:4" x14ac:dyDescent="0.2">
      <c r="C575" t="s">
        <v>3132</v>
      </c>
      <c r="D575" t="s">
        <v>4617</v>
      </c>
    </row>
    <row r="576" spans="3:4" x14ac:dyDescent="0.2">
      <c r="C576" t="s">
        <v>3133</v>
      </c>
      <c r="D576" t="s">
        <v>4618</v>
      </c>
    </row>
    <row r="577" spans="3:4" x14ac:dyDescent="0.2">
      <c r="C577">
        <v>0</v>
      </c>
      <c r="D577">
        <v>76734</v>
      </c>
    </row>
    <row r="578" spans="3:4" x14ac:dyDescent="0.2">
      <c r="C578" t="s">
        <v>3134</v>
      </c>
      <c r="D578" t="s">
        <v>4619</v>
      </c>
    </row>
    <row r="579" spans="3:4" x14ac:dyDescent="0.2">
      <c r="C579" t="s">
        <v>3135</v>
      </c>
      <c r="D579" t="s">
        <v>4620</v>
      </c>
    </row>
    <row r="580" spans="3:4" x14ac:dyDescent="0.2">
      <c r="C580">
        <v>0</v>
      </c>
      <c r="D580">
        <v>1415</v>
      </c>
    </row>
    <row r="581" spans="3:4" x14ac:dyDescent="0.2">
      <c r="C581" t="s">
        <v>3136</v>
      </c>
      <c r="D581" t="s">
        <v>4621</v>
      </c>
    </row>
    <row r="582" spans="3:4" x14ac:dyDescent="0.2">
      <c r="C582" t="s">
        <v>3137</v>
      </c>
      <c r="D582" t="s">
        <v>4622</v>
      </c>
    </row>
    <row r="583" spans="3:4" x14ac:dyDescent="0.2">
      <c r="C583">
        <v>0</v>
      </c>
      <c r="D583">
        <v>4770</v>
      </c>
    </row>
    <row r="584" spans="3:4" x14ac:dyDescent="0.2">
      <c r="C584" t="s">
        <v>3138</v>
      </c>
      <c r="D584" t="s">
        <v>4623</v>
      </c>
    </row>
    <row r="585" spans="3:4" x14ac:dyDescent="0.2">
      <c r="C585" t="s">
        <v>3139</v>
      </c>
      <c r="D585" t="s">
        <v>4624</v>
      </c>
    </row>
    <row r="586" spans="3:4" x14ac:dyDescent="0.2">
      <c r="C586">
        <v>0</v>
      </c>
      <c r="D586">
        <v>0</v>
      </c>
    </row>
    <row r="587" spans="3:4" x14ac:dyDescent="0.2">
      <c r="C587" t="s">
        <v>3140</v>
      </c>
      <c r="D587" t="s">
        <v>4625</v>
      </c>
    </row>
    <row r="588" spans="3:4" x14ac:dyDescent="0.2">
      <c r="C588" t="s">
        <v>3141</v>
      </c>
      <c r="D588" t="s">
        <v>4626</v>
      </c>
    </row>
    <row r="589" spans="3:4" x14ac:dyDescent="0.2">
      <c r="C589">
        <v>0</v>
      </c>
      <c r="D589">
        <v>0</v>
      </c>
    </row>
    <row r="590" spans="3:4" x14ac:dyDescent="0.2">
      <c r="C590" t="s">
        <v>3142</v>
      </c>
      <c r="D590" t="s">
        <v>4627</v>
      </c>
    </row>
    <row r="591" spans="3:4" x14ac:dyDescent="0.2">
      <c r="C591" t="s">
        <v>3143</v>
      </c>
      <c r="D591" t="s">
        <v>4628</v>
      </c>
    </row>
    <row r="592" spans="3:4" x14ac:dyDescent="0.2">
      <c r="C592">
        <v>0</v>
      </c>
      <c r="D592">
        <v>5118</v>
      </c>
    </row>
    <row r="593" spans="3:4" x14ac:dyDescent="0.2">
      <c r="C593" t="s">
        <v>3144</v>
      </c>
      <c r="D593" t="s">
        <v>4629</v>
      </c>
    </row>
    <row r="594" spans="3:4" x14ac:dyDescent="0.2">
      <c r="C594" t="s">
        <v>3145</v>
      </c>
      <c r="D594" t="s">
        <v>4630</v>
      </c>
    </row>
    <row r="595" spans="3:4" x14ac:dyDescent="0.2">
      <c r="C595">
        <v>0</v>
      </c>
      <c r="D595">
        <v>0</v>
      </c>
    </row>
    <row r="596" spans="3:4" x14ac:dyDescent="0.2">
      <c r="C596" t="s">
        <v>3146</v>
      </c>
      <c r="D596" t="s">
        <v>4631</v>
      </c>
    </row>
    <row r="597" spans="3:4" x14ac:dyDescent="0.2">
      <c r="C597" t="s">
        <v>3147</v>
      </c>
      <c r="D597" t="s">
        <v>4632</v>
      </c>
    </row>
    <row r="598" spans="3:4" x14ac:dyDescent="0.2">
      <c r="C598">
        <v>0</v>
      </c>
      <c r="D598">
        <v>872816</v>
      </c>
    </row>
    <row r="599" spans="3:4" x14ac:dyDescent="0.2">
      <c r="C599" t="s">
        <v>3148</v>
      </c>
      <c r="D599" t="s">
        <v>4633</v>
      </c>
    </row>
    <row r="600" spans="3:4" x14ac:dyDescent="0.2">
      <c r="C600" t="s">
        <v>3149</v>
      </c>
      <c r="D600" t="s">
        <v>4634</v>
      </c>
    </row>
    <row r="601" spans="3:4" x14ac:dyDescent="0.2">
      <c r="C601">
        <v>0</v>
      </c>
      <c r="D601">
        <v>666206</v>
      </c>
    </row>
    <row r="602" spans="3:4" x14ac:dyDescent="0.2">
      <c r="C602" t="s">
        <v>3150</v>
      </c>
      <c r="D602" t="s">
        <v>4635</v>
      </c>
    </row>
    <row r="603" spans="3:4" x14ac:dyDescent="0.2">
      <c r="C603" t="s">
        <v>3151</v>
      </c>
      <c r="D603" t="s">
        <v>4636</v>
      </c>
    </row>
    <row r="604" spans="3:4" x14ac:dyDescent="0.2">
      <c r="C604">
        <v>0</v>
      </c>
      <c r="D604">
        <v>35513</v>
      </c>
    </row>
    <row r="605" spans="3:4" x14ac:dyDescent="0.2">
      <c r="C605" t="s">
        <v>3152</v>
      </c>
      <c r="D605" t="s">
        <v>4637</v>
      </c>
    </row>
    <row r="606" spans="3:4" x14ac:dyDescent="0.2">
      <c r="C606" t="s">
        <v>3153</v>
      </c>
      <c r="D606" t="s">
        <v>4638</v>
      </c>
    </row>
    <row r="607" spans="3:4" x14ac:dyDescent="0.2">
      <c r="C607">
        <v>0</v>
      </c>
      <c r="D607">
        <v>13298</v>
      </c>
    </row>
    <row r="608" spans="3:4" x14ac:dyDescent="0.2">
      <c r="C608" t="s">
        <v>3154</v>
      </c>
      <c r="D608" t="s">
        <v>4639</v>
      </c>
    </row>
    <row r="609" spans="3:4" x14ac:dyDescent="0.2">
      <c r="C609" t="s">
        <v>3155</v>
      </c>
      <c r="D609" t="s">
        <v>4640</v>
      </c>
    </row>
    <row r="610" spans="3:4" x14ac:dyDescent="0.2">
      <c r="C610">
        <v>0</v>
      </c>
      <c r="D610">
        <v>4037</v>
      </c>
    </row>
    <row r="611" spans="3:4" x14ac:dyDescent="0.2">
      <c r="C611" t="s">
        <v>3156</v>
      </c>
      <c r="D611" t="s">
        <v>4641</v>
      </c>
    </row>
    <row r="612" spans="3:4" x14ac:dyDescent="0.2">
      <c r="C612" t="s">
        <v>3157</v>
      </c>
      <c r="D612" t="s">
        <v>4642</v>
      </c>
    </row>
    <row r="613" spans="3:4" x14ac:dyDescent="0.2">
      <c r="C613">
        <v>0</v>
      </c>
      <c r="D613">
        <v>0</v>
      </c>
    </row>
    <row r="614" spans="3:4" x14ac:dyDescent="0.2">
      <c r="C614" t="s">
        <v>3158</v>
      </c>
      <c r="D614" t="s">
        <v>4643</v>
      </c>
    </row>
    <row r="615" spans="3:4" x14ac:dyDescent="0.2">
      <c r="C615" t="s">
        <v>3159</v>
      </c>
      <c r="D615" t="s">
        <v>4644</v>
      </c>
    </row>
    <row r="616" spans="3:4" x14ac:dyDescent="0.2">
      <c r="C616">
        <v>0</v>
      </c>
      <c r="D616">
        <v>0</v>
      </c>
    </row>
    <row r="617" spans="3:4" x14ac:dyDescent="0.2">
      <c r="C617" t="s">
        <v>3160</v>
      </c>
      <c r="D617" t="s">
        <v>4645</v>
      </c>
    </row>
    <row r="618" spans="3:4" x14ac:dyDescent="0.2">
      <c r="C618" t="s">
        <v>3161</v>
      </c>
      <c r="D618" t="s">
        <v>4646</v>
      </c>
    </row>
    <row r="619" spans="3:4" x14ac:dyDescent="0.2">
      <c r="C619">
        <v>9950</v>
      </c>
      <c r="D619">
        <v>0</v>
      </c>
    </row>
    <row r="620" spans="3:4" x14ac:dyDescent="0.2">
      <c r="C620" t="s">
        <v>3162</v>
      </c>
      <c r="D620" t="s">
        <v>4647</v>
      </c>
    </row>
    <row r="621" spans="3:4" x14ac:dyDescent="0.2">
      <c r="C621" t="s">
        <v>3163</v>
      </c>
      <c r="D621" t="s">
        <v>4648</v>
      </c>
    </row>
    <row r="622" spans="3:4" x14ac:dyDescent="0.2">
      <c r="C622">
        <v>0</v>
      </c>
      <c r="D622">
        <v>0</v>
      </c>
    </row>
    <row r="623" spans="3:4" x14ac:dyDescent="0.2">
      <c r="C623" t="s">
        <v>3164</v>
      </c>
      <c r="D623" t="s">
        <v>4649</v>
      </c>
    </row>
    <row r="624" spans="3:4" x14ac:dyDescent="0.2">
      <c r="C624" t="s">
        <v>3165</v>
      </c>
      <c r="D624" t="s">
        <v>4650</v>
      </c>
    </row>
    <row r="625" spans="3:4" x14ac:dyDescent="0.2">
      <c r="C625">
        <v>0</v>
      </c>
      <c r="D625">
        <v>630886</v>
      </c>
    </row>
    <row r="626" spans="3:4" x14ac:dyDescent="0.2">
      <c r="C626" t="s">
        <v>3166</v>
      </c>
      <c r="D626" t="s">
        <v>4651</v>
      </c>
    </row>
    <row r="627" spans="3:4" x14ac:dyDescent="0.2">
      <c r="C627" t="s">
        <v>3167</v>
      </c>
      <c r="D627" t="s">
        <v>4652</v>
      </c>
    </row>
    <row r="628" spans="3:4" x14ac:dyDescent="0.2">
      <c r="C628">
        <v>0</v>
      </c>
      <c r="D628">
        <v>1018904</v>
      </c>
    </row>
    <row r="629" spans="3:4" x14ac:dyDescent="0.2">
      <c r="C629" t="s">
        <v>3168</v>
      </c>
      <c r="D629" t="s">
        <v>4653</v>
      </c>
    </row>
    <row r="630" spans="3:4" x14ac:dyDescent="0.2">
      <c r="C630" t="s">
        <v>3169</v>
      </c>
      <c r="D630" t="s">
        <v>4654</v>
      </c>
    </row>
    <row r="631" spans="3:4" x14ac:dyDescent="0.2">
      <c r="C631">
        <v>318874</v>
      </c>
      <c r="D631">
        <v>176979</v>
      </c>
    </row>
    <row r="632" spans="3:4" x14ac:dyDescent="0.2">
      <c r="C632" t="s">
        <v>3170</v>
      </c>
      <c r="D632" t="s">
        <v>4655</v>
      </c>
    </row>
    <row r="633" spans="3:4" x14ac:dyDescent="0.2">
      <c r="C633" t="s">
        <v>3171</v>
      </c>
      <c r="D633" t="s">
        <v>4656</v>
      </c>
    </row>
    <row r="634" spans="3:4" x14ac:dyDescent="0.2">
      <c r="C634">
        <v>0</v>
      </c>
      <c r="D634">
        <v>242505</v>
      </c>
    </row>
    <row r="635" spans="3:4" x14ac:dyDescent="0.2">
      <c r="C635" t="s">
        <v>3172</v>
      </c>
      <c r="D635" t="s">
        <v>4657</v>
      </c>
    </row>
    <row r="636" spans="3:4" x14ac:dyDescent="0.2">
      <c r="C636" t="s">
        <v>3173</v>
      </c>
      <c r="D636" t="s">
        <v>2939</v>
      </c>
    </row>
    <row r="637" spans="3:4" x14ac:dyDescent="0.2">
      <c r="C637">
        <v>0</v>
      </c>
      <c r="D637">
        <v>43938</v>
      </c>
    </row>
    <row r="638" spans="3:4" x14ac:dyDescent="0.2">
      <c r="C638" t="s">
        <v>3174</v>
      </c>
      <c r="D638" t="s">
        <v>4658</v>
      </c>
    </row>
    <row r="639" spans="3:4" x14ac:dyDescent="0.2">
      <c r="C639" t="s">
        <v>3175</v>
      </c>
      <c r="D639" t="s">
        <v>4659</v>
      </c>
    </row>
    <row r="640" spans="3:4" x14ac:dyDescent="0.2">
      <c r="C640">
        <v>0</v>
      </c>
      <c r="D640">
        <v>16033</v>
      </c>
    </row>
    <row r="641" spans="3:4" x14ac:dyDescent="0.2">
      <c r="C641" t="s">
        <v>3176</v>
      </c>
      <c r="D641" t="s">
        <v>4660</v>
      </c>
    </row>
    <row r="642" spans="3:4" x14ac:dyDescent="0.2">
      <c r="C642" t="s">
        <v>3177</v>
      </c>
      <c r="D642" t="s">
        <v>4661</v>
      </c>
    </row>
    <row r="643" spans="3:4" x14ac:dyDescent="0.2">
      <c r="C643">
        <v>0</v>
      </c>
      <c r="D643">
        <v>3154</v>
      </c>
    </row>
    <row r="644" spans="3:4" x14ac:dyDescent="0.2">
      <c r="C644" t="s">
        <v>3178</v>
      </c>
      <c r="D644" t="s">
        <v>4662</v>
      </c>
    </row>
    <row r="645" spans="3:4" x14ac:dyDescent="0.2">
      <c r="C645" t="s">
        <v>3179</v>
      </c>
      <c r="D645" t="s">
        <v>4663</v>
      </c>
    </row>
    <row r="646" spans="3:4" x14ac:dyDescent="0.2">
      <c r="C646">
        <v>0</v>
      </c>
      <c r="D646">
        <v>4395</v>
      </c>
    </row>
    <row r="647" spans="3:4" x14ac:dyDescent="0.2">
      <c r="C647" t="s">
        <v>3180</v>
      </c>
      <c r="D647" t="s">
        <v>4664</v>
      </c>
    </row>
    <row r="648" spans="3:4" x14ac:dyDescent="0.2">
      <c r="C648" t="s">
        <v>3181</v>
      </c>
      <c r="D648" t="s">
        <v>4665</v>
      </c>
    </row>
    <row r="649" spans="3:4" x14ac:dyDescent="0.2">
      <c r="C649">
        <v>0</v>
      </c>
      <c r="D649">
        <v>0</v>
      </c>
    </row>
    <row r="650" spans="3:4" x14ac:dyDescent="0.2">
      <c r="C650" t="s">
        <v>3182</v>
      </c>
      <c r="D650" t="s">
        <v>4666</v>
      </c>
    </row>
    <row r="651" spans="3:4" x14ac:dyDescent="0.2">
      <c r="C651" t="s">
        <v>3183</v>
      </c>
      <c r="D651" t="s">
        <v>4667</v>
      </c>
    </row>
    <row r="652" spans="3:4" x14ac:dyDescent="0.2">
      <c r="C652">
        <v>0</v>
      </c>
      <c r="D652">
        <v>1637493</v>
      </c>
    </row>
    <row r="653" spans="3:4" x14ac:dyDescent="0.2">
      <c r="C653" t="s">
        <v>3184</v>
      </c>
      <c r="D653" t="s">
        <v>4668</v>
      </c>
    </row>
    <row r="654" spans="3:4" x14ac:dyDescent="0.2">
      <c r="C654" t="s">
        <v>3185</v>
      </c>
      <c r="D654" t="s">
        <v>4669</v>
      </c>
    </row>
    <row r="655" spans="3:4" x14ac:dyDescent="0.2">
      <c r="C655">
        <v>62490</v>
      </c>
      <c r="D655">
        <v>756678</v>
      </c>
    </row>
    <row r="656" spans="3:4" x14ac:dyDescent="0.2">
      <c r="C656" t="s">
        <v>3186</v>
      </c>
      <c r="D656" t="s">
        <v>4670</v>
      </c>
    </row>
    <row r="657" spans="3:4" x14ac:dyDescent="0.2">
      <c r="C657" t="s">
        <v>3187</v>
      </c>
      <c r="D657" t="s">
        <v>4671</v>
      </c>
    </row>
    <row r="658" spans="3:4" x14ac:dyDescent="0.2">
      <c r="C658">
        <v>0</v>
      </c>
      <c r="D658">
        <v>85310</v>
      </c>
    </row>
    <row r="659" spans="3:4" x14ac:dyDescent="0.2">
      <c r="C659" t="s">
        <v>3188</v>
      </c>
      <c r="D659" t="s">
        <v>4672</v>
      </c>
    </row>
    <row r="660" spans="3:4" x14ac:dyDescent="0.2">
      <c r="C660" t="s">
        <v>3189</v>
      </c>
      <c r="D660" t="s">
        <v>4673</v>
      </c>
    </row>
    <row r="661" spans="3:4" x14ac:dyDescent="0.2">
      <c r="C661">
        <v>0</v>
      </c>
      <c r="D661">
        <v>959</v>
      </c>
    </row>
    <row r="662" spans="3:4" x14ac:dyDescent="0.2">
      <c r="C662" t="s">
        <v>3190</v>
      </c>
      <c r="D662" t="s">
        <v>4674</v>
      </c>
    </row>
    <row r="663" spans="3:4" x14ac:dyDescent="0.2">
      <c r="C663" t="s">
        <v>3191</v>
      </c>
      <c r="D663" t="s">
        <v>2941</v>
      </c>
    </row>
    <row r="664" spans="3:4" x14ac:dyDescent="0.2">
      <c r="C664">
        <v>0</v>
      </c>
      <c r="D664">
        <v>39723</v>
      </c>
    </row>
    <row r="665" spans="3:4" x14ac:dyDescent="0.2">
      <c r="C665" t="s">
        <v>3192</v>
      </c>
      <c r="D665" t="s">
        <v>4675</v>
      </c>
    </row>
    <row r="666" spans="3:4" x14ac:dyDescent="0.2">
      <c r="C666" t="s">
        <v>3193</v>
      </c>
      <c r="D666" t="s">
        <v>4676</v>
      </c>
    </row>
    <row r="667" spans="3:4" x14ac:dyDescent="0.2">
      <c r="C667">
        <v>0</v>
      </c>
      <c r="D667">
        <v>0</v>
      </c>
    </row>
    <row r="668" spans="3:4" x14ac:dyDescent="0.2">
      <c r="C668" t="s">
        <v>3194</v>
      </c>
      <c r="D668" t="s">
        <v>4677</v>
      </c>
    </row>
    <row r="669" spans="3:4" x14ac:dyDescent="0.2">
      <c r="C669" t="s">
        <v>3195</v>
      </c>
      <c r="D669" t="s">
        <v>4678</v>
      </c>
    </row>
    <row r="670" spans="3:4" x14ac:dyDescent="0.2">
      <c r="C670">
        <v>0</v>
      </c>
      <c r="D670">
        <v>295</v>
      </c>
    </row>
    <row r="671" spans="3:4" x14ac:dyDescent="0.2">
      <c r="C671" t="s">
        <v>3196</v>
      </c>
      <c r="D671" t="s">
        <v>4679</v>
      </c>
    </row>
    <row r="672" spans="3:4" x14ac:dyDescent="0.2">
      <c r="C672" t="s">
        <v>3197</v>
      </c>
      <c r="D672" t="s">
        <v>4680</v>
      </c>
    </row>
    <row r="673" spans="3:4" x14ac:dyDescent="0.2">
      <c r="C673">
        <v>0</v>
      </c>
      <c r="D673">
        <v>0</v>
      </c>
    </row>
    <row r="674" spans="3:4" x14ac:dyDescent="0.2">
      <c r="C674" t="s">
        <v>3198</v>
      </c>
      <c r="D674" t="s">
        <v>4681</v>
      </c>
    </row>
    <row r="675" spans="3:4" x14ac:dyDescent="0.2">
      <c r="C675" t="s">
        <v>3199</v>
      </c>
      <c r="D675" t="s">
        <v>4682</v>
      </c>
    </row>
    <row r="676" spans="3:4" x14ac:dyDescent="0.2">
      <c r="C676">
        <v>0</v>
      </c>
      <c r="D676">
        <v>0</v>
      </c>
    </row>
    <row r="677" spans="3:4" x14ac:dyDescent="0.2">
      <c r="C677" t="s">
        <v>3200</v>
      </c>
      <c r="D677" t="s">
        <v>4683</v>
      </c>
    </row>
    <row r="678" spans="3:4" x14ac:dyDescent="0.2">
      <c r="C678" t="s">
        <v>3201</v>
      </c>
      <c r="D678" t="s">
        <v>4684</v>
      </c>
    </row>
    <row r="679" spans="3:4" x14ac:dyDescent="0.2">
      <c r="C679">
        <v>0</v>
      </c>
      <c r="D679">
        <v>884748</v>
      </c>
    </row>
    <row r="680" spans="3:4" x14ac:dyDescent="0.2">
      <c r="C680" t="s">
        <v>3202</v>
      </c>
      <c r="D680" t="s">
        <v>4685</v>
      </c>
    </row>
    <row r="681" spans="3:4" x14ac:dyDescent="0.2">
      <c r="C681" t="s">
        <v>3203</v>
      </c>
      <c r="D681" t="s">
        <v>4686</v>
      </c>
    </row>
    <row r="682" spans="3:4" x14ac:dyDescent="0.2">
      <c r="C682">
        <v>0</v>
      </c>
      <c r="D682">
        <v>0</v>
      </c>
    </row>
    <row r="683" spans="3:4" x14ac:dyDescent="0.2">
      <c r="C683" t="s">
        <v>3204</v>
      </c>
      <c r="D683" t="s">
        <v>4687</v>
      </c>
    </row>
    <row r="684" spans="3:4" x14ac:dyDescent="0.2">
      <c r="C684" t="s">
        <v>3205</v>
      </c>
      <c r="D684" t="s">
        <v>4688</v>
      </c>
    </row>
    <row r="685" spans="3:4" x14ac:dyDescent="0.2">
      <c r="C685">
        <v>0</v>
      </c>
      <c r="D685">
        <v>0</v>
      </c>
    </row>
    <row r="686" spans="3:4" x14ac:dyDescent="0.2">
      <c r="C686" t="s">
        <v>3206</v>
      </c>
      <c r="D686" t="s">
        <v>4689</v>
      </c>
    </row>
    <row r="687" spans="3:4" x14ac:dyDescent="0.2">
      <c r="C687" t="s">
        <v>3207</v>
      </c>
      <c r="D687" t="s">
        <v>4690</v>
      </c>
    </row>
    <row r="688" spans="3:4" x14ac:dyDescent="0.2">
      <c r="C688">
        <v>0</v>
      </c>
      <c r="D688">
        <v>61018</v>
      </c>
    </row>
    <row r="689" spans="3:4" x14ac:dyDescent="0.2">
      <c r="C689" t="s">
        <v>3208</v>
      </c>
      <c r="D689" t="s">
        <v>4691</v>
      </c>
    </row>
    <row r="690" spans="3:4" x14ac:dyDescent="0.2">
      <c r="C690" t="s">
        <v>3209</v>
      </c>
      <c r="D690" t="s">
        <v>2943</v>
      </c>
    </row>
    <row r="691" spans="3:4" x14ac:dyDescent="0.2">
      <c r="C691">
        <v>0</v>
      </c>
      <c r="D691">
        <v>0</v>
      </c>
    </row>
    <row r="692" spans="3:4" x14ac:dyDescent="0.2">
      <c r="C692" t="s">
        <v>3210</v>
      </c>
      <c r="D692" t="s">
        <v>4692</v>
      </c>
    </row>
    <row r="693" spans="3:4" x14ac:dyDescent="0.2">
      <c r="C693" t="s">
        <v>3211</v>
      </c>
      <c r="D693" t="s">
        <v>4693</v>
      </c>
    </row>
    <row r="694" spans="3:4" x14ac:dyDescent="0.2">
      <c r="C694">
        <v>0</v>
      </c>
      <c r="D694">
        <v>0</v>
      </c>
    </row>
    <row r="695" spans="3:4" x14ac:dyDescent="0.2">
      <c r="C695" t="s">
        <v>3212</v>
      </c>
      <c r="D695" t="s">
        <v>4694</v>
      </c>
    </row>
    <row r="696" spans="3:4" x14ac:dyDescent="0.2">
      <c r="C696" t="s">
        <v>3213</v>
      </c>
      <c r="D696" t="s">
        <v>4695</v>
      </c>
    </row>
    <row r="697" spans="3:4" x14ac:dyDescent="0.2">
      <c r="C697">
        <v>0</v>
      </c>
      <c r="D697">
        <v>0</v>
      </c>
    </row>
    <row r="698" spans="3:4" x14ac:dyDescent="0.2">
      <c r="C698" t="s">
        <v>3214</v>
      </c>
      <c r="D698" t="s">
        <v>4696</v>
      </c>
    </row>
    <row r="699" spans="3:4" x14ac:dyDescent="0.2">
      <c r="C699" t="s">
        <v>3215</v>
      </c>
      <c r="D699" t="s">
        <v>4697</v>
      </c>
    </row>
    <row r="700" spans="3:4" x14ac:dyDescent="0.2">
      <c r="C700">
        <v>0</v>
      </c>
      <c r="D700">
        <v>0</v>
      </c>
    </row>
    <row r="701" spans="3:4" x14ac:dyDescent="0.2">
      <c r="C701" t="s">
        <v>3216</v>
      </c>
      <c r="D701" t="s">
        <v>4698</v>
      </c>
    </row>
    <row r="702" spans="3:4" x14ac:dyDescent="0.2">
      <c r="C702" t="s">
        <v>3217</v>
      </c>
      <c r="D702" t="s">
        <v>4699</v>
      </c>
    </row>
    <row r="703" spans="3:4" x14ac:dyDescent="0.2">
      <c r="C703">
        <v>0</v>
      </c>
      <c r="D703">
        <v>0</v>
      </c>
    </row>
    <row r="704" spans="3:4" x14ac:dyDescent="0.2">
      <c r="C704" t="s">
        <v>3218</v>
      </c>
      <c r="D704" t="s">
        <v>4700</v>
      </c>
    </row>
    <row r="705" spans="3:4" x14ac:dyDescent="0.2">
      <c r="C705" t="s">
        <v>3219</v>
      </c>
      <c r="D705" t="s">
        <v>4701</v>
      </c>
    </row>
    <row r="706" spans="3:4" x14ac:dyDescent="0.2">
      <c r="C706">
        <v>0</v>
      </c>
      <c r="D706">
        <v>60000</v>
      </c>
    </row>
    <row r="707" spans="3:4" x14ac:dyDescent="0.2">
      <c r="C707" t="s">
        <v>3220</v>
      </c>
      <c r="D707" t="s">
        <v>4702</v>
      </c>
    </row>
    <row r="708" spans="3:4" x14ac:dyDescent="0.2">
      <c r="C708" t="s">
        <v>3221</v>
      </c>
      <c r="D708" t="s">
        <v>2663</v>
      </c>
    </row>
    <row r="709" spans="3:4" x14ac:dyDescent="0.2">
      <c r="C709">
        <v>0</v>
      </c>
      <c r="D709">
        <v>174254</v>
      </c>
    </row>
    <row r="710" spans="3:4" x14ac:dyDescent="0.2">
      <c r="C710" t="s">
        <v>3222</v>
      </c>
      <c r="D710" t="s">
        <v>4703</v>
      </c>
    </row>
    <row r="711" spans="3:4" x14ac:dyDescent="0.2">
      <c r="C711" t="s">
        <v>3223</v>
      </c>
      <c r="D711" t="s">
        <v>2665</v>
      </c>
    </row>
    <row r="712" spans="3:4" x14ac:dyDescent="0.2">
      <c r="C712">
        <v>0</v>
      </c>
      <c r="D712">
        <v>40986</v>
      </c>
    </row>
    <row r="713" spans="3:4" x14ac:dyDescent="0.2">
      <c r="C713" t="s">
        <v>3224</v>
      </c>
      <c r="D713" t="s">
        <v>4704</v>
      </c>
    </row>
    <row r="714" spans="3:4" x14ac:dyDescent="0.2">
      <c r="C714" t="s">
        <v>3225</v>
      </c>
      <c r="D714" t="s">
        <v>4705</v>
      </c>
    </row>
    <row r="715" spans="3:4" x14ac:dyDescent="0.2">
      <c r="C715">
        <v>0</v>
      </c>
      <c r="D715">
        <v>52680</v>
      </c>
    </row>
    <row r="716" spans="3:4" x14ac:dyDescent="0.2">
      <c r="C716" t="s">
        <v>3226</v>
      </c>
      <c r="D716" t="s">
        <v>4706</v>
      </c>
    </row>
    <row r="717" spans="3:4" x14ac:dyDescent="0.2">
      <c r="C717" t="s">
        <v>3227</v>
      </c>
      <c r="D717" t="s">
        <v>2667</v>
      </c>
    </row>
    <row r="718" spans="3:4" x14ac:dyDescent="0.2">
      <c r="C718">
        <v>7325435</v>
      </c>
      <c r="D718">
        <v>3465</v>
      </c>
    </row>
    <row r="719" spans="3:4" x14ac:dyDescent="0.2">
      <c r="C719" t="s">
        <v>3228</v>
      </c>
      <c r="D719" t="s">
        <v>4707</v>
      </c>
    </row>
    <row r="720" spans="3:4" x14ac:dyDescent="0.2">
      <c r="C720" t="s">
        <v>3229</v>
      </c>
      <c r="D720" t="s">
        <v>4708</v>
      </c>
    </row>
    <row r="721" spans="3:4" x14ac:dyDescent="0.2">
      <c r="C721">
        <v>0</v>
      </c>
      <c r="D721">
        <v>0</v>
      </c>
    </row>
    <row r="722" spans="3:4" x14ac:dyDescent="0.2">
      <c r="C722" t="s">
        <v>3230</v>
      </c>
      <c r="D722" t="s">
        <v>4709</v>
      </c>
    </row>
    <row r="723" spans="3:4" x14ac:dyDescent="0.2">
      <c r="C723" t="s">
        <v>3231</v>
      </c>
      <c r="D723" t="s">
        <v>4710</v>
      </c>
    </row>
    <row r="724" spans="3:4" x14ac:dyDescent="0.2">
      <c r="C724">
        <v>0</v>
      </c>
      <c r="D724">
        <v>16217</v>
      </c>
    </row>
    <row r="725" spans="3:4" x14ac:dyDescent="0.2">
      <c r="C725" t="s">
        <v>3232</v>
      </c>
      <c r="D725" t="s">
        <v>4711</v>
      </c>
    </row>
    <row r="726" spans="3:4" x14ac:dyDescent="0.2">
      <c r="C726" t="s">
        <v>3233</v>
      </c>
      <c r="D726" t="s">
        <v>4712</v>
      </c>
    </row>
    <row r="727" spans="3:4" x14ac:dyDescent="0.2">
      <c r="C727">
        <v>0</v>
      </c>
      <c r="D727">
        <v>0</v>
      </c>
    </row>
    <row r="728" spans="3:4" x14ac:dyDescent="0.2">
      <c r="C728" t="s">
        <v>3234</v>
      </c>
      <c r="D728" t="s">
        <v>4713</v>
      </c>
    </row>
    <row r="729" spans="3:4" x14ac:dyDescent="0.2">
      <c r="C729" t="s">
        <v>3235</v>
      </c>
      <c r="D729" t="s">
        <v>4714</v>
      </c>
    </row>
    <row r="730" spans="3:4" x14ac:dyDescent="0.2">
      <c r="C730">
        <v>0</v>
      </c>
      <c r="D730">
        <v>0</v>
      </c>
    </row>
    <row r="731" spans="3:4" x14ac:dyDescent="0.2">
      <c r="C731" t="s">
        <v>3236</v>
      </c>
      <c r="D731" t="s">
        <v>4715</v>
      </c>
    </row>
    <row r="732" spans="3:4" x14ac:dyDescent="0.2">
      <c r="C732" t="s">
        <v>3237</v>
      </c>
      <c r="D732" t="s">
        <v>4716</v>
      </c>
    </row>
    <row r="733" spans="3:4" x14ac:dyDescent="0.2">
      <c r="C733">
        <v>0</v>
      </c>
      <c r="D733">
        <v>48000</v>
      </c>
    </row>
    <row r="734" spans="3:4" x14ac:dyDescent="0.2">
      <c r="C734" t="s">
        <v>3238</v>
      </c>
      <c r="D734" t="s">
        <v>4717</v>
      </c>
    </row>
    <row r="735" spans="3:4" x14ac:dyDescent="0.2">
      <c r="C735" t="s">
        <v>3239</v>
      </c>
      <c r="D735" t="s">
        <v>2669</v>
      </c>
    </row>
    <row r="736" spans="3:4" x14ac:dyDescent="0.2">
      <c r="C736">
        <v>0</v>
      </c>
      <c r="D736">
        <v>293039</v>
      </c>
    </row>
    <row r="737" spans="3:4" x14ac:dyDescent="0.2">
      <c r="C737" t="s">
        <v>3240</v>
      </c>
      <c r="D737" t="s">
        <v>4718</v>
      </c>
    </row>
    <row r="738" spans="3:4" x14ac:dyDescent="0.2">
      <c r="C738" t="s">
        <v>3241</v>
      </c>
      <c r="D738" t="s">
        <v>2671</v>
      </c>
    </row>
    <row r="739" spans="3:4" x14ac:dyDescent="0.2">
      <c r="C739">
        <v>0</v>
      </c>
      <c r="D739">
        <v>65531</v>
      </c>
    </row>
    <row r="740" spans="3:4" x14ac:dyDescent="0.2">
      <c r="C740" t="s">
        <v>3242</v>
      </c>
      <c r="D740" t="s">
        <v>4719</v>
      </c>
    </row>
    <row r="741" spans="3:4" x14ac:dyDescent="0.2">
      <c r="C741" t="s">
        <v>3243</v>
      </c>
      <c r="D741" t="s">
        <v>2673</v>
      </c>
    </row>
    <row r="742" spans="3:4" x14ac:dyDescent="0.2">
      <c r="C742">
        <v>0</v>
      </c>
      <c r="D742">
        <v>4131</v>
      </c>
    </row>
    <row r="743" spans="3:4" x14ac:dyDescent="0.2">
      <c r="C743" t="s">
        <v>3244</v>
      </c>
      <c r="D743" t="s">
        <v>4720</v>
      </c>
    </row>
    <row r="744" spans="3:4" x14ac:dyDescent="0.2">
      <c r="C744" t="s">
        <v>3245</v>
      </c>
      <c r="D744" t="s">
        <v>2675</v>
      </c>
    </row>
    <row r="745" spans="3:4" x14ac:dyDescent="0.2">
      <c r="C745">
        <v>0</v>
      </c>
      <c r="D745">
        <v>2024</v>
      </c>
    </row>
    <row r="746" spans="3:4" x14ac:dyDescent="0.2">
      <c r="C746" t="s">
        <v>3246</v>
      </c>
      <c r="D746" t="s">
        <v>4721</v>
      </c>
    </row>
    <row r="747" spans="3:4" x14ac:dyDescent="0.2">
      <c r="C747" t="s">
        <v>3247</v>
      </c>
      <c r="D747" t="s">
        <v>2677</v>
      </c>
    </row>
    <row r="748" spans="3:4" x14ac:dyDescent="0.2">
      <c r="C748">
        <v>0</v>
      </c>
      <c r="D748">
        <v>0</v>
      </c>
    </row>
    <row r="749" spans="3:4" x14ac:dyDescent="0.2">
      <c r="C749" t="s">
        <v>3248</v>
      </c>
      <c r="D749" t="s">
        <v>4722</v>
      </c>
    </row>
    <row r="750" spans="3:4" x14ac:dyDescent="0.2">
      <c r="C750" t="s">
        <v>3249</v>
      </c>
      <c r="D750" t="s">
        <v>2679</v>
      </c>
    </row>
    <row r="751" spans="3:4" x14ac:dyDescent="0.2">
      <c r="C751">
        <v>0</v>
      </c>
      <c r="D751">
        <v>750</v>
      </c>
    </row>
    <row r="752" spans="3:4" x14ac:dyDescent="0.2">
      <c r="C752" t="s">
        <v>3250</v>
      </c>
      <c r="D752" t="s">
        <v>4723</v>
      </c>
    </row>
    <row r="753" spans="3:4" x14ac:dyDescent="0.2">
      <c r="C753" t="s">
        <v>3251</v>
      </c>
      <c r="D753" t="s">
        <v>4724</v>
      </c>
    </row>
    <row r="754" spans="3:4" x14ac:dyDescent="0.2">
      <c r="C754">
        <v>0</v>
      </c>
      <c r="D754">
        <v>0</v>
      </c>
    </row>
    <row r="755" spans="3:4" x14ac:dyDescent="0.2">
      <c r="C755" t="s">
        <v>3252</v>
      </c>
      <c r="D755" t="s">
        <v>4725</v>
      </c>
    </row>
    <row r="756" spans="3:4" x14ac:dyDescent="0.2">
      <c r="C756" t="s">
        <v>3253</v>
      </c>
      <c r="D756" t="s">
        <v>2681</v>
      </c>
    </row>
    <row r="757" spans="3:4" x14ac:dyDescent="0.2">
      <c r="C757">
        <v>0</v>
      </c>
      <c r="D757">
        <v>0</v>
      </c>
    </row>
    <row r="758" spans="3:4" x14ac:dyDescent="0.2">
      <c r="C758" t="s">
        <v>3254</v>
      </c>
      <c r="D758" t="s">
        <v>4726</v>
      </c>
    </row>
    <row r="759" spans="3:4" x14ac:dyDescent="0.2">
      <c r="C759" t="s">
        <v>3255</v>
      </c>
      <c r="D759" t="s">
        <v>4727</v>
      </c>
    </row>
    <row r="760" spans="3:4" x14ac:dyDescent="0.2">
      <c r="C760">
        <v>0</v>
      </c>
      <c r="D760">
        <v>371266</v>
      </c>
    </row>
    <row r="761" spans="3:4" x14ac:dyDescent="0.2">
      <c r="C761" t="s">
        <v>3256</v>
      </c>
      <c r="D761" t="s">
        <v>4728</v>
      </c>
    </row>
    <row r="762" spans="3:4" x14ac:dyDescent="0.2">
      <c r="C762" t="s">
        <v>3257</v>
      </c>
      <c r="D762" t="s">
        <v>4729</v>
      </c>
    </row>
    <row r="763" spans="3:4" x14ac:dyDescent="0.2">
      <c r="C763">
        <v>0</v>
      </c>
      <c r="D763">
        <v>314093</v>
      </c>
    </row>
    <row r="764" spans="3:4" x14ac:dyDescent="0.2">
      <c r="C764" t="s">
        <v>3258</v>
      </c>
      <c r="D764" t="s">
        <v>4730</v>
      </c>
    </row>
    <row r="765" spans="3:4" x14ac:dyDescent="0.2">
      <c r="C765" t="s">
        <v>3259</v>
      </c>
      <c r="D765" t="s">
        <v>4731</v>
      </c>
    </row>
    <row r="766" spans="3:4" x14ac:dyDescent="0.2">
      <c r="C766">
        <v>0</v>
      </c>
      <c r="D766">
        <v>83473</v>
      </c>
    </row>
    <row r="767" spans="3:4" x14ac:dyDescent="0.2">
      <c r="C767" t="s">
        <v>3260</v>
      </c>
      <c r="D767" t="s">
        <v>4732</v>
      </c>
    </row>
    <row r="768" spans="3:4" x14ac:dyDescent="0.2">
      <c r="C768" t="s">
        <v>3261</v>
      </c>
      <c r="D768" t="s">
        <v>4733</v>
      </c>
    </row>
    <row r="769" spans="3:4" x14ac:dyDescent="0.2">
      <c r="C769">
        <v>0</v>
      </c>
      <c r="D769">
        <v>5639</v>
      </c>
    </row>
    <row r="770" spans="3:4" x14ac:dyDescent="0.2">
      <c r="C770" t="s">
        <v>3262</v>
      </c>
      <c r="D770" t="s">
        <v>4734</v>
      </c>
    </row>
    <row r="771" spans="3:4" x14ac:dyDescent="0.2">
      <c r="C771" t="s">
        <v>3263</v>
      </c>
      <c r="D771" t="s">
        <v>2951</v>
      </c>
    </row>
    <row r="772" spans="3:4" x14ac:dyDescent="0.2">
      <c r="C772">
        <v>0</v>
      </c>
      <c r="D772">
        <v>610</v>
      </c>
    </row>
    <row r="773" spans="3:4" x14ac:dyDescent="0.2">
      <c r="C773" t="s">
        <v>3264</v>
      </c>
      <c r="D773" t="s">
        <v>4735</v>
      </c>
    </row>
    <row r="774" spans="3:4" x14ac:dyDescent="0.2">
      <c r="C774" t="s">
        <v>3265</v>
      </c>
      <c r="D774" t="s">
        <v>4736</v>
      </c>
    </row>
    <row r="775" spans="3:4" x14ac:dyDescent="0.2">
      <c r="C775">
        <v>0</v>
      </c>
      <c r="D775">
        <v>0</v>
      </c>
    </row>
    <row r="776" spans="3:4" x14ac:dyDescent="0.2">
      <c r="C776" t="s">
        <v>3266</v>
      </c>
      <c r="D776" t="s">
        <v>4737</v>
      </c>
    </row>
    <row r="777" spans="3:4" x14ac:dyDescent="0.2">
      <c r="C777" t="s">
        <v>3267</v>
      </c>
      <c r="D777" t="s">
        <v>4738</v>
      </c>
    </row>
    <row r="778" spans="3:4" x14ac:dyDescent="0.2">
      <c r="C778">
        <v>0</v>
      </c>
      <c r="D778">
        <v>0</v>
      </c>
    </row>
    <row r="779" spans="3:4" x14ac:dyDescent="0.2">
      <c r="C779" t="s">
        <v>3268</v>
      </c>
      <c r="D779" t="s">
        <v>4739</v>
      </c>
    </row>
    <row r="780" spans="3:4" x14ac:dyDescent="0.2">
      <c r="C780" t="s">
        <v>3269</v>
      </c>
      <c r="D780" t="s">
        <v>4740</v>
      </c>
    </row>
    <row r="781" spans="3:4" x14ac:dyDescent="0.2">
      <c r="C781">
        <v>0</v>
      </c>
      <c r="D781">
        <v>0</v>
      </c>
    </row>
    <row r="782" spans="3:4" x14ac:dyDescent="0.2">
      <c r="C782" t="s">
        <v>3270</v>
      </c>
      <c r="D782" t="s">
        <v>4741</v>
      </c>
    </row>
    <row r="783" spans="3:4" x14ac:dyDescent="0.2">
      <c r="C783" t="s">
        <v>3271</v>
      </c>
      <c r="D783" t="s">
        <v>4742</v>
      </c>
    </row>
    <row r="784" spans="3:4" x14ac:dyDescent="0.2">
      <c r="C784">
        <v>0</v>
      </c>
      <c r="D784">
        <v>0</v>
      </c>
    </row>
    <row r="785" spans="3:4" x14ac:dyDescent="0.2">
      <c r="C785" t="s">
        <v>3272</v>
      </c>
      <c r="D785" t="s">
        <v>4743</v>
      </c>
    </row>
    <row r="786" spans="3:4" x14ac:dyDescent="0.2">
      <c r="C786" t="s">
        <v>3273</v>
      </c>
      <c r="D786" t="s">
        <v>4744</v>
      </c>
    </row>
    <row r="787" spans="3:4" x14ac:dyDescent="0.2">
      <c r="C787">
        <v>0</v>
      </c>
      <c r="D787">
        <v>416959</v>
      </c>
    </row>
    <row r="788" spans="3:4" x14ac:dyDescent="0.2">
      <c r="C788" t="s">
        <v>3274</v>
      </c>
      <c r="D788" t="s">
        <v>4745</v>
      </c>
    </row>
    <row r="789" spans="3:4" x14ac:dyDescent="0.2">
      <c r="C789" t="s">
        <v>3275</v>
      </c>
      <c r="D789" t="s">
        <v>4746</v>
      </c>
    </row>
    <row r="790" spans="3:4" x14ac:dyDescent="0.2">
      <c r="C790">
        <v>0</v>
      </c>
      <c r="D790">
        <v>0</v>
      </c>
    </row>
    <row r="791" spans="3:4" x14ac:dyDescent="0.2">
      <c r="C791" t="s">
        <v>3276</v>
      </c>
      <c r="D791" t="s">
        <v>4747</v>
      </c>
    </row>
    <row r="792" spans="3:4" x14ac:dyDescent="0.2">
      <c r="C792" t="s">
        <v>3277</v>
      </c>
      <c r="D792" t="s">
        <v>4748</v>
      </c>
    </row>
    <row r="793" spans="3:4" x14ac:dyDescent="0.2">
      <c r="C793">
        <v>0</v>
      </c>
      <c r="D793">
        <v>0</v>
      </c>
    </row>
    <row r="794" spans="3:4" x14ac:dyDescent="0.2">
      <c r="C794" t="s">
        <v>3278</v>
      </c>
      <c r="D794" t="s">
        <v>4749</v>
      </c>
    </row>
    <row r="795" spans="3:4" x14ac:dyDescent="0.2">
      <c r="C795" t="s">
        <v>3279</v>
      </c>
      <c r="D795" t="s">
        <v>2953</v>
      </c>
    </row>
    <row r="796" spans="3:4" x14ac:dyDescent="0.2">
      <c r="C796">
        <v>0</v>
      </c>
      <c r="D796">
        <v>0</v>
      </c>
    </row>
    <row r="797" spans="3:4" x14ac:dyDescent="0.2">
      <c r="C797" t="s">
        <v>3280</v>
      </c>
      <c r="D797" t="s">
        <v>4750</v>
      </c>
    </row>
    <row r="798" spans="3:4" x14ac:dyDescent="0.2">
      <c r="C798" t="s">
        <v>3281</v>
      </c>
      <c r="D798" t="s">
        <v>4751</v>
      </c>
    </row>
    <row r="799" spans="3:4" x14ac:dyDescent="0.2">
      <c r="C799">
        <v>0</v>
      </c>
      <c r="D799">
        <v>0</v>
      </c>
    </row>
    <row r="800" spans="3:4" x14ac:dyDescent="0.2">
      <c r="C800" t="s">
        <v>3282</v>
      </c>
      <c r="D800" t="s">
        <v>4752</v>
      </c>
    </row>
    <row r="801" spans="3:4" x14ac:dyDescent="0.2">
      <c r="C801" t="s">
        <v>3283</v>
      </c>
      <c r="D801" t="s">
        <v>4753</v>
      </c>
    </row>
    <row r="802" spans="3:4" x14ac:dyDescent="0.2">
      <c r="C802">
        <v>0</v>
      </c>
      <c r="D802">
        <v>0</v>
      </c>
    </row>
    <row r="803" spans="3:4" x14ac:dyDescent="0.2">
      <c r="C803" t="s">
        <v>3284</v>
      </c>
      <c r="D803" t="s">
        <v>4754</v>
      </c>
    </row>
    <row r="804" spans="3:4" x14ac:dyDescent="0.2">
      <c r="C804" t="s">
        <v>3285</v>
      </c>
      <c r="D804" t="s">
        <v>4755</v>
      </c>
    </row>
    <row r="805" spans="3:4" x14ac:dyDescent="0.2">
      <c r="C805">
        <v>0</v>
      </c>
      <c r="D805">
        <v>0</v>
      </c>
    </row>
    <row r="806" spans="3:4" x14ac:dyDescent="0.2">
      <c r="C806" t="s">
        <v>3286</v>
      </c>
      <c r="D806" t="s">
        <v>4756</v>
      </c>
    </row>
    <row r="807" spans="3:4" x14ac:dyDescent="0.2">
      <c r="C807" t="s">
        <v>3287</v>
      </c>
      <c r="D807" t="s">
        <v>4757</v>
      </c>
    </row>
    <row r="808" spans="3:4" x14ac:dyDescent="0.2">
      <c r="C808">
        <v>0</v>
      </c>
      <c r="D808">
        <v>0</v>
      </c>
    </row>
    <row r="809" spans="3:4" x14ac:dyDescent="0.2">
      <c r="C809" t="s">
        <v>3288</v>
      </c>
      <c r="D809" t="s">
        <v>4758</v>
      </c>
    </row>
    <row r="810" spans="3:4" x14ac:dyDescent="0.2">
      <c r="C810" t="s">
        <v>3289</v>
      </c>
      <c r="D810" t="s">
        <v>4759</v>
      </c>
    </row>
    <row r="811" spans="3:4" x14ac:dyDescent="0.2">
      <c r="C811">
        <v>0</v>
      </c>
      <c r="D811">
        <v>0</v>
      </c>
    </row>
    <row r="812" spans="3:4" x14ac:dyDescent="0.2">
      <c r="C812" t="s">
        <v>3290</v>
      </c>
      <c r="D812" t="s">
        <v>4760</v>
      </c>
    </row>
    <row r="813" spans="3:4" x14ac:dyDescent="0.2">
      <c r="C813" t="s">
        <v>3291</v>
      </c>
      <c r="D813" t="s">
        <v>2689</v>
      </c>
    </row>
    <row r="814" spans="3:4" x14ac:dyDescent="0.2">
      <c r="C814">
        <v>0</v>
      </c>
      <c r="D814">
        <v>1263510</v>
      </c>
    </row>
    <row r="815" spans="3:4" x14ac:dyDescent="0.2">
      <c r="C815" t="s">
        <v>3292</v>
      </c>
      <c r="D815" t="s">
        <v>4761</v>
      </c>
    </row>
    <row r="816" spans="3:4" x14ac:dyDescent="0.2">
      <c r="C816" t="s">
        <v>3293</v>
      </c>
      <c r="D816" t="s">
        <v>2691</v>
      </c>
    </row>
    <row r="817" spans="3:4" x14ac:dyDescent="0.2">
      <c r="C817">
        <v>0</v>
      </c>
      <c r="D817">
        <v>378785</v>
      </c>
    </row>
    <row r="818" spans="3:4" x14ac:dyDescent="0.2">
      <c r="C818" t="s">
        <v>3294</v>
      </c>
      <c r="D818" t="s">
        <v>4762</v>
      </c>
    </row>
    <row r="819" spans="3:4" x14ac:dyDescent="0.2">
      <c r="C819" t="s">
        <v>3295</v>
      </c>
      <c r="D819" t="s">
        <v>4763</v>
      </c>
    </row>
    <row r="820" spans="3:4" x14ac:dyDescent="0.2">
      <c r="C820">
        <v>0</v>
      </c>
      <c r="D820">
        <v>939</v>
      </c>
    </row>
    <row r="821" spans="3:4" x14ac:dyDescent="0.2">
      <c r="C821" t="s">
        <v>3296</v>
      </c>
      <c r="D821" t="s">
        <v>4764</v>
      </c>
    </row>
    <row r="822" spans="3:4" x14ac:dyDescent="0.2">
      <c r="C822" t="s">
        <v>3297</v>
      </c>
      <c r="D822" t="s">
        <v>2959</v>
      </c>
    </row>
    <row r="823" spans="3:4" x14ac:dyDescent="0.2">
      <c r="C823">
        <v>0</v>
      </c>
      <c r="D823">
        <v>721</v>
      </c>
    </row>
    <row r="824" spans="3:4" x14ac:dyDescent="0.2">
      <c r="C824" t="s">
        <v>3298</v>
      </c>
      <c r="D824" t="s">
        <v>4765</v>
      </c>
    </row>
    <row r="825" spans="3:4" x14ac:dyDescent="0.2">
      <c r="C825" t="s">
        <v>3299</v>
      </c>
      <c r="D825" t="s">
        <v>4766</v>
      </c>
    </row>
    <row r="826" spans="3:4" x14ac:dyDescent="0.2">
      <c r="C826">
        <v>0</v>
      </c>
      <c r="D826">
        <v>0</v>
      </c>
    </row>
    <row r="827" spans="3:4" x14ac:dyDescent="0.2">
      <c r="C827" t="s">
        <v>3300</v>
      </c>
      <c r="D827" t="s">
        <v>4767</v>
      </c>
    </row>
    <row r="828" spans="3:4" x14ac:dyDescent="0.2">
      <c r="C828" t="s">
        <v>3301</v>
      </c>
      <c r="D828" t="s">
        <v>2693</v>
      </c>
    </row>
    <row r="829" spans="3:4" x14ac:dyDescent="0.2">
      <c r="C829">
        <v>0</v>
      </c>
      <c r="D829">
        <v>3515</v>
      </c>
    </row>
    <row r="830" spans="3:4" x14ac:dyDescent="0.2">
      <c r="C830" t="s">
        <v>3302</v>
      </c>
      <c r="D830" t="s">
        <v>4768</v>
      </c>
    </row>
    <row r="831" spans="3:4" x14ac:dyDescent="0.2">
      <c r="C831" t="s">
        <v>3303</v>
      </c>
      <c r="D831" t="s">
        <v>4769</v>
      </c>
    </row>
    <row r="832" spans="3:4" x14ac:dyDescent="0.2">
      <c r="C832">
        <v>0</v>
      </c>
      <c r="D832">
        <v>0</v>
      </c>
    </row>
    <row r="833" spans="3:4" x14ac:dyDescent="0.2">
      <c r="C833" t="s">
        <v>3304</v>
      </c>
      <c r="D833" t="s">
        <v>4770</v>
      </c>
    </row>
    <row r="834" spans="3:4" x14ac:dyDescent="0.2">
      <c r="C834" t="s">
        <v>3305</v>
      </c>
      <c r="D834" t="s">
        <v>4771</v>
      </c>
    </row>
    <row r="835" spans="3:4" x14ac:dyDescent="0.2">
      <c r="C835">
        <v>0</v>
      </c>
      <c r="D835">
        <v>0</v>
      </c>
    </row>
    <row r="836" spans="3:4" x14ac:dyDescent="0.2">
      <c r="C836" t="s">
        <v>3306</v>
      </c>
      <c r="D836" t="s">
        <v>4772</v>
      </c>
    </row>
    <row r="837" spans="3:4" x14ac:dyDescent="0.2">
      <c r="C837" t="s">
        <v>3307</v>
      </c>
      <c r="D837" t="s">
        <v>4773</v>
      </c>
    </row>
    <row r="838" spans="3:4" x14ac:dyDescent="0.2">
      <c r="C838">
        <v>156742</v>
      </c>
      <c r="D838">
        <v>1658123</v>
      </c>
    </row>
    <row r="839" spans="3:4" x14ac:dyDescent="0.2">
      <c r="C839" t="s">
        <v>3308</v>
      </c>
      <c r="D839" t="s">
        <v>4774</v>
      </c>
    </row>
    <row r="840" spans="3:4" x14ac:dyDescent="0.2">
      <c r="C840" t="s">
        <v>3309</v>
      </c>
      <c r="D840" t="s">
        <v>2695</v>
      </c>
    </row>
    <row r="841" spans="3:4" x14ac:dyDescent="0.2">
      <c r="C841">
        <v>0</v>
      </c>
      <c r="D841">
        <v>0</v>
      </c>
    </row>
    <row r="842" spans="3:4" x14ac:dyDescent="0.2">
      <c r="C842" t="s">
        <v>3310</v>
      </c>
      <c r="D842" t="s">
        <v>4775</v>
      </c>
    </row>
    <row r="843" spans="3:4" x14ac:dyDescent="0.2">
      <c r="C843" t="s">
        <v>3311</v>
      </c>
      <c r="D843" t="s">
        <v>2697</v>
      </c>
    </row>
    <row r="844" spans="3:4" x14ac:dyDescent="0.2">
      <c r="C844">
        <v>0</v>
      </c>
      <c r="D844">
        <v>0</v>
      </c>
    </row>
    <row r="845" spans="3:4" x14ac:dyDescent="0.2">
      <c r="C845" t="s">
        <v>3312</v>
      </c>
      <c r="D845" t="s">
        <v>4776</v>
      </c>
    </row>
    <row r="846" spans="3:4" x14ac:dyDescent="0.2">
      <c r="C846" t="s">
        <v>3313</v>
      </c>
      <c r="D846" t="s">
        <v>4777</v>
      </c>
    </row>
    <row r="847" spans="3:4" x14ac:dyDescent="0.2">
      <c r="C847">
        <v>0</v>
      </c>
      <c r="D847">
        <v>0</v>
      </c>
    </row>
    <row r="848" spans="3:4" x14ac:dyDescent="0.2">
      <c r="C848" t="s">
        <v>3314</v>
      </c>
      <c r="D848" t="s">
        <v>4778</v>
      </c>
    </row>
    <row r="849" spans="3:4" x14ac:dyDescent="0.2">
      <c r="C849" t="s">
        <v>3315</v>
      </c>
      <c r="D849" t="s">
        <v>2961</v>
      </c>
    </row>
    <row r="850" spans="3:4" x14ac:dyDescent="0.2">
      <c r="C850">
        <v>0</v>
      </c>
      <c r="D850">
        <v>0</v>
      </c>
    </row>
    <row r="851" spans="3:4" x14ac:dyDescent="0.2">
      <c r="C851" t="s">
        <v>3316</v>
      </c>
      <c r="D851" t="s">
        <v>4779</v>
      </c>
    </row>
    <row r="852" spans="3:4" x14ac:dyDescent="0.2">
      <c r="C852" t="s">
        <v>3317</v>
      </c>
      <c r="D852" t="s">
        <v>4780</v>
      </c>
    </row>
    <row r="853" spans="3:4" x14ac:dyDescent="0.2">
      <c r="C853">
        <v>0</v>
      </c>
      <c r="D853">
        <v>0</v>
      </c>
    </row>
    <row r="854" spans="3:4" x14ac:dyDescent="0.2">
      <c r="C854" t="s">
        <v>3318</v>
      </c>
      <c r="D854" t="s">
        <v>4781</v>
      </c>
    </row>
    <row r="855" spans="3:4" x14ac:dyDescent="0.2">
      <c r="C855" t="s">
        <v>3319</v>
      </c>
      <c r="D855" t="s">
        <v>2699</v>
      </c>
    </row>
    <row r="856" spans="3:4" x14ac:dyDescent="0.2">
      <c r="C856">
        <v>0</v>
      </c>
      <c r="D856">
        <v>0</v>
      </c>
    </row>
    <row r="857" spans="3:4" x14ac:dyDescent="0.2">
      <c r="C857" t="s">
        <v>3320</v>
      </c>
      <c r="D857" t="s">
        <v>4782</v>
      </c>
    </row>
    <row r="858" spans="3:4" x14ac:dyDescent="0.2">
      <c r="C858" t="s">
        <v>3321</v>
      </c>
      <c r="D858" t="s">
        <v>4783</v>
      </c>
    </row>
    <row r="859" spans="3:4" x14ac:dyDescent="0.2">
      <c r="C859">
        <v>0</v>
      </c>
      <c r="D859">
        <v>0</v>
      </c>
    </row>
    <row r="860" spans="3:4" x14ac:dyDescent="0.2">
      <c r="C860" t="s">
        <v>3322</v>
      </c>
      <c r="D860" t="s">
        <v>4784</v>
      </c>
    </row>
    <row r="861" spans="3:4" x14ac:dyDescent="0.2">
      <c r="C861" t="s">
        <v>3323</v>
      </c>
      <c r="D861" t="s">
        <v>4785</v>
      </c>
    </row>
    <row r="862" spans="3:4" x14ac:dyDescent="0.2">
      <c r="C862">
        <v>0</v>
      </c>
      <c r="D862">
        <v>0</v>
      </c>
    </row>
    <row r="863" spans="3:4" x14ac:dyDescent="0.2">
      <c r="C863" t="s">
        <v>3324</v>
      </c>
      <c r="D863" t="s">
        <v>4786</v>
      </c>
    </row>
    <row r="864" spans="3:4" x14ac:dyDescent="0.2">
      <c r="C864" t="s">
        <v>3325</v>
      </c>
      <c r="D864" t="s">
        <v>4787</v>
      </c>
    </row>
    <row r="865" spans="3:4" x14ac:dyDescent="0.2">
      <c r="C865">
        <v>0</v>
      </c>
      <c r="D865">
        <v>0</v>
      </c>
    </row>
    <row r="866" spans="3:4" x14ac:dyDescent="0.2">
      <c r="C866" t="s">
        <v>3326</v>
      </c>
      <c r="D866" t="s">
        <v>4788</v>
      </c>
    </row>
    <row r="867" spans="3:4" x14ac:dyDescent="0.2">
      <c r="C867" t="s">
        <v>3327</v>
      </c>
      <c r="D867" t="s">
        <v>2712</v>
      </c>
    </row>
    <row r="868" spans="3:4" x14ac:dyDescent="0.2">
      <c r="C868">
        <v>0</v>
      </c>
      <c r="D868">
        <v>201675</v>
      </c>
    </row>
    <row r="869" spans="3:4" x14ac:dyDescent="0.2">
      <c r="C869" t="s">
        <v>3328</v>
      </c>
      <c r="D869" t="s">
        <v>4789</v>
      </c>
    </row>
    <row r="870" spans="3:4" x14ac:dyDescent="0.2">
      <c r="C870" t="s">
        <v>3329</v>
      </c>
      <c r="D870" t="s">
        <v>2714</v>
      </c>
    </row>
    <row r="871" spans="3:4" x14ac:dyDescent="0.2">
      <c r="C871">
        <v>0</v>
      </c>
      <c r="D871">
        <v>32800</v>
      </c>
    </row>
    <row r="872" spans="3:4" x14ac:dyDescent="0.2">
      <c r="C872" t="s">
        <v>3330</v>
      </c>
      <c r="D872" t="s">
        <v>4790</v>
      </c>
    </row>
    <row r="873" spans="3:4" x14ac:dyDescent="0.2">
      <c r="C873" t="s">
        <v>3331</v>
      </c>
      <c r="D873" t="s">
        <v>4791</v>
      </c>
    </row>
    <row r="874" spans="3:4" x14ac:dyDescent="0.2">
      <c r="C874">
        <v>0</v>
      </c>
      <c r="D874">
        <v>4924</v>
      </c>
    </row>
    <row r="875" spans="3:4" x14ac:dyDescent="0.2">
      <c r="C875" t="s">
        <v>3332</v>
      </c>
      <c r="D875" t="s">
        <v>4792</v>
      </c>
    </row>
    <row r="876" spans="3:4" x14ac:dyDescent="0.2">
      <c r="C876" t="s">
        <v>3333</v>
      </c>
      <c r="D876" t="s">
        <v>2967</v>
      </c>
    </row>
    <row r="877" spans="3:4" x14ac:dyDescent="0.2">
      <c r="C877">
        <v>0</v>
      </c>
      <c r="D877">
        <v>0</v>
      </c>
    </row>
    <row r="878" spans="3:4" x14ac:dyDescent="0.2">
      <c r="C878" t="s">
        <v>3334</v>
      </c>
      <c r="D878" t="s">
        <v>4793</v>
      </c>
    </row>
    <row r="879" spans="3:4" x14ac:dyDescent="0.2">
      <c r="C879" t="s">
        <v>3335</v>
      </c>
      <c r="D879" t="s">
        <v>4794</v>
      </c>
    </row>
    <row r="880" spans="3:4" x14ac:dyDescent="0.2">
      <c r="C880">
        <v>0</v>
      </c>
      <c r="D880">
        <v>0</v>
      </c>
    </row>
    <row r="881" spans="3:4" x14ac:dyDescent="0.2">
      <c r="C881" t="s">
        <v>3336</v>
      </c>
      <c r="D881" t="s">
        <v>4795</v>
      </c>
    </row>
    <row r="882" spans="3:4" x14ac:dyDescent="0.2">
      <c r="C882" t="s">
        <v>3337</v>
      </c>
      <c r="D882" t="s">
        <v>2716</v>
      </c>
    </row>
    <row r="883" spans="3:4" x14ac:dyDescent="0.2">
      <c r="C883">
        <v>0</v>
      </c>
      <c r="D883">
        <v>0</v>
      </c>
    </row>
    <row r="884" spans="3:4" x14ac:dyDescent="0.2">
      <c r="C884" t="s">
        <v>3338</v>
      </c>
      <c r="D884" t="s">
        <v>4796</v>
      </c>
    </row>
    <row r="885" spans="3:4" x14ac:dyDescent="0.2">
      <c r="C885" t="s">
        <v>3339</v>
      </c>
      <c r="D885" t="s">
        <v>4797</v>
      </c>
    </row>
    <row r="886" spans="3:4" x14ac:dyDescent="0.2">
      <c r="C886">
        <v>0</v>
      </c>
      <c r="D886">
        <v>0</v>
      </c>
    </row>
    <row r="887" spans="3:4" x14ac:dyDescent="0.2">
      <c r="C887" t="s">
        <v>3340</v>
      </c>
      <c r="D887" t="s">
        <v>4798</v>
      </c>
    </row>
    <row r="888" spans="3:4" x14ac:dyDescent="0.2">
      <c r="C888" t="s">
        <v>3341</v>
      </c>
      <c r="D888" t="s">
        <v>4799</v>
      </c>
    </row>
    <row r="889" spans="3:4" x14ac:dyDescent="0.2">
      <c r="C889">
        <v>0</v>
      </c>
      <c r="D889">
        <v>0</v>
      </c>
    </row>
    <row r="890" spans="3:4" x14ac:dyDescent="0.2">
      <c r="C890" t="s">
        <v>3342</v>
      </c>
      <c r="D890" t="s">
        <v>4800</v>
      </c>
    </row>
    <row r="891" spans="3:4" x14ac:dyDescent="0.2">
      <c r="C891" t="s">
        <v>3343</v>
      </c>
      <c r="D891" t="s">
        <v>4801</v>
      </c>
    </row>
    <row r="892" spans="3:4" x14ac:dyDescent="0.2">
      <c r="C892">
        <v>0</v>
      </c>
      <c r="D892">
        <v>235882</v>
      </c>
    </row>
    <row r="893" spans="3:4" x14ac:dyDescent="0.2">
      <c r="C893" t="s">
        <v>3344</v>
      </c>
      <c r="D893" t="s">
        <v>4802</v>
      </c>
    </row>
    <row r="894" spans="3:4" x14ac:dyDescent="0.2">
      <c r="C894" t="s">
        <v>3345</v>
      </c>
      <c r="D894" t="s">
        <v>2718</v>
      </c>
    </row>
    <row r="895" spans="3:4" x14ac:dyDescent="0.2">
      <c r="C895">
        <v>0</v>
      </c>
      <c r="D895">
        <v>183657</v>
      </c>
    </row>
    <row r="896" spans="3:4" x14ac:dyDescent="0.2">
      <c r="C896" t="s">
        <v>3346</v>
      </c>
      <c r="D896" t="s">
        <v>4803</v>
      </c>
    </row>
    <row r="897" spans="3:4" x14ac:dyDescent="0.2">
      <c r="C897" t="s">
        <v>3347</v>
      </c>
      <c r="D897" t="s">
        <v>2720</v>
      </c>
    </row>
    <row r="898" spans="3:4" x14ac:dyDescent="0.2">
      <c r="C898">
        <v>0</v>
      </c>
      <c r="D898">
        <v>27546</v>
      </c>
    </row>
    <row r="899" spans="3:4" x14ac:dyDescent="0.2">
      <c r="C899" t="s">
        <v>3348</v>
      </c>
      <c r="D899" t="s">
        <v>4804</v>
      </c>
    </row>
    <row r="900" spans="3:4" x14ac:dyDescent="0.2">
      <c r="C900" t="s">
        <v>3349</v>
      </c>
      <c r="D900" t="s">
        <v>4805</v>
      </c>
    </row>
    <row r="901" spans="3:4" x14ac:dyDescent="0.2">
      <c r="C901">
        <v>0</v>
      </c>
      <c r="D901">
        <v>151627</v>
      </c>
    </row>
    <row r="902" spans="3:4" x14ac:dyDescent="0.2">
      <c r="C902" t="s">
        <v>3350</v>
      </c>
      <c r="D902" t="s">
        <v>4806</v>
      </c>
    </row>
    <row r="903" spans="3:4" x14ac:dyDescent="0.2">
      <c r="C903" t="s">
        <v>3351</v>
      </c>
      <c r="D903" t="s">
        <v>2969</v>
      </c>
    </row>
    <row r="904" spans="3:4" x14ac:dyDescent="0.2">
      <c r="C904">
        <v>0</v>
      </c>
      <c r="D904">
        <v>3831</v>
      </c>
    </row>
    <row r="905" spans="3:4" x14ac:dyDescent="0.2">
      <c r="C905" t="s">
        <v>3352</v>
      </c>
      <c r="D905" t="s">
        <v>4807</v>
      </c>
    </row>
    <row r="906" spans="3:4" x14ac:dyDescent="0.2">
      <c r="C906" t="s">
        <v>3353</v>
      </c>
      <c r="D906" t="s">
        <v>4808</v>
      </c>
    </row>
    <row r="907" spans="3:4" x14ac:dyDescent="0.2">
      <c r="C907">
        <v>0</v>
      </c>
      <c r="D907">
        <v>0</v>
      </c>
    </row>
    <row r="908" spans="3:4" x14ac:dyDescent="0.2">
      <c r="C908" t="s">
        <v>3354</v>
      </c>
      <c r="D908" t="s">
        <v>4809</v>
      </c>
    </row>
    <row r="909" spans="3:4" x14ac:dyDescent="0.2">
      <c r="C909" t="s">
        <v>3355</v>
      </c>
      <c r="D909" t="s">
        <v>2722</v>
      </c>
    </row>
    <row r="910" spans="3:4" x14ac:dyDescent="0.2">
      <c r="C910">
        <v>0</v>
      </c>
      <c r="D910">
        <v>1475</v>
      </c>
    </row>
    <row r="911" spans="3:4" x14ac:dyDescent="0.2">
      <c r="C911" t="s">
        <v>3356</v>
      </c>
      <c r="D911" t="s">
        <v>4810</v>
      </c>
    </row>
    <row r="912" spans="3:4" x14ac:dyDescent="0.2">
      <c r="C912" t="s">
        <v>3357</v>
      </c>
      <c r="D912" t="s">
        <v>4811</v>
      </c>
    </row>
    <row r="913" spans="3:4" x14ac:dyDescent="0.2">
      <c r="C913">
        <v>0</v>
      </c>
      <c r="D913">
        <v>0</v>
      </c>
    </row>
    <row r="914" spans="3:4" x14ac:dyDescent="0.2">
      <c r="C914" t="s">
        <v>3358</v>
      </c>
      <c r="D914" t="s">
        <v>4812</v>
      </c>
    </row>
    <row r="915" spans="3:4" x14ac:dyDescent="0.2">
      <c r="C915" t="s">
        <v>3359</v>
      </c>
      <c r="D915" t="s">
        <v>4813</v>
      </c>
    </row>
    <row r="916" spans="3:4" x14ac:dyDescent="0.2">
      <c r="C916">
        <v>0</v>
      </c>
      <c r="D916">
        <v>0</v>
      </c>
    </row>
    <row r="917" spans="3:4" x14ac:dyDescent="0.2">
      <c r="C917" t="s">
        <v>3360</v>
      </c>
      <c r="D917" t="s">
        <v>4814</v>
      </c>
    </row>
    <row r="918" spans="3:4" x14ac:dyDescent="0.2">
      <c r="C918" t="s">
        <v>3361</v>
      </c>
      <c r="D918" t="s">
        <v>4815</v>
      </c>
    </row>
    <row r="919" spans="3:4" x14ac:dyDescent="0.2">
      <c r="C919">
        <v>0</v>
      </c>
      <c r="D919">
        <v>445729</v>
      </c>
    </row>
    <row r="920" spans="3:4" x14ac:dyDescent="0.2">
      <c r="C920" t="s">
        <v>3362</v>
      </c>
      <c r="D920" t="s">
        <v>4816</v>
      </c>
    </row>
    <row r="921" spans="3:4" x14ac:dyDescent="0.2">
      <c r="C921" t="s">
        <v>3363</v>
      </c>
      <c r="D921" t="s">
        <v>2724</v>
      </c>
    </row>
    <row r="922" spans="3:4" x14ac:dyDescent="0.2">
      <c r="C922">
        <v>0</v>
      </c>
      <c r="D922">
        <v>0</v>
      </c>
    </row>
    <row r="923" spans="3:4" x14ac:dyDescent="0.2">
      <c r="C923" t="s">
        <v>3364</v>
      </c>
      <c r="D923" t="s">
        <v>4817</v>
      </c>
    </row>
    <row r="924" spans="3:4" x14ac:dyDescent="0.2">
      <c r="C924" t="s">
        <v>3365</v>
      </c>
      <c r="D924" t="s">
        <v>2726</v>
      </c>
    </row>
    <row r="925" spans="3:4" x14ac:dyDescent="0.2">
      <c r="C925">
        <v>0</v>
      </c>
      <c r="D925">
        <v>0</v>
      </c>
    </row>
    <row r="926" spans="3:4" x14ac:dyDescent="0.2">
      <c r="C926" t="s">
        <v>3366</v>
      </c>
      <c r="D926" t="s">
        <v>4818</v>
      </c>
    </row>
    <row r="927" spans="3:4" x14ac:dyDescent="0.2">
      <c r="C927" t="s">
        <v>3367</v>
      </c>
      <c r="D927" t="s">
        <v>4819</v>
      </c>
    </row>
    <row r="928" spans="3:4" x14ac:dyDescent="0.2">
      <c r="C928">
        <v>0</v>
      </c>
      <c r="D928">
        <v>0</v>
      </c>
    </row>
    <row r="929" spans="3:4" x14ac:dyDescent="0.2">
      <c r="C929" t="s">
        <v>3368</v>
      </c>
      <c r="D929" t="s">
        <v>4820</v>
      </c>
    </row>
    <row r="930" spans="3:4" x14ac:dyDescent="0.2">
      <c r="C930" t="s">
        <v>3369</v>
      </c>
      <c r="D930" t="s">
        <v>2971</v>
      </c>
    </row>
    <row r="931" spans="3:4" x14ac:dyDescent="0.2">
      <c r="C931">
        <v>0</v>
      </c>
      <c r="D931">
        <v>0</v>
      </c>
    </row>
    <row r="932" spans="3:4" x14ac:dyDescent="0.2">
      <c r="C932" t="s">
        <v>3370</v>
      </c>
      <c r="D932" t="s">
        <v>4821</v>
      </c>
    </row>
    <row r="933" spans="3:4" x14ac:dyDescent="0.2">
      <c r="C933" t="s">
        <v>3371</v>
      </c>
      <c r="D933" t="s">
        <v>4822</v>
      </c>
    </row>
    <row r="934" spans="3:4" x14ac:dyDescent="0.2">
      <c r="C934">
        <v>0</v>
      </c>
      <c r="D934">
        <v>0</v>
      </c>
    </row>
    <row r="935" spans="3:4" x14ac:dyDescent="0.2">
      <c r="C935" t="s">
        <v>3372</v>
      </c>
      <c r="D935" t="s">
        <v>4823</v>
      </c>
    </row>
    <row r="936" spans="3:4" x14ac:dyDescent="0.2">
      <c r="C936" t="s">
        <v>3373</v>
      </c>
      <c r="D936" t="s">
        <v>2728</v>
      </c>
    </row>
    <row r="937" spans="3:4" x14ac:dyDescent="0.2">
      <c r="C937">
        <v>0</v>
      </c>
      <c r="D937">
        <v>0</v>
      </c>
    </row>
    <row r="938" spans="3:4" x14ac:dyDescent="0.2">
      <c r="C938" t="s">
        <v>3374</v>
      </c>
      <c r="D938" t="s">
        <v>4824</v>
      </c>
    </row>
    <row r="939" spans="3:4" x14ac:dyDescent="0.2">
      <c r="C939" t="s">
        <v>3375</v>
      </c>
      <c r="D939" t="s">
        <v>4825</v>
      </c>
    </row>
    <row r="940" spans="3:4" x14ac:dyDescent="0.2">
      <c r="C940">
        <v>0</v>
      </c>
      <c r="D940">
        <v>0</v>
      </c>
    </row>
    <row r="941" spans="3:4" x14ac:dyDescent="0.2">
      <c r="C941" t="s">
        <v>3376</v>
      </c>
      <c r="D941" t="s">
        <v>4826</v>
      </c>
    </row>
    <row r="942" spans="3:4" x14ac:dyDescent="0.2">
      <c r="C942" t="s">
        <v>3377</v>
      </c>
      <c r="D942" t="s">
        <v>4827</v>
      </c>
    </row>
    <row r="943" spans="3:4" x14ac:dyDescent="0.2">
      <c r="C943">
        <v>0</v>
      </c>
      <c r="D943">
        <v>0</v>
      </c>
    </row>
    <row r="944" spans="3:4" x14ac:dyDescent="0.2">
      <c r="C944" t="s">
        <v>3378</v>
      </c>
      <c r="D944" t="s">
        <v>4828</v>
      </c>
    </row>
    <row r="945" spans="3:4" x14ac:dyDescent="0.2">
      <c r="C945" t="s">
        <v>3379</v>
      </c>
      <c r="D945" t="s">
        <v>4829</v>
      </c>
    </row>
    <row r="946" spans="3:4" x14ac:dyDescent="0.2">
      <c r="C946">
        <v>0</v>
      </c>
      <c r="D946">
        <v>0</v>
      </c>
    </row>
    <row r="947" spans="3:4" x14ac:dyDescent="0.2">
      <c r="C947" t="s">
        <v>3380</v>
      </c>
      <c r="D947" t="s">
        <v>4830</v>
      </c>
    </row>
    <row r="948" spans="3:4" x14ac:dyDescent="0.2">
      <c r="C948" t="s">
        <v>3381</v>
      </c>
      <c r="D948" t="s">
        <v>2730</v>
      </c>
    </row>
    <row r="949" spans="3:4" x14ac:dyDescent="0.2">
      <c r="C949">
        <v>0</v>
      </c>
      <c r="D949">
        <v>0</v>
      </c>
    </row>
    <row r="950" spans="3:4" x14ac:dyDescent="0.2">
      <c r="C950" t="s">
        <v>3382</v>
      </c>
      <c r="D950" t="s">
        <v>4831</v>
      </c>
    </row>
    <row r="951" spans="3:4" x14ac:dyDescent="0.2">
      <c r="C951" t="s">
        <v>3383</v>
      </c>
      <c r="D951" t="s">
        <v>2732</v>
      </c>
    </row>
    <row r="952" spans="3:4" x14ac:dyDescent="0.2">
      <c r="C952">
        <v>0</v>
      </c>
      <c r="D952">
        <v>0</v>
      </c>
    </row>
    <row r="953" spans="3:4" x14ac:dyDescent="0.2">
      <c r="C953" t="s">
        <v>3384</v>
      </c>
      <c r="D953" t="s">
        <v>4832</v>
      </c>
    </row>
    <row r="954" spans="3:4" x14ac:dyDescent="0.2">
      <c r="C954" t="s">
        <v>3385</v>
      </c>
      <c r="D954" t="s">
        <v>4833</v>
      </c>
    </row>
    <row r="955" spans="3:4" x14ac:dyDescent="0.2">
      <c r="C955">
        <v>0</v>
      </c>
      <c r="D955">
        <v>0</v>
      </c>
    </row>
    <row r="956" spans="3:4" x14ac:dyDescent="0.2">
      <c r="C956" t="s">
        <v>3386</v>
      </c>
      <c r="D956" t="s">
        <v>4834</v>
      </c>
    </row>
    <row r="957" spans="3:4" x14ac:dyDescent="0.2">
      <c r="C957" t="s">
        <v>3387</v>
      </c>
      <c r="D957" t="s">
        <v>2973</v>
      </c>
    </row>
    <row r="958" spans="3:4" x14ac:dyDescent="0.2">
      <c r="C958">
        <v>0</v>
      </c>
      <c r="D958">
        <v>0</v>
      </c>
    </row>
    <row r="959" spans="3:4" x14ac:dyDescent="0.2">
      <c r="C959" t="s">
        <v>3388</v>
      </c>
      <c r="D959" t="s">
        <v>4835</v>
      </c>
    </row>
    <row r="960" spans="3:4" x14ac:dyDescent="0.2">
      <c r="C960" t="s">
        <v>3389</v>
      </c>
      <c r="D960" t="s">
        <v>4836</v>
      </c>
    </row>
    <row r="961" spans="3:4" x14ac:dyDescent="0.2">
      <c r="C961">
        <v>11054</v>
      </c>
      <c r="D961">
        <v>0</v>
      </c>
    </row>
    <row r="962" spans="3:4" x14ac:dyDescent="0.2">
      <c r="C962" t="s">
        <v>3390</v>
      </c>
      <c r="D962" t="s">
        <v>4837</v>
      </c>
    </row>
    <row r="963" spans="3:4" x14ac:dyDescent="0.2">
      <c r="C963" t="s">
        <v>3391</v>
      </c>
      <c r="D963" t="s">
        <v>4838</v>
      </c>
    </row>
    <row r="964" spans="3:4" x14ac:dyDescent="0.2">
      <c r="C964">
        <v>0</v>
      </c>
      <c r="D964">
        <v>0</v>
      </c>
    </row>
    <row r="965" spans="3:4" x14ac:dyDescent="0.2">
      <c r="C965" t="s">
        <v>3392</v>
      </c>
      <c r="D965" t="s">
        <v>4839</v>
      </c>
    </row>
    <row r="966" spans="3:4" x14ac:dyDescent="0.2">
      <c r="C966" t="s">
        <v>3393</v>
      </c>
      <c r="D966" t="s">
        <v>4840</v>
      </c>
    </row>
    <row r="967" spans="3:4" x14ac:dyDescent="0.2">
      <c r="C967">
        <v>0</v>
      </c>
      <c r="D967">
        <v>0</v>
      </c>
    </row>
    <row r="968" spans="3:4" x14ac:dyDescent="0.2">
      <c r="C968" t="s">
        <v>3394</v>
      </c>
      <c r="D968" t="s">
        <v>4841</v>
      </c>
    </row>
    <row r="969" spans="3:4" x14ac:dyDescent="0.2">
      <c r="C969" t="s">
        <v>3395</v>
      </c>
      <c r="D969" t="s">
        <v>4842</v>
      </c>
    </row>
    <row r="970" spans="3:4" x14ac:dyDescent="0.2">
      <c r="C970">
        <v>0</v>
      </c>
      <c r="D970">
        <v>0</v>
      </c>
    </row>
    <row r="971" spans="3:4" x14ac:dyDescent="0.2">
      <c r="C971" t="s">
        <v>3396</v>
      </c>
      <c r="D971" t="s">
        <v>4843</v>
      </c>
    </row>
    <row r="972" spans="3:4" x14ac:dyDescent="0.2">
      <c r="C972" t="s">
        <v>3397</v>
      </c>
      <c r="D972" t="s">
        <v>4844</v>
      </c>
    </row>
    <row r="973" spans="3:4" x14ac:dyDescent="0.2">
      <c r="C973">
        <v>0</v>
      </c>
      <c r="D973">
        <v>0</v>
      </c>
    </row>
    <row r="974" spans="3:4" x14ac:dyDescent="0.2">
      <c r="C974" t="s">
        <v>3398</v>
      </c>
      <c r="D974" t="s">
        <v>4845</v>
      </c>
    </row>
    <row r="975" spans="3:4" x14ac:dyDescent="0.2">
      <c r="C975" t="s">
        <v>3399</v>
      </c>
      <c r="D975" t="s">
        <v>2734</v>
      </c>
    </row>
    <row r="976" spans="3:4" x14ac:dyDescent="0.2">
      <c r="C976">
        <v>0</v>
      </c>
      <c r="D976">
        <v>0</v>
      </c>
    </row>
    <row r="977" spans="3:4" x14ac:dyDescent="0.2">
      <c r="C977" t="s">
        <v>3400</v>
      </c>
      <c r="D977" t="s">
        <v>4846</v>
      </c>
    </row>
    <row r="978" spans="3:4" x14ac:dyDescent="0.2">
      <c r="C978" t="s">
        <v>3401</v>
      </c>
      <c r="D978" t="s">
        <v>2736</v>
      </c>
    </row>
    <row r="979" spans="3:4" x14ac:dyDescent="0.2">
      <c r="C979">
        <v>0</v>
      </c>
      <c r="D979">
        <v>0</v>
      </c>
    </row>
    <row r="980" spans="3:4" x14ac:dyDescent="0.2">
      <c r="C980" t="s">
        <v>3402</v>
      </c>
      <c r="D980" t="s">
        <v>4847</v>
      </c>
    </row>
    <row r="981" spans="3:4" x14ac:dyDescent="0.2">
      <c r="C981" t="s">
        <v>3403</v>
      </c>
      <c r="D981" t="s">
        <v>4848</v>
      </c>
    </row>
    <row r="982" spans="3:4" x14ac:dyDescent="0.2">
      <c r="C982">
        <v>0</v>
      </c>
      <c r="D982">
        <v>535299</v>
      </c>
    </row>
    <row r="983" spans="3:4" x14ac:dyDescent="0.2">
      <c r="C983" t="s">
        <v>3404</v>
      </c>
      <c r="D983" t="s">
        <v>4849</v>
      </c>
    </row>
    <row r="984" spans="3:4" x14ac:dyDescent="0.2">
      <c r="C984" t="s">
        <v>3405</v>
      </c>
      <c r="D984" t="s">
        <v>4850</v>
      </c>
    </row>
    <row r="985" spans="3:4" x14ac:dyDescent="0.2">
      <c r="C985">
        <v>0</v>
      </c>
      <c r="D985">
        <v>5814</v>
      </c>
    </row>
    <row r="986" spans="3:4" x14ac:dyDescent="0.2">
      <c r="C986" t="s">
        <v>3406</v>
      </c>
      <c r="D986" t="s">
        <v>4851</v>
      </c>
    </row>
    <row r="987" spans="3:4" x14ac:dyDescent="0.2">
      <c r="C987" t="s">
        <v>3407</v>
      </c>
      <c r="D987" t="s">
        <v>4852</v>
      </c>
    </row>
    <row r="988" spans="3:4" x14ac:dyDescent="0.2">
      <c r="C988">
        <v>0</v>
      </c>
      <c r="D988">
        <v>0</v>
      </c>
    </row>
    <row r="989" spans="3:4" x14ac:dyDescent="0.2">
      <c r="C989" t="s">
        <v>3408</v>
      </c>
      <c r="D989" t="s">
        <v>4853</v>
      </c>
    </row>
    <row r="990" spans="3:4" x14ac:dyDescent="0.2">
      <c r="C990" t="s">
        <v>3409</v>
      </c>
      <c r="D990" t="s">
        <v>4854</v>
      </c>
    </row>
    <row r="991" spans="3:4" x14ac:dyDescent="0.2">
      <c r="C991">
        <v>0</v>
      </c>
      <c r="D991">
        <v>0</v>
      </c>
    </row>
    <row r="992" spans="3:4" x14ac:dyDescent="0.2">
      <c r="C992" t="s">
        <v>3410</v>
      </c>
      <c r="D992" t="s">
        <v>4855</v>
      </c>
    </row>
    <row r="993" spans="3:4" x14ac:dyDescent="0.2">
      <c r="C993" t="s">
        <v>3411</v>
      </c>
      <c r="D993" t="s">
        <v>4856</v>
      </c>
    </row>
    <row r="994" spans="3:4" x14ac:dyDescent="0.2">
      <c r="C994">
        <v>0</v>
      </c>
      <c r="D994">
        <v>0</v>
      </c>
    </row>
    <row r="995" spans="3:4" x14ac:dyDescent="0.2">
      <c r="C995" t="s">
        <v>3412</v>
      </c>
      <c r="D995" t="s">
        <v>4857</v>
      </c>
    </row>
    <row r="996" spans="3:4" x14ac:dyDescent="0.2">
      <c r="C996" t="s">
        <v>3413</v>
      </c>
      <c r="D996" t="s">
        <v>4858</v>
      </c>
    </row>
    <row r="997" spans="3:4" x14ac:dyDescent="0.2">
      <c r="C997">
        <v>0</v>
      </c>
      <c r="D997">
        <v>0</v>
      </c>
    </row>
    <row r="998" spans="3:4" x14ac:dyDescent="0.2">
      <c r="C998" t="s">
        <v>3414</v>
      </c>
      <c r="D998" t="s">
        <v>4859</v>
      </c>
    </row>
    <row r="999" spans="3:4" x14ac:dyDescent="0.2">
      <c r="C999" t="s">
        <v>3415</v>
      </c>
      <c r="D999" t="s">
        <v>4860</v>
      </c>
    </row>
    <row r="1000" spans="3:4" x14ac:dyDescent="0.2">
      <c r="C1000">
        <v>0</v>
      </c>
      <c r="D1000">
        <v>749100</v>
      </c>
    </row>
    <row r="1001" spans="3:4" x14ac:dyDescent="0.2">
      <c r="C1001" t="s">
        <v>3416</v>
      </c>
      <c r="D1001" t="s">
        <v>4861</v>
      </c>
    </row>
    <row r="1002" spans="3:4" x14ac:dyDescent="0.2">
      <c r="C1002" t="s">
        <v>3417</v>
      </c>
      <c r="D1002" t="s">
        <v>2738</v>
      </c>
    </row>
    <row r="1003" spans="3:4" x14ac:dyDescent="0.2">
      <c r="C1003">
        <v>0</v>
      </c>
      <c r="D1003">
        <v>0</v>
      </c>
    </row>
    <row r="1004" spans="3:4" x14ac:dyDescent="0.2">
      <c r="C1004" t="s">
        <v>3418</v>
      </c>
      <c r="D1004" t="s">
        <v>4862</v>
      </c>
    </row>
    <row r="1005" spans="3:4" x14ac:dyDescent="0.2">
      <c r="C1005" t="s">
        <v>3419</v>
      </c>
      <c r="D1005" t="s">
        <v>2740</v>
      </c>
    </row>
    <row r="1006" spans="3:4" x14ac:dyDescent="0.2">
      <c r="C1006">
        <v>0</v>
      </c>
      <c r="D1006">
        <v>0</v>
      </c>
    </row>
    <row r="1007" spans="3:4" x14ac:dyDescent="0.2">
      <c r="C1007" t="s">
        <v>3420</v>
      </c>
      <c r="D1007" t="s">
        <v>4863</v>
      </c>
    </row>
    <row r="1008" spans="3:4" x14ac:dyDescent="0.2">
      <c r="C1008" t="s">
        <v>3421</v>
      </c>
      <c r="D1008" t="s">
        <v>4864</v>
      </c>
    </row>
    <row r="1009" spans="3:4" x14ac:dyDescent="0.2">
      <c r="C1009">
        <v>0</v>
      </c>
      <c r="D1009">
        <v>0</v>
      </c>
    </row>
    <row r="1010" spans="3:4" x14ac:dyDescent="0.2">
      <c r="C1010" t="s">
        <v>3422</v>
      </c>
      <c r="D1010" t="s">
        <v>4865</v>
      </c>
    </row>
    <row r="1011" spans="3:4" x14ac:dyDescent="0.2">
      <c r="C1011" t="s">
        <v>3423</v>
      </c>
      <c r="D1011" t="s">
        <v>4866</v>
      </c>
    </row>
    <row r="1012" spans="3:4" x14ac:dyDescent="0.2">
      <c r="C1012">
        <v>0</v>
      </c>
      <c r="D1012">
        <v>-555</v>
      </c>
    </row>
    <row r="1013" spans="3:4" x14ac:dyDescent="0.2">
      <c r="C1013" t="s">
        <v>3424</v>
      </c>
      <c r="D1013" t="s">
        <v>4867</v>
      </c>
    </row>
    <row r="1014" spans="3:4" x14ac:dyDescent="0.2">
      <c r="C1014" t="s">
        <v>3425</v>
      </c>
      <c r="D1014" t="s">
        <v>4868</v>
      </c>
    </row>
    <row r="1015" spans="3:4" x14ac:dyDescent="0.2">
      <c r="C1015">
        <v>0</v>
      </c>
      <c r="D1015">
        <v>0</v>
      </c>
    </row>
    <row r="1016" spans="3:4" x14ac:dyDescent="0.2">
      <c r="C1016" t="s">
        <v>3426</v>
      </c>
      <c r="D1016" t="s">
        <v>4869</v>
      </c>
    </row>
    <row r="1017" spans="3:4" x14ac:dyDescent="0.2">
      <c r="C1017" t="s">
        <v>3427</v>
      </c>
      <c r="D1017" t="s">
        <v>4870</v>
      </c>
    </row>
    <row r="1018" spans="3:4" x14ac:dyDescent="0.2">
      <c r="C1018">
        <v>0</v>
      </c>
      <c r="D1018">
        <v>51</v>
      </c>
    </row>
    <row r="1019" spans="3:4" x14ac:dyDescent="0.2">
      <c r="C1019" t="s">
        <v>3428</v>
      </c>
      <c r="D1019" t="s">
        <v>4871</v>
      </c>
    </row>
    <row r="1020" spans="3:4" x14ac:dyDescent="0.2">
      <c r="C1020" t="s">
        <v>3429</v>
      </c>
      <c r="D1020" t="s">
        <v>4872</v>
      </c>
    </row>
    <row r="1021" spans="3:4" x14ac:dyDescent="0.2">
      <c r="C1021">
        <v>0</v>
      </c>
      <c r="D1021">
        <v>0</v>
      </c>
    </row>
    <row r="1022" spans="3:4" x14ac:dyDescent="0.2">
      <c r="C1022" t="s">
        <v>3430</v>
      </c>
      <c r="D1022" t="s">
        <v>4873</v>
      </c>
    </row>
    <row r="1023" spans="3:4" x14ac:dyDescent="0.2">
      <c r="C1023" t="s">
        <v>3431</v>
      </c>
      <c r="D1023" t="s">
        <v>4874</v>
      </c>
    </row>
    <row r="1024" spans="3:4" x14ac:dyDescent="0.2">
      <c r="C1024">
        <v>0</v>
      </c>
      <c r="D1024">
        <v>0</v>
      </c>
    </row>
    <row r="1025" spans="3:4" x14ac:dyDescent="0.2">
      <c r="C1025" t="s">
        <v>3432</v>
      </c>
      <c r="D1025" t="s">
        <v>4875</v>
      </c>
    </row>
    <row r="1026" spans="3:4" x14ac:dyDescent="0.2">
      <c r="C1026" t="s">
        <v>3433</v>
      </c>
      <c r="D1026" t="s">
        <v>4876</v>
      </c>
    </row>
    <row r="1027" spans="3:4" x14ac:dyDescent="0.2">
      <c r="C1027">
        <v>0</v>
      </c>
      <c r="D1027">
        <v>0</v>
      </c>
    </row>
    <row r="1028" spans="3:4" x14ac:dyDescent="0.2">
      <c r="C1028" t="s">
        <v>3434</v>
      </c>
      <c r="D1028" t="s">
        <v>4877</v>
      </c>
    </row>
    <row r="1029" spans="3:4" x14ac:dyDescent="0.2">
      <c r="C1029" t="s">
        <v>3435</v>
      </c>
      <c r="D1029" t="s">
        <v>2750</v>
      </c>
    </row>
    <row r="1030" spans="3:4" x14ac:dyDescent="0.2">
      <c r="C1030">
        <v>0</v>
      </c>
      <c r="D1030">
        <v>0</v>
      </c>
    </row>
    <row r="1031" spans="3:4" x14ac:dyDescent="0.2">
      <c r="C1031" t="s">
        <v>3436</v>
      </c>
      <c r="D1031" t="s">
        <v>4878</v>
      </c>
    </row>
    <row r="1032" spans="3:4" x14ac:dyDescent="0.2">
      <c r="C1032" t="s">
        <v>3437</v>
      </c>
      <c r="D1032" t="s">
        <v>2752</v>
      </c>
    </row>
    <row r="1033" spans="3:4" x14ac:dyDescent="0.2">
      <c r="C1033">
        <v>0</v>
      </c>
      <c r="D1033">
        <v>0</v>
      </c>
    </row>
    <row r="1034" spans="3:4" x14ac:dyDescent="0.2">
      <c r="C1034" t="s">
        <v>3438</v>
      </c>
      <c r="D1034" t="s">
        <v>4879</v>
      </c>
    </row>
    <row r="1035" spans="3:4" x14ac:dyDescent="0.2">
      <c r="C1035" t="s">
        <v>3439</v>
      </c>
      <c r="D1035" t="s">
        <v>4880</v>
      </c>
    </row>
    <row r="1036" spans="3:4" x14ac:dyDescent="0.2">
      <c r="C1036">
        <v>0</v>
      </c>
      <c r="D1036">
        <v>2740</v>
      </c>
    </row>
    <row r="1037" spans="3:4" x14ac:dyDescent="0.2">
      <c r="C1037" t="s">
        <v>3440</v>
      </c>
      <c r="D1037" t="s">
        <v>4881</v>
      </c>
    </row>
    <row r="1038" spans="3:4" x14ac:dyDescent="0.2">
      <c r="C1038" t="s">
        <v>3441</v>
      </c>
      <c r="D1038" t="s">
        <v>4882</v>
      </c>
    </row>
    <row r="1039" spans="3:4" x14ac:dyDescent="0.2">
      <c r="C1039">
        <v>22384</v>
      </c>
      <c r="D1039">
        <v>2898</v>
      </c>
    </row>
    <row r="1040" spans="3:4" x14ac:dyDescent="0.2">
      <c r="C1040" t="s">
        <v>3442</v>
      </c>
      <c r="D1040" t="s">
        <v>4883</v>
      </c>
    </row>
    <row r="1041" spans="3:4" x14ac:dyDescent="0.2">
      <c r="C1041" t="s">
        <v>3443</v>
      </c>
      <c r="D1041" t="s">
        <v>4884</v>
      </c>
    </row>
    <row r="1042" spans="3:4" x14ac:dyDescent="0.2">
      <c r="C1042">
        <v>0</v>
      </c>
      <c r="D1042">
        <v>37930</v>
      </c>
    </row>
    <row r="1043" spans="3:4" x14ac:dyDescent="0.2">
      <c r="C1043" t="s">
        <v>3444</v>
      </c>
      <c r="D1043" t="s">
        <v>4885</v>
      </c>
    </row>
    <row r="1044" spans="3:4" x14ac:dyDescent="0.2">
      <c r="C1044" t="s">
        <v>3445</v>
      </c>
      <c r="D1044" t="s">
        <v>4886</v>
      </c>
    </row>
    <row r="1045" spans="3:4" x14ac:dyDescent="0.2">
      <c r="C1045">
        <v>0</v>
      </c>
      <c r="D1045">
        <v>0</v>
      </c>
    </row>
    <row r="1046" spans="3:4" x14ac:dyDescent="0.2">
      <c r="C1046" t="s">
        <v>3446</v>
      </c>
      <c r="D1046" t="s">
        <v>4887</v>
      </c>
    </row>
    <row r="1047" spans="3:4" x14ac:dyDescent="0.2">
      <c r="C1047" t="s">
        <v>3447</v>
      </c>
      <c r="D1047" t="s">
        <v>4888</v>
      </c>
    </row>
    <row r="1048" spans="3:4" x14ac:dyDescent="0.2">
      <c r="C1048">
        <v>0</v>
      </c>
      <c r="D1048">
        <v>0</v>
      </c>
    </row>
    <row r="1049" spans="3:4" x14ac:dyDescent="0.2">
      <c r="C1049" t="s">
        <v>3448</v>
      </c>
      <c r="D1049" t="s">
        <v>4889</v>
      </c>
    </row>
    <row r="1050" spans="3:4" x14ac:dyDescent="0.2">
      <c r="C1050" t="s">
        <v>3449</v>
      </c>
      <c r="D1050" t="s">
        <v>4890</v>
      </c>
    </row>
    <row r="1051" spans="3:4" x14ac:dyDescent="0.2">
      <c r="C1051">
        <v>796680</v>
      </c>
      <c r="D1051">
        <v>0</v>
      </c>
    </row>
    <row r="1052" spans="3:4" x14ac:dyDescent="0.2">
      <c r="C1052" t="s">
        <v>3450</v>
      </c>
      <c r="D1052" t="s">
        <v>4891</v>
      </c>
    </row>
    <row r="1053" spans="3:4" x14ac:dyDescent="0.2">
      <c r="C1053" t="s">
        <v>3451</v>
      </c>
      <c r="D1053" t="s">
        <v>4892</v>
      </c>
    </row>
    <row r="1054" spans="3:4" x14ac:dyDescent="0.2">
      <c r="C1054">
        <v>0</v>
      </c>
      <c r="D1054">
        <v>3000</v>
      </c>
    </row>
    <row r="1055" spans="3:4" x14ac:dyDescent="0.2">
      <c r="C1055" t="s">
        <v>3452</v>
      </c>
      <c r="D1055" t="s">
        <v>4893</v>
      </c>
    </row>
    <row r="1056" spans="3:4" x14ac:dyDescent="0.2">
      <c r="C1056" t="s">
        <v>3453</v>
      </c>
      <c r="D1056" t="s">
        <v>2754</v>
      </c>
    </row>
    <row r="1057" spans="3:4" x14ac:dyDescent="0.2">
      <c r="C1057">
        <v>0</v>
      </c>
      <c r="D1057">
        <v>0</v>
      </c>
    </row>
    <row r="1058" spans="3:4" x14ac:dyDescent="0.2">
      <c r="C1058" t="s">
        <v>3454</v>
      </c>
      <c r="D1058" t="s">
        <v>4894</v>
      </c>
    </row>
    <row r="1059" spans="3:4" x14ac:dyDescent="0.2">
      <c r="C1059" t="s">
        <v>3455</v>
      </c>
      <c r="D1059" t="s">
        <v>2756</v>
      </c>
    </row>
    <row r="1060" spans="3:4" x14ac:dyDescent="0.2">
      <c r="C1060">
        <v>0</v>
      </c>
      <c r="D1060">
        <v>0</v>
      </c>
    </row>
    <row r="1061" spans="3:4" x14ac:dyDescent="0.2">
      <c r="C1061" t="s">
        <v>3456</v>
      </c>
      <c r="D1061" t="s">
        <v>4895</v>
      </c>
    </row>
    <row r="1062" spans="3:4" x14ac:dyDescent="0.2">
      <c r="C1062" t="s">
        <v>3457</v>
      </c>
      <c r="D1062" t="s">
        <v>4896</v>
      </c>
    </row>
    <row r="1063" spans="3:4" x14ac:dyDescent="0.2">
      <c r="C1063">
        <v>0</v>
      </c>
      <c r="D1063">
        <v>11613</v>
      </c>
    </row>
    <row r="1064" spans="3:4" x14ac:dyDescent="0.2">
      <c r="C1064" t="s">
        <v>3458</v>
      </c>
      <c r="D1064" t="s">
        <v>4897</v>
      </c>
    </row>
    <row r="1065" spans="3:4" x14ac:dyDescent="0.2">
      <c r="C1065" t="s">
        <v>3459</v>
      </c>
      <c r="D1065" t="s">
        <v>4898</v>
      </c>
    </row>
    <row r="1066" spans="3:4" x14ac:dyDescent="0.2">
      <c r="C1066">
        <v>0</v>
      </c>
      <c r="D1066">
        <v>0</v>
      </c>
    </row>
    <row r="1067" spans="3:4" x14ac:dyDescent="0.2">
      <c r="C1067" t="s">
        <v>3460</v>
      </c>
      <c r="D1067" t="s">
        <v>4899</v>
      </c>
    </row>
    <row r="1068" spans="3:4" x14ac:dyDescent="0.2">
      <c r="C1068" t="s">
        <v>3461</v>
      </c>
      <c r="D1068" t="s">
        <v>4900</v>
      </c>
    </row>
    <row r="1069" spans="3:4" x14ac:dyDescent="0.2">
      <c r="C1069">
        <v>0</v>
      </c>
      <c r="D1069">
        <v>0</v>
      </c>
    </row>
    <row r="1070" spans="3:4" x14ac:dyDescent="0.2">
      <c r="C1070" t="s">
        <v>3462</v>
      </c>
      <c r="D1070" t="s">
        <v>4901</v>
      </c>
    </row>
    <row r="1071" spans="3:4" x14ac:dyDescent="0.2">
      <c r="C1071" t="s">
        <v>3463</v>
      </c>
      <c r="D1071" t="s">
        <v>4902</v>
      </c>
    </row>
    <row r="1072" spans="3:4" x14ac:dyDescent="0.2">
      <c r="C1072">
        <v>0</v>
      </c>
      <c r="D1072">
        <v>0</v>
      </c>
    </row>
    <row r="1073" spans="3:4" x14ac:dyDescent="0.2">
      <c r="C1073" t="s">
        <v>3464</v>
      </c>
      <c r="D1073" t="s">
        <v>4903</v>
      </c>
    </row>
    <row r="1074" spans="3:4" x14ac:dyDescent="0.2">
      <c r="C1074" t="s">
        <v>3465</v>
      </c>
      <c r="D1074" t="s">
        <v>4904</v>
      </c>
    </row>
    <row r="1075" spans="3:4" x14ac:dyDescent="0.2">
      <c r="C1075">
        <v>0</v>
      </c>
      <c r="D1075">
        <v>0</v>
      </c>
    </row>
    <row r="1076" spans="3:4" x14ac:dyDescent="0.2">
      <c r="C1076" t="s">
        <v>3466</v>
      </c>
      <c r="D1076" t="s">
        <v>4905</v>
      </c>
    </row>
    <row r="1077" spans="3:4" x14ac:dyDescent="0.2">
      <c r="C1077" t="s">
        <v>3467</v>
      </c>
      <c r="D1077" t="s">
        <v>4906</v>
      </c>
    </row>
    <row r="1078" spans="3:4" x14ac:dyDescent="0.2">
      <c r="C1078">
        <v>0</v>
      </c>
      <c r="D1078">
        <v>0</v>
      </c>
    </row>
    <row r="1079" spans="3:4" x14ac:dyDescent="0.2">
      <c r="C1079" t="s">
        <v>3468</v>
      </c>
      <c r="D1079" t="s">
        <v>4907</v>
      </c>
    </row>
    <row r="1080" spans="3:4" x14ac:dyDescent="0.2">
      <c r="C1080" t="s">
        <v>3469</v>
      </c>
      <c r="D1080" t="s">
        <v>4908</v>
      </c>
    </row>
    <row r="1081" spans="3:4" x14ac:dyDescent="0.2">
      <c r="C1081">
        <v>0</v>
      </c>
      <c r="D1081">
        <v>0</v>
      </c>
    </row>
    <row r="1082" spans="3:4" x14ac:dyDescent="0.2">
      <c r="C1082" t="s">
        <v>3470</v>
      </c>
      <c r="D1082" t="s">
        <v>4909</v>
      </c>
    </row>
    <row r="1083" spans="3:4" x14ac:dyDescent="0.2">
      <c r="C1083" t="s">
        <v>3471</v>
      </c>
      <c r="D1083" t="s">
        <v>2758</v>
      </c>
    </row>
    <row r="1084" spans="3:4" x14ac:dyDescent="0.2">
      <c r="C1084">
        <v>0</v>
      </c>
      <c r="D1084">
        <v>91753</v>
      </c>
    </row>
    <row r="1085" spans="3:4" x14ac:dyDescent="0.2">
      <c r="C1085" t="s">
        <v>3472</v>
      </c>
      <c r="D1085" t="s">
        <v>4910</v>
      </c>
    </row>
    <row r="1086" spans="3:4" x14ac:dyDescent="0.2">
      <c r="C1086" t="s">
        <v>3473</v>
      </c>
      <c r="D1086" t="s">
        <v>2760</v>
      </c>
    </row>
    <row r="1087" spans="3:4" x14ac:dyDescent="0.2">
      <c r="C1087">
        <v>0</v>
      </c>
      <c r="D1087">
        <v>17565</v>
      </c>
    </row>
    <row r="1088" spans="3:4" x14ac:dyDescent="0.2">
      <c r="C1088" t="s">
        <v>3474</v>
      </c>
      <c r="D1088" t="s">
        <v>4911</v>
      </c>
    </row>
    <row r="1089" spans="3:4" x14ac:dyDescent="0.2">
      <c r="C1089" t="s">
        <v>3475</v>
      </c>
      <c r="D1089" t="s">
        <v>4912</v>
      </c>
    </row>
    <row r="1090" spans="3:4" x14ac:dyDescent="0.2">
      <c r="C1090">
        <v>0</v>
      </c>
      <c r="D1090">
        <v>55426</v>
      </c>
    </row>
    <row r="1091" spans="3:4" x14ac:dyDescent="0.2">
      <c r="C1091" t="s">
        <v>3476</v>
      </c>
      <c r="D1091" t="s">
        <v>4913</v>
      </c>
    </row>
    <row r="1092" spans="3:4" x14ac:dyDescent="0.2">
      <c r="C1092" t="s">
        <v>3477</v>
      </c>
      <c r="D1092" t="s">
        <v>4914</v>
      </c>
    </row>
    <row r="1093" spans="3:4" x14ac:dyDescent="0.2">
      <c r="C1093">
        <v>467948</v>
      </c>
      <c r="D1093">
        <v>2502</v>
      </c>
    </row>
    <row r="1094" spans="3:4" x14ac:dyDescent="0.2">
      <c r="C1094" t="s">
        <v>3478</v>
      </c>
      <c r="D1094" t="s">
        <v>4915</v>
      </c>
    </row>
    <row r="1095" spans="3:4" x14ac:dyDescent="0.2">
      <c r="C1095" t="s">
        <v>3479</v>
      </c>
      <c r="D1095" t="s">
        <v>4916</v>
      </c>
    </row>
    <row r="1096" spans="3:4" x14ac:dyDescent="0.2">
      <c r="C1096">
        <v>0</v>
      </c>
      <c r="D1096">
        <v>0</v>
      </c>
    </row>
    <row r="1097" spans="3:4" x14ac:dyDescent="0.2">
      <c r="C1097" t="s">
        <v>3480</v>
      </c>
      <c r="D1097" t="s">
        <v>4917</v>
      </c>
    </row>
    <row r="1098" spans="3:4" x14ac:dyDescent="0.2">
      <c r="C1098" t="s">
        <v>3481</v>
      </c>
      <c r="D1098" t="s">
        <v>4918</v>
      </c>
    </row>
    <row r="1099" spans="3:4" x14ac:dyDescent="0.2">
      <c r="C1099">
        <v>0</v>
      </c>
      <c r="D1099">
        <v>710</v>
      </c>
    </row>
    <row r="1100" spans="3:4" x14ac:dyDescent="0.2">
      <c r="C1100" t="s">
        <v>3482</v>
      </c>
      <c r="D1100" t="s">
        <v>4919</v>
      </c>
    </row>
    <row r="1101" spans="3:4" x14ac:dyDescent="0.2">
      <c r="C1101" t="s">
        <v>3483</v>
      </c>
      <c r="D1101" t="s">
        <v>4920</v>
      </c>
    </row>
    <row r="1102" spans="3:4" x14ac:dyDescent="0.2">
      <c r="C1102">
        <v>0</v>
      </c>
      <c r="D1102">
        <v>0</v>
      </c>
    </row>
    <row r="1103" spans="3:4" x14ac:dyDescent="0.2">
      <c r="C1103" t="s">
        <v>3484</v>
      </c>
      <c r="D1103" t="s">
        <v>4921</v>
      </c>
    </row>
    <row r="1104" spans="3:4" x14ac:dyDescent="0.2">
      <c r="C1104" t="s">
        <v>3485</v>
      </c>
      <c r="D1104" t="s">
        <v>4922</v>
      </c>
    </row>
    <row r="1105" spans="3:4" x14ac:dyDescent="0.2">
      <c r="C1105">
        <v>0</v>
      </c>
      <c r="D1105">
        <v>0</v>
      </c>
    </row>
    <row r="1106" spans="3:4" x14ac:dyDescent="0.2">
      <c r="C1106" t="s">
        <v>3486</v>
      </c>
      <c r="D1106" t="s">
        <v>4923</v>
      </c>
    </row>
    <row r="1107" spans="3:4" x14ac:dyDescent="0.2">
      <c r="C1107" t="s">
        <v>3487</v>
      </c>
      <c r="D1107" t="s">
        <v>4924</v>
      </c>
    </row>
    <row r="1108" spans="3:4" x14ac:dyDescent="0.2">
      <c r="C1108">
        <v>0</v>
      </c>
      <c r="D1108">
        <v>203830</v>
      </c>
    </row>
    <row r="1109" spans="3:4" x14ac:dyDescent="0.2">
      <c r="C1109" t="s">
        <v>3488</v>
      </c>
      <c r="D1109" t="s">
        <v>4925</v>
      </c>
    </row>
    <row r="1110" spans="3:4" x14ac:dyDescent="0.2">
      <c r="C1110" t="s">
        <v>3489</v>
      </c>
      <c r="D1110" t="s">
        <v>2762</v>
      </c>
    </row>
    <row r="1111" spans="3:4" x14ac:dyDescent="0.2">
      <c r="C1111">
        <v>0</v>
      </c>
      <c r="D1111">
        <v>308870</v>
      </c>
    </row>
    <row r="1112" spans="3:4" x14ac:dyDescent="0.2">
      <c r="C1112" t="s">
        <v>3490</v>
      </c>
      <c r="D1112" t="s">
        <v>4926</v>
      </c>
    </row>
    <row r="1113" spans="3:4" x14ac:dyDescent="0.2">
      <c r="C1113" t="s">
        <v>3491</v>
      </c>
      <c r="D1113" t="s">
        <v>2764</v>
      </c>
    </row>
    <row r="1114" spans="3:4" x14ac:dyDescent="0.2">
      <c r="C1114">
        <v>0</v>
      </c>
      <c r="D1114">
        <v>46169</v>
      </c>
    </row>
    <row r="1115" spans="3:4" x14ac:dyDescent="0.2">
      <c r="C1115" t="s">
        <v>3492</v>
      </c>
      <c r="D1115" t="s">
        <v>4927</v>
      </c>
    </row>
    <row r="1116" spans="3:4" x14ac:dyDescent="0.2">
      <c r="C1116" t="s">
        <v>3493</v>
      </c>
      <c r="D1116" t="s">
        <v>4928</v>
      </c>
    </row>
    <row r="1117" spans="3:4" x14ac:dyDescent="0.2">
      <c r="C1117">
        <v>0</v>
      </c>
      <c r="D1117">
        <v>66326</v>
      </c>
    </row>
    <row r="1118" spans="3:4" x14ac:dyDescent="0.2">
      <c r="C1118" t="s">
        <v>3494</v>
      </c>
      <c r="D1118" t="s">
        <v>4929</v>
      </c>
    </row>
    <row r="1119" spans="3:4" x14ac:dyDescent="0.2">
      <c r="C1119" t="s">
        <v>3495</v>
      </c>
      <c r="D1119" t="s">
        <v>4930</v>
      </c>
    </row>
    <row r="1120" spans="3:4" x14ac:dyDescent="0.2">
      <c r="C1120">
        <v>0</v>
      </c>
      <c r="D1120">
        <v>4227</v>
      </c>
    </row>
    <row r="1121" spans="3:4" x14ac:dyDescent="0.2">
      <c r="C1121" t="s">
        <v>3496</v>
      </c>
      <c r="D1121" t="s">
        <v>4931</v>
      </c>
    </row>
    <row r="1122" spans="3:4" x14ac:dyDescent="0.2">
      <c r="C1122" t="s">
        <v>3497</v>
      </c>
      <c r="D1122" t="s">
        <v>4932</v>
      </c>
    </row>
    <row r="1123" spans="3:4" x14ac:dyDescent="0.2">
      <c r="C1123">
        <v>0</v>
      </c>
      <c r="D1123">
        <v>0</v>
      </c>
    </row>
    <row r="1124" spans="3:4" x14ac:dyDescent="0.2">
      <c r="C1124" t="s">
        <v>3498</v>
      </c>
      <c r="D1124" t="s">
        <v>4933</v>
      </c>
    </row>
    <row r="1125" spans="3:4" x14ac:dyDescent="0.2">
      <c r="C1125" t="s">
        <v>3499</v>
      </c>
      <c r="D1125" t="s">
        <v>4934</v>
      </c>
    </row>
    <row r="1126" spans="3:4" x14ac:dyDescent="0.2">
      <c r="C1126">
        <v>0</v>
      </c>
      <c r="D1126">
        <v>650</v>
      </c>
    </row>
    <row r="1127" spans="3:4" x14ac:dyDescent="0.2">
      <c r="C1127" t="s">
        <v>3500</v>
      </c>
      <c r="D1127" t="s">
        <v>4935</v>
      </c>
    </row>
    <row r="1128" spans="3:4" x14ac:dyDescent="0.2">
      <c r="C1128" t="s">
        <v>3501</v>
      </c>
      <c r="D1128" t="s">
        <v>4936</v>
      </c>
    </row>
    <row r="1129" spans="3:4" x14ac:dyDescent="0.2">
      <c r="C1129">
        <v>0</v>
      </c>
      <c r="D1129">
        <v>0</v>
      </c>
    </row>
    <row r="1130" spans="3:4" x14ac:dyDescent="0.2">
      <c r="C1130" t="s">
        <v>3502</v>
      </c>
      <c r="D1130" t="s">
        <v>4937</v>
      </c>
    </row>
    <row r="1131" spans="3:4" x14ac:dyDescent="0.2">
      <c r="C1131" t="s">
        <v>3503</v>
      </c>
      <c r="D1131" t="s">
        <v>4938</v>
      </c>
    </row>
    <row r="1132" spans="3:4" x14ac:dyDescent="0.2">
      <c r="C1132">
        <v>0</v>
      </c>
      <c r="D1132">
        <v>0</v>
      </c>
    </row>
    <row r="1133" spans="3:4" x14ac:dyDescent="0.2">
      <c r="C1133" t="s">
        <v>3504</v>
      </c>
      <c r="D1133" t="s">
        <v>4939</v>
      </c>
    </row>
    <row r="1134" spans="3:4" x14ac:dyDescent="0.2">
      <c r="C1134" t="s">
        <v>3505</v>
      </c>
      <c r="D1134" t="s">
        <v>4940</v>
      </c>
    </row>
    <row r="1135" spans="3:4" x14ac:dyDescent="0.2">
      <c r="C1135">
        <v>0</v>
      </c>
      <c r="D1135">
        <v>468730</v>
      </c>
    </row>
    <row r="1136" spans="3:4" x14ac:dyDescent="0.2">
      <c r="C1136" t="s">
        <v>3506</v>
      </c>
      <c r="D1136" t="s">
        <v>4941</v>
      </c>
    </row>
    <row r="1137" spans="3:4" x14ac:dyDescent="0.2">
      <c r="C1137" t="s">
        <v>3507</v>
      </c>
      <c r="D1137" t="s">
        <v>2766</v>
      </c>
    </row>
    <row r="1138" spans="3:4" x14ac:dyDescent="0.2">
      <c r="C1138">
        <v>0</v>
      </c>
      <c r="D1138">
        <v>127018</v>
      </c>
    </row>
    <row r="1139" spans="3:4" x14ac:dyDescent="0.2">
      <c r="C1139" t="s">
        <v>3508</v>
      </c>
      <c r="D1139" t="s">
        <v>4942</v>
      </c>
    </row>
    <row r="1140" spans="3:4" x14ac:dyDescent="0.2">
      <c r="C1140" t="s">
        <v>3509</v>
      </c>
      <c r="D1140" t="s">
        <v>2768</v>
      </c>
    </row>
    <row r="1141" spans="3:4" x14ac:dyDescent="0.2">
      <c r="C1141">
        <v>0</v>
      </c>
      <c r="D1141">
        <v>24098</v>
      </c>
    </row>
    <row r="1142" spans="3:4" x14ac:dyDescent="0.2">
      <c r="C1142" t="s">
        <v>3510</v>
      </c>
      <c r="D1142" t="s">
        <v>4943</v>
      </c>
    </row>
    <row r="1143" spans="3:4" x14ac:dyDescent="0.2">
      <c r="C1143" t="s">
        <v>3511</v>
      </c>
      <c r="D1143" t="s">
        <v>4944</v>
      </c>
    </row>
    <row r="1144" spans="3:4" x14ac:dyDescent="0.2">
      <c r="C1144">
        <v>0</v>
      </c>
      <c r="D1144">
        <v>266621</v>
      </c>
    </row>
    <row r="1145" spans="3:4" x14ac:dyDescent="0.2">
      <c r="C1145" t="s">
        <v>3512</v>
      </c>
      <c r="D1145" t="s">
        <v>4945</v>
      </c>
    </row>
    <row r="1146" spans="3:4" x14ac:dyDescent="0.2">
      <c r="C1146" t="s">
        <v>3513</v>
      </c>
      <c r="D1146" t="s">
        <v>4946</v>
      </c>
    </row>
    <row r="1147" spans="3:4" x14ac:dyDescent="0.2">
      <c r="C1147">
        <v>0</v>
      </c>
      <c r="D1147">
        <v>4002</v>
      </c>
    </row>
    <row r="1148" spans="3:4" x14ac:dyDescent="0.2">
      <c r="C1148" t="s">
        <v>3514</v>
      </c>
      <c r="D1148" t="s">
        <v>4947</v>
      </c>
    </row>
    <row r="1149" spans="3:4" x14ac:dyDescent="0.2">
      <c r="C1149" t="s">
        <v>3515</v>
      </c>
      <c r="D1149" t="s">
        <v>4948</v>
      </c>
    </row>
    <row r="1150" spans="3:4" x14ac:dyDescent="0.2">
      <c r="C1150">
        <v>0</v>
      </c>
      <c r="D1150">
        <v>0</v>
      </c>
    </row>
    <row r="1151" spans="3:4" x14ac:dyDescent="0.2">
      <c r="C1151" t="s">
        <v>3516</v>
      </c>
      <c r="D1151" t="s">
        <v>4949</v>
      </c>
    </row>
    <row r="1152" spans="3:4" x14ac:dyDescent="0.2">
      <c r="C1152" t="s">
        <v>3517</v>
      </c>
      <c r="D1152" t="s">
        <v>4950</v>
      </c>
    </row>
    <row r="1153" spans="3:4" x14ac:dyDescent="0.2">
      <c r="C1153">
        <v>0</v>
      </c>
      <c r="D1153">
        <v>0</v>
      </c>
    </row>
    <row r="1154" spans="3:4" x14ac:dyDescent="0.2">
      <c r="C1154" t="s">
        <v>3518</v>
      </c>
      <c r="D1154" t="s">
        <v>4951</v>
      </c>
    </row>
    <row r="1155" spans="3:4" x14ac:dyDescent="0.2">
      <c r="C1155" t="s">
        <v>3519</v>
      </c>
      <c r="D1155" t="s">
        <v>4952</v>
      </c>
    </row>
    <row r="1156" spans="3:4" x14ac:dyDescent="0.2">
      <c r="C1156">
        <v>0</v>
      </c>
      <c r="D1156">
        <v>0</v>
      </c>
    </row>
    <row r="1157" spans="3:4" x14ac:dyDescent="0.2">
      <c r="C1157" t="s">
        <v>3520</v>
      </c>
      <c r="D1157" t="s">
        <v>4953</v>
      </c>
    </row>
    <row r="1158" spans="3:4" x14ac:dyDescent="0.2">
      <c r="C1158" t="s">
        <v>3521</v>
      </c>
      <c r="D1158" t="s">
        <v>4954</v>
      </c>
    </row>
    <row r="1159" spans="3:4" x14ac:dyDescent="0.2">
      <c r="C1159">
        <v>0</v>
      </c>
      <c r="D1159">
        <v>0</v>
      </c>
    </row>
    <row r="1160" spans="3:4" x14ac:dyDescent="0.2">
      <c r="C1160" t="s">
        <v>3522</v>
      </c>
      <c r="D1160" t="s">
        <v>4955</v>
      </c>
    </row>
    <row r="1161" spans="3:4" x14ac:dyDescent="0.2">
      <c r="C1161" t="s">
        <v>3523</v>
      </c>
      <c r="D1161" t="s">
        <v>4956</v>
      </c>
    </row>
    <row r="1162" spans="3:4" x14ac:dyDescent="0.2">
      <c r="C1162">
        <v>0</v>
      </c>
      <c r="D1162">
        <v>457296</v>
      </c>
    </row>
    <row r="1163" spans="3:4" x14ac:dyDescent="0.2">
      <c r="C1163" t="s">
        <v>3524</v>
      </c>
      <c r="D1163" t="s">
        <v>4957</v>
      </c>
    </row>
    <row r="1164" spans="3:4" x14ac:dyDescent="0.2">
      <c r="C1164" t="s">
        <v>3525</v>
      </c>
      <c r="D1164" t="s">
        <v>2774</v>
      </c>
    </row>
    <row r="1165" spans="3:4" x14ac:dyDescent="0.2">
      <c r="C1165">
        <v>0</v>
      </c>
      <c r="D1165">
        <v>1920</v>
      </c>
    </row>
    <row r="1166" spans="3:4" x14ac:dyDescent="0.2">
      <c r="C1166" t="s">
        <v>3526</v>
      </c>
      <c r="D1166" t="s">
        <v>4958</v>
      </c>
    </row>
    <row r="1167" spans="3:4" x14ac:dyDescent="0.2">
      <c r="C1167" t="s">
        <v>3527</v>
      </c>
      <c r="D1167" t="s">
        <v>2776</v>
      </c>
    </row>
    <row r="1168" spans="3:4" x14ac:dyDescent="0.2">
      <c r="C1168">
        <v>0</v>
      </c>
      <c r="D1168">
        <v>29</v>
      </c>
    </row>
    <row r="1169" spans="3:4" x14ac:dyDescent="0.2">
      <c r="C1169" t="s">
        <v>3528</v>
      </c>
      <c r="D1169" t="s">
        <v>4959</v>
      </c>
    </row>
    <row r="1170" spans="3:4" x14ac:dyDescent="0.2">
      <c r="C1170" t="s">
        <v>3529</v>
      </c>
      <c r="D1170" t="s">
        <v>4960</v>
      </c>
    </row>
    <row r="1171" spans="3:4" x14ac:dyDescent="0.2">
      <c r="C1171">
        <v>0</v>
      </c>
      <c r="D1171">
        <v>675</v>
      </c>
    </row>
    <row r="1172" spans="3:4" x14ac:dyDescent="0.2">
      <c r="C1172" t="s">
        <v>3530</v>
      </c>
      <c r="D1172" t="s">
        <v>4961</v>
      </c>
    </row>
    <row r="1173" spans="3:4" x14ac:dyDescent="0.2">
      <c r="C1173" t="s">
        <v>3531</v>
      </c>
      <c r="D1173" t="s">
        <v>4962</v>
      </c>
    </row>
    <row r="1174" spans="3:4" x14ac:dyDescent="0.2">
      <c r="C1174">
        <v>0</v>
      </c>
      <c r="D1174">
        <v>4062</v>
      </c>
    </row>
    <row r="1175" spans="3:4" x14ac:dyDescent="0.2">
      <c r="C1175" t="s">
        <v>3532</v>
      </c>
      <c r="D1175" t="s">
        <v>4963</v>
      </c>
    </row>
    <row r="1176" spans="3:4" x14ac:dyDescent="0.2">
      <c r="C1176" t="s">
        <v>3533</v>
      </c>
      <c r="D1176" t="s">
        <v>4964</v>
      </c>
    </row>
    <row r="1177" spans="3:4" x14ac:dyDescent="0.2">
      <c r="C1177">
        <v>0</v>
      </c>
      <c r="D1177">
        <v>0</v>
      </c>
    </row>
    <row r="1178" spans="3:4" x14ac:dyDescent="0.2">
      <c r="C1178" t="s">
        <v>3534</v>
      </c>
      <c r="D1178" t="s">
        <v>4965</v>
      </c>
    </row>
    <row r="1179" spans="3:4" x14ac:dyDescent="0.2">
      <c r="C1179" t="s">
        <v>3535</v>
      </c>
      <c r="D1179" t="s">
        <v>4966</v>
      </c>
    </row>
    <row r="1180" spans="3:4" x14ac:dyDescent="0.2">
      <c r="C1180">
        <v>0</v>
      </c>
      <c r="D1180">
        <v>0</v>
      </c>
    </row>
    <row r="1181" spans="3:4" x14ac:dyDescent="0.2">
      <c r="C1181" t="s">
        <v>3536</v>
      </c>
      <c r="D1181" t="s">
        <v>4967</v>
      </c>
    </row>
    <row r="1182" spans="3:4" x14ac:dyDescent="0.2">
      <c r="C1182" t="s">
        <v>3537</v>
      </c>
      <c r="D1182" t="s">
        <v>4968</v>
      </c>
    </row>
    <row r="1183" spans="3:4" x14ac:dyDescent="0.2">
      <c r="C1183">
        <v>0</v>
      </c>
      <c r="D1183">
        <v>0</v>
      </c>
    </row>
    <row r="1184" spans="3:4" x14ac:dyDescent="0.2">
      <c r="C1184" t="s">
        <v>3538</v>
      </c>
      <c r="D1184" t="s">
        <v>4969</v>
      </c>
    </row>
    <row r="1185" spans="3:4" x14ac:dyDescent="0.2">
      <c r="C1185" t="s">
        <v>3539</v>
      </c>
      <c r="D1185" t="s">
        <v>4970</v>
      </c>
    </row>
    <row r="1186" spans="3:4" x14ac:dyDescent="0.2">
      <c r="C1186">
        <v>0</v>
      </c>
      <c r="D1186">
        <v>0</v>
      </c>
    </row>
    <row r="1187" spans="3:4" x14ac:dyDescent="0.2">
      <c r="C1187" t="s">
        <v>3540</v>
      </c>
      <c r="D1187" t="s">
        <v>4971</v>
      </c>
    </row>
    <row r="1188" spans="3:4" x14ac:dyDescent="0.2">
      <c r="C1188" t="s">
        <v>3541</v>
      </c>
      <c r="D1188" t="s">
        <v>4972</v>
      </c>
    </row>
    <row r="1189" spans="3:4" x14ac:dyDescent="0.2">
      <c r="C1189">
        <v>0</v>
      </c>
      <c r="D1189">
        <v>0</v>
      </c>
    </row>
    <row r="1190" spans="3:4" x14ac:dyDescent="0.2">
      <c r="C1190" t="s">
        <v>3542</v>
      </c>
      <c r="D1190" t="s">
        <v>4973</v>
      </c>
    </row>
    <row r="1191" spans="3:4" x14ac:dyDescent="0.2">
      <c r="C1191" t="s">
        <v>3543</v>
      </c>
      <c r="D1191" t="s">
        <v>2790</v>
      </c>
    </row>
    <row r="1192" spans="3:4" x14ac:dyDescent="0.2">
      <c r="C1192">
        <v>0</v>
      </c>
      <c r="D1192">
        <v>501472</v>
      </c>
    </row>
    <row r="1193" spans="3:4" x14ac:dyDescent="0.2">
      <c r="C1193" t="s">
        <v>3544</v>
      </c>
      <c r="D1193" t="s">
        <v>4974</v>
      </c>
    </row>
    <row r="1194" spans="3:4" x14ac:dyDescent="0.2">
      <c r="C1194" t="s">
        <v>3545</v>
      </c>
      <c r="D1194" t="s">
        <v>2792</v>
      </c>
    </row>
    <row r="1195" spans="3:4" x14ac:dyDescent="0.2">
      <c r="C1195">
        <v>0</v>
      </c>
      <c r="D1195">
        <v>23646</v>
      </c>
    </row>
    <row r="1196" spans="3:4" x14ac:dyDescent="0.2">
      <c r="C1196" t="s">
        <v>3546</v>
      </c>
      <c r="D1196" t="s">
        <v>4975</v>
      </c>
    </row>
    <row r="1197" spans="3:4" x14ac:dyDescent="0.2">
      <c r="C1197" t="s">
        <v>3547</v>
      </c>
      <c r="D1197" t="s">
        <v>2794</v>
      </c>
    </row>
    <row r="1198" spans="3:4" x14ac:dyDescent="0.2">
      <c r="C1198">
        <v>165231</v>
      </c>
      <c r="D1198">
        <v>63343</v>
      </c>
    </row>
    <row r="1199" spans="3:4" x14ac:dyDescent="0.2">
      <c r="C1199" t="s">
        <v>3548</v>
      </c>
      <c r="D1199" t="s">
        <v>4976</v>
      </c>
    </row>
    <row r="1200" spans="3:4" x14ac:dyDescent="0.2">
      <c r="C1200" t="s">
        <v>3549</v>
      </c>
      <c r="D1200" t="s">
        <v>2796</v>
      </c>
    </row>
    <row r="1201" spans="3:4" x14ac:dyDescent="0.2">
      <c r="C1201">
        <v>0</v>
      </c>
      <c r="D1201">
        <v>12666</v>
      </c>
    </row>
    <row r="1202" spans="3:4" x14ac:dyDescent="0.2">
      <c r="C1202" t="s">
        <v>3550</v>
      </c>
      <c r="D1202" t="s">
        <v>4977</v>
      </c>
    </row>
    <row r="1203" spans="3:4" x14ac:dyDescent="0.2">
      <c r="C1203" t="s">
        <v>3551</v>
      </c>
      <c r="D1203" t="s">
        <v>2798</v>
      </c>
    </row>
    <row r="1204" spans="3:4" x14ac:dyDescent="0.2">
      <c r="C1204">
        <v>0</v>
      </c>
      <c r="D1204">
        <v>0</v>
      </c>
    </row>
    <row r="1205" spans="3:4" x14ac:dyDescent="0.2">
      <c r="C1205" t="s">
        <v>3552</v>
      </c>
      <c r="D1205" t="s">
        <v>4978</v>
      </c>
    </row>
    <row r="1206" spans="3:4" x14ac:dyDescent="0.2">
      <c r="C1206" t="s">
        <v>3553</v>
      </c>
      <c r="D1206" t="s">
        <v>2800</v>
      </c>
    </row>
    <row r="1207" spans="3:4" x14ac:dyDescent="0.2">
      <c r="C1207">
        <v>0</v>
      </c>
      <c r="D1207">
        <v>25</v>
      </c>
    </row>
    <row r="1208" spans="3:4" x14ac:dyDescent="0.2">
      <c r="C1208" t="s">
        <v>3554</v>
      </c>
      <c r="D1208" t="s">
        <v>4979</v>
      </c>
    </row>
    <row r="1209" spans="3:4" x14ac:dyDescent="0.2">
      <c r="C1209" t="s">
        <v>3555</v>
      </c>
      <c r="D1209" t="s">
        <v>2802</v>
      </c>
    </row>
    <row r="1210" spans="3:4" x14ac:dyDescent="0.2">
      <c r="C1210">
        <v>0</v>
      </c>
      <c r="D1210">
        <v>807</v>
      </c>
    </row>
    <row r="1211" spans="3:4" x14ac:dyDescent="0.2">
      <c r="C1211" t="s">
        <v>3556</v>
      </c>
      <c r="D1211" t="s">
        <v>4980</v>
      </c>
    </row>
    <row r="1212" spans="3:4" x14ac:dyDescent="0.2">
      <c r="C1212" t="s">
        <v>3557</v>
      </c>
      <c r="D1212" t="s">
        <v>2804</v>
      </c>
    </row>
    <row r="1213" spans="3:4" x14ac:dyDescent="0.2">
      <c r="C1213">
        <v>0</v>
      </c>
      <c r="D1213">
        <v>0</v>
      </c>
    </row>
    <row r="1214" spans="3:4" x14ac:dyDescent="0.2">
      <c r="C1214" t="s">
        <v>3558</v>
      </c>
      <c r="D1214" t="s">
        <v>4981</v>
      </c>
    </row>
    <row r="1215" spans="3:4" x14ac:dyDescent="0.2">
      <c r="C1215" t="s">
        <v>3559</v>
      </c>
      <c r="D1215" t="s">
        <v>4982</v>
      </c>
    </row>
    <row r="1216" spans="3:4" x14ac:dyDescent="0.2">
      <c r="C1216">
        <v>0</v>
      </c>
      <c r="D1216">
        <v>560742</v>
      </c>
    </row>
    <row r="1217" spans="3:4" x14ac:dyDescent="0.2">
      <c r="C1217" t="s">
        <v>3560</v>
      </c>
      <c r="D1217" t="s">
        <v>4983</v>
      </c>
    </row>
    <row r="1218" spans="3:4" x14ac:dyDescent="0.2">
      <c r="C1218" t="s">
        <v>3561</v>
      </c>
      <c r="D1218" t="s">
        <v>4984</v>
      </c>
    </row>
    <row r="1219" spans="3:4" x14ac:dyDescent="0.2">
      <c r="C1219">
        <v>0</v>
      </c>
      <c r="D1219">
        <v>0</v>
      </c>
    </row>
    <row r="1220" spans="3:4" x14ac:dyDescent="0.2">
      <c r="C1220" t="s">
        <v>3562</v>
      </c>
      <c r="D1220" t="s">
        <v>4985</v>
      </c>
    </row>
    <row r="1221" spans="3:4" x14ac:dyDescent="0.2">
      <c r="C1221" t="s">
        <v>3563</v>
      </c>
      <c r="D1221" t="s">
        <v>4986</v>
      </c>
    </row>
    <row r="1222" spans="3:4" x14ac:dyDescent="0.2">
      <c r="C1222">
        <v>0</v>
      </c>
      <c r="D1222">
        <v>0</v>
      </c>
    </row>
    <row r="1223" spans="3:4" x14ac:dyDescent="0.2">
      <c r="C1223" t="s">
        <v>3564</v>
      </c>
      <c r="D1223" t="s">
        <v>4987</v>
      </c>
    </row>
    <row r="1224" spans="3:4" x14ac:dyDescent="0.2">
      <c r="C1224" t="s">
        <v>3565</v>
      </c>
      <c r="D1224" t="s">
        <v>4988</v>
      </c>
    </row>
    <row r="1225" spans="3:4" x14ac:dyDescent="0.2">
      <c r="C1225">
        <v>0</v>
      </c>
      <c r="D1225">
        <v>0</v>
      </c>
    </row>
    <row r="1226" spans="3:4" x14ac:dyDescent="0.2">
      <c r="C1226" t="s">
        <v>3566</v>
      </c>
      <c r="D1226" t="s">
        <v>4989</v>
      </c>
    </row>
    <row r="1227" spans="3:4" x14ac:dyDescent="0.2">
      <c r="C1227" t="s">
        <v>3567</v>
      </c>
      <c r="D1227" t="s">
        <v>4990</v>
      </c>
    </row>
    <row r="1228" spans="3:4" x14ac:dyDescent="0.2">
      <c r="C1228">
        <v>0</v>
      </c>
      <c r="D1228">
        <v>0</v>
      </c>
    </row>
    <row r="1229" spans="3:4" x14ac:dyDescent="0.2">
      <c r="C1229" t="s">
        <v>3568</v>
      </c>
      <c r="D1229" t="s">
        <v>4991</v>
      </c>
    </row>
    <row r="1230" spans="3:4" x14ac:dyDescent="0.2">
      <c r="C1230" t="s">
        <v>3569</v>
      </c>
      <c r="D1230" t="s">
        <v>4992</v>
      </c>
    </row>
    <row r="1231" spans="3:4" x14ac:dyDescent="0.2">
      <c r="C1231">
        <v>0</v>
      </c>
      <c r="D1231">
        <v>87659</v>
      </c>
    </row>
    <row r="1232" spans="3:4" x14ac:dyDescent="0.2">
      <c r="C1232" t="s">
        <v>3570</v>
      </c>
      <c r="D1232" t="s">
        <v>4993</v>
      </c>
    </row>
    <row r="1233" spans="3:4" x14ac:dyDescent="0.2">
      <c r="C1233" t="s">
        <v>3571</v>
      </c>
      <c r="D1233" t="s">
        <v>4994</v>
      </c>
    </row>
    <row r="1234" spans="3:4" x14ac:dyDescent="0.2">
      <c r="C1234">
        <v>0</v>
      </c>
      <c r="D1234">
        <v>100000</v>
      </c>
    </row>
    <row r="1235" spans="3:4" x14ac:dyDescent="0.2">
      <c r="C1235" t="s">
        <v>3572</v>
      </c>
      <c r="D1235" t="s">
        <v>4995</v>
      </c>
    </row>
    <row r="1236" spans="3:4" x14ac:dyDescent="0.2">
      <c r="C1236" t="s">
        <v>3573</v>
      </c>
      <c r="D1236" t="s">
        <v>4996</v>
      </c>
    </row>
    <row r="1237" spans="3:4" x14ac:dyDescent="0.2">
      <c r="C1237">
        <v>0</v>
      </c>
      <c r="D1237">
        <v>0</v>
      </c>
    </row>
    <row r="1238" spans="3:4" x14ac:dyDescent="0.2">
      <c r="C1238" t="s">
        <v>3574</v>
      </c>
      <c r="D1238" t="s">
        <v>4997</v>
      </c>
    </row>
    <row r="1239" spans="3:4" x14ac:dyDescent="0.2">
      <c r="C1239" t="s">
        <v>3575</v>
      </c>
      <c r="D1239" t="s">
        <v>4998</v>
      </c>
    </row>
    <row r="1240" spans="3:4" x14ac:dyDescent="0.2">
      <c r="C1240">
        <v>0</v>
      </c>
      <c r="D1240">
        <v>0</v>
      </c>
    </row>
    <row r="1241" spans="3:4" x14ac:dyDescent="0.2">
      <c r="C1241" t="s">
        <v>3576</v>
      </c>
      <c r="D1241" t="s">
        <v>4999</v>
      </c>
    </row>
    <row r="1242" spans="3:4" x14ac:dyDescent="0.2">
      <c r="C1242" t="s">
        <v>3577</v>
      </c>
      <c r="D1242" t="s">
        <v>5000</v>
      </c>
    </row>
    <row r="1243" spans="3:4" x14ac:dyDescent="0.2">
      <c r="C1243">
        <v>0</v>
      </c>
      <c r="D1243">
        <v>0</v>
      </c>
    </row>
    <row r="1244" spans="3:4" x14ac:dyDescent="0.2">
      <c r="C1244" t="s">
        <v>3578</v>
      </c>
      <c r="D1244" t="s">
        <v>5001</v>
      </c>
    </row>
    <row r="1245" spans="3:4" x14ac:dyDescent="0.2">
      <c r="C1245" t="s">
        <v>3579</v>
      </c>
      <c r="D1245" t="s">
        <v>5002</v>
      </c>
    </row>
    <row r="1246" spans="3:4" x14ac:dyDescent="0.2">
      <c r="C1246">
        <v>0</v>
      </c>
      <c r="D1246">
        <v>0</v>
      </c>
    </row>
    <row r="1247" spans="3:4" x14ac:dyDescent="0.2">
      <c r="C1247" t="s">
        <v>3580</v>
      </c>
      <c r="D1247" t="s">
        <v>5003</v>
      </c>
    </row>
    <row r="1248" spans="3:4" x14ac:dyDescent="0.2">
      <c r="C1248" t="s">
        <v>3581</v>
      </c>
      <c r="D1248" t="s">
        <v>5004</v>
      </c>
    </row>
    <row r="1249" spans="3:4" x14ac:dyDescent="0.2">
      <c r="C1249">
        <v>0</v>
      </c>
      <c r="D1249">
        <v>0</v>
      </c>
    </row>
    <row r="1250" spans="3:4" x14ac:dyDescent="0.2">
      <c r="C1250" t="s">
        <v>3582</v>
      </c>
      <c r="D1250" t="s">
        <v>5005</v>
      </c>
    </row>
    <row r="1251" spans="3:4" x14ac:dyDescent="0.2">
      <c r="C1251" t="s">
        <v>3583</v>
      </c>
      <c r="D1251" t="s">
        <v>5006</v>
      </c>
    </row>
    <row r="1252" spans="3:4" x14ac:dyDescent="0.2">
      <c r="C1252">
        <v>0</v>
      </c>
      <c r="D1252">
        <v>0</v>
      </c>
    </row>
    <row r="1253" spans="3:4" x14ac:dyDescent="0.2">
      <c r="C1253" t="s">
        <v>3584</v>
      </c>
      <c r="D1253" t="s">
        <v>5007</v>
      </c>
    </row>
    <row r="1254" spans="3:4" x14ac:dyDescent="0.2">
      <c r="C1254" t="s">
        <v>3585</v>
      </c>
      <c r="D1254" t="s">
        <v>5008</v>
      </c>
    </row>
    <row r="1255" spans="3:4" x14ac:dyDescent="0.2">
      <c r="C1255">
        <v>0</v>
      </c>
      <c r="D1255">
        <v>0</v>
      </c>
    </row>
    <row r="1256" spans="3:4" x14ac:dyDescent="0.2">
      <c r="C1256" t="s">
        <v>3586</v>
      </c>
      <c r="D1256" t="s">
        <v>5009</v>
      </c>
    </row>
    <row r="1257" spans="3:4" x14ac:dyDescent="0.2">
      <c r="C1257" t="s">
        <v>3587</v>
      </c>
      <c r="D1257" t="s">
        <v>5010</v>
      </c>
    </row>
    <row r="1258" spans="3:4" x14ac:dyDescent="0.2">
      <c r="C1258">
        <v>0</v>
      </c>
      <c r="D1258">
        <v>0</v>
      </c>
    </row>
    <row r="1259" spans="3:4" x14ac:dyDescent="0.2">
      <c r="C1259" t="s">
        <v>3588</v>
      </c>
      <c r="D1259" t="s">
        <v>5011</v>
      </c>
    </row>
    <row r="1260" spans="3:4" x14ac:dyDescent="0.2">
      <c r="C1260" t="s">
        <v>3589</v>
      </c>
      <c r="D1260" t="s">
        <v>5012</v>
      </c>
    </row>
    <row r="1261" spans="3:4" x14ac:dyDescent="0.2">
      <c r="C1261">
        <v>0</v>
      </c>
      <c r="D1261">
        <v>0</v>
      </c>
    </row>
    <row r="1262" spans="3:4" x14ac:dyDescent="0.2">
      <c r="C1262" t="s">
        <v>3590</v>
      </c>
      <c r="D1262" t="s">
        <v>5013</v>
      </c>
    </row>
    <row r="1263" spans="3:4" x14ac:dyDescent="0.2">
      <c r="C1263" t="s">
        <v>3591</v>
      </c>
      <c r="D1263" t="s">
        <v>5014</v>
      </c>
    </row>
    <row r="1264" spans="3:4" x14ac:dyDescent="0.2">
      <c r="C1264">
        <v>0</v>
      </c>
      <c r="D1264">
        <v>0</v>
      </c>
    </row>
    <row r="1265" spans="3:4" x14ac:dyDescent="0.2">
      <c r="C1265" t="s">
        <v>3592</v>
      </c>
      <c r="D1265" t="s">
        <v>5015</v>
      </c>
    </row>
    <row r="1266" spans="3:4" x14ac:dyDescent="0.2">
      <c r="C1266" t="s">
        <v>3593</v>
      </c>
      <c r="D1266" t="s">
        <v>5016</v>
      </c>
    </row>
    <row r="1267" spans="3:4" x14ac:dyDescent="0.2">
      <c r="C1267">
        <v>0</v>
      </c>
      <c r="D1267">
        <v>0</v>
      </c>
    </row>
    <row r="1268" spans="3:4" x14ac:dyDescent="0.2">
      <c r="C1268" t="s">
        <v>3594</v>
      </c>
      <c r="D1268" t="s">
        <v>5017</v>
      </c>
    </row>
    <row r="1269" spans="3:4" x14ac:dyDescent="0.2">
      <c r="C1269" t="s">
        <v>3595</v>
      </c>
      <c r="D1269" t="s">
        <v>5018</v>
      </c>
    </row>
    <row r="1270" spans="3:4" x14ac:dyDescent="0.2">
      <c r="C1270">
        <v>0</v>
      </c>
      <c r="D1270">
        <v>0</v>
      </c>
    </row>
    <row r="1271" spans="3:4" x14ac:dyDescent="0.2">
      <c r="C1271" t="s">
        <v>3596</v>
      </c>
      <c r="D1271" t="s">
        <v>5019</v>
      </c>
    </row>
    <row r="1272" spans="3:4" x14ac:dyDescent="0.2">
      <c r="C1272" t="s">
        <v>3597</v>
      </c>
      <c r="D1272" t="s">
        <v>5020</v>
      </c>
    </row>
    <row r="1273" spans="3:4" x14ac:dyDescent="0.2">
      <c r="C1273">
        <v>0</v>
      </c>
      <c r="D1273">
        <v>0</v>
      </c>
    </row>
    <row r="1274" spans="3:4" x14ac:dyDescent="0.2">
      <c r="C1274" t="s">
        <v>3598</v>
      </c>
      <c r="D1274" t="s">
        <v>5021</v>
      </c>
    </row>
    <row r="1275" spans="3:4" x14ac:dyDescent="0.2">
      <c r="C1275" t="s">
        <v>3599</v>
      </c>
      <c r="D1275" t="s">
        <v>5022</v>
      </c>
    </row>
    <row r="1276" spans="3:4" x14ac:dyDescent="0.2">
      <c r="C1276">
        <v>0</v>
      </c>
      <c r="D1276">
        <v>0</v>
      </c>
    </row>
    <row r="1277" spans="3:4" x14ac:dyDescent="0.2">
      <c r="C1277" t="s">
        <v>3600</v>
      </c>
      <c r="D1277" t="s">
        <v>5023</v>
      </c>
    </row>
    <row r="1278" spans="3:4" x14ac:dyDescent="0.2">
      <c r="C1278" t="s">
        <v>3601</v>
      </c>
      <c r="D1278" t="s">
        <v>5024</v>
      </c>
    </row>
    <row r="1279" spans="3:4" x14ac:dyDescent="0.2">
      <c r="C1279">
        <v>0</v>
      </c>
      <c r="D1279">
        <v>1112070</v>
      </c>
    </row>
    <row r="1280" spans="3:4" x14ac:dyDescent="0.2">
      <c r="C1280" t="s">
        <v>3602</v>
      </c>
      <c r="D1280" t="s">
        <v>5025</v>
      </c>
    </row>
    <row r="1281" spans="3:4" x14ac:dyDescent="0.2">
      <c r="C1281" t="s">
        <v>3603</v>
      </c>
      <c r="D1281" t="s">
        <v>5026</v>
      </c>
    </row>
    <row r="1282" spans="3:4" x14ac:dyDescent="0.2">
      <c r="C1282">
        <v>0</v>
      </c>
      <c r="D1282">
        <v>300000</v>
      </c>
    </row>
    <row r="1283" spans="3:4" x14ac:dyDescent="0.2">
      <c r="C1283" t="s">
        <v>3604</v>
      </c>
      <c r="D1283" t="s">
        <v>5027</v>
      </c>
    </row>
    <row r="1284" spans="3:4" x14ac:dyDescent="0.2">
      <c r="C1284" t="s">
        <v>3605</v>
      </c>
      <c r="D1284" t="s">
        <v>5028</v>
      </c>
    </row>
    <row r="1285" spans="3:4" x14ac:dyDescent="0.2">
      <c r="C1285">
        <v>0</v>
      </c>
      <c r="D1285">
        <v>0</v>
      </c>
    </row>
    <row r="1286" spans="3:4" x14ac:dyDescent="0.2">
      <c r="C1286" t="s">
        <v>3606</v>
      </c>
      <c r="D1286" t="s">
        <v>5029</v>
      </c>
    </row>
    <row r="1287" spans="3:4" x14ac:dyDescent="0.2">
      <c r="C1287" t="s">
        <v>3607</v>
      </c>
      <c r="D1287" t="s">
        <v>5030</v>
      </c>
    </row>
    <row r="1288" spans="3:4" x14ac:dyDescent="0.2">
      <c r="C1288">
        <v>0</v>
      </c>
      <c r="D1288">
        <v>0</v>
      </c>
    </row>
    <row r="1289" spans="3:4" x14ac:dyDescent="0.2">
      <c r="C1289" t="s">
        <v>3608</v>
      </c>
      <c r="D1289" t="s">
        <v>5031</v>
      </c>
    </row>
    <row r="1290" spans="3:4" x14ac:dyDescent="0.2">
      <c r="C1290" t="s">
        <v>3609</v>
      </c>
      <c r="D1290" t="s">
        <v>5032</v>
      </c>
    </row>
    <row r="1291" spans="3:4" x14ac:dyDescent="0.2">
      <c r="C1291">
        <v>0</v>
      </c>
      <c r="D1291">
        <v>0</v>
      </c>
    </row>
    <row r="1292" spans="3:4" x14ac:dyDescent="0.2">
      <c r="C1292" t="s">
        <v>3610</v>
      </c>
      <c r="D1292" t="s">
        <v>5033</v>
      </c>
    </row>
    <row r="1293" spans="3:4" x14ac:dyDescent="0.2">
      <c r="C1293" t="s">
        <v>3611</v>
      </c>
      <c r="D1293" t="s">
        <v>5034</v>
      </c>
    </row>
    <row r="1294" spans="3:4" x14ac:dyDescent="0.2">
      <c r="C1294">
        <v>0</v>
      </c>
      <c r="D1294">
        <v>0</v>
      </c>
    </row>
    <row r="1295" spans="3:4" x14ac:dyDescent="0.2">
      <c r="C1295" t="s">
        <v>3612</v>
      </c>
      <c r="D1295" t="s">
        <v>5035</v>
      </c>
    </row>
    <row r="1296" spans="3:4" x14ac:dyDescent="0.2">
      <c r="C1296" t="s">
        <v>3613</v>
      </c>
      <c r="D1296" t="s">
        <v>5036</v>
      </c>
    </row>
    <row r="1297" spans="3:4" x14ac:dyDescent="0.2">
      <c r="C1297">
        <v>0</v>
      </c>
      <c r="D1297">
        <v>0</v>
      </c>
    </row>
    <row r="1298" spans="3:4" x14ac:dyDescent="0.2">
      <c r="C1298" t="s">
        <v>3614</v>
      </c>
      <c r="D1298" t="s">
        <v>5037</v>
      </c>
    </row>
    <row r="1299" spans="3:4" x14ac:dyDescent="0.2">
      <c r="C1299" t="s">
        <v>3615</v>
      </c>
      <c r="D1299" t="s">
        <v>5038</v>
      </c>
    </row>
    <row r="1300" spans="3:4" x14ac:dyDescent="0.2">
      <c r="C1300">
        <v>0</v>
      </c>
      <c r="D1300">
        <v>0</v>
      </c>
    </row>
    <row r="1301" spans="3:4" x14ac:dyDescent="0.2">
      <c r="C1301" t="s">
        <v>3616</v>
      </c>
      <c r="D1301" t="s">
        <v>5039</v>
      </c>
    </row>
    <row r="1302" spans="3:4" x14ac:dyDescent="0.2">
      <c r="C1302" t="s">
        <v>3617</v>
      </c>
      <c r="D1302" t="s">
        <v>5040</v>
      </c>
    </row>
    <row r="1303" spans="3:4" x14ac:dyDescent="0.2">
      <c r="C1303">
        <v>0</v>
      </c>
      <c r="D1303">
        <v>0</v>
      </c>
    </row>
    <row r="1304" spans="3:4" x14ac:dyDescent="0.2">
      <c r="C1304" t="s">
        <v>3618</v>
      </c>
      <c r="D1304" t="s">
        <v>5041</v>
      </c>
    </row>
    <row r="1305" spans="3:4" x14ac:dyDescent="0.2">
      <c r="C1305" t="s">
        <v>3619</v>
      </c>
      <c r="D1305" t="s">
        <v>5042</v>
      </c>
    </row>
    <row r="1306" spans="3:4" x14ac:dyDescent="0.2">
      <c r="C1306">
        <v>0</v>
      </c>
      <c r="D1306">
        <v>0</v>
      </c>
    </row>
    <row r="1307" spans="3:4" x14ac:dyDescent="0.2">
      <c r="C1307" t="s">
        <v>3620</v>
      </c>
      <c r="D1307" t="s">
        <v>5043</v>
      </c>
    </row>
    <row r="1308" spans="3:4" x14ac:dyDescent="0.2">
      <c r="C1308" t="s">
        <v>3621</v>
      </c>
      <c r="D1308" t="s">
        <v>5044</v>
      </c>
    </row>
    <row r="1309" spans="3:4" x14ac:dyDescent="0.2">
      <c r="C1309">
        <v>0</v>
      </c>
      <c r="D1309">
        <v>0</v>
      </c>
    </row>
    <row r="1310" spans="3:4" x14ac:dyDescent="0.2">
      <c r="C1310" t="s">
        <v>3622</v>
      </c>
      <c r="D1310" t="s">
        <v>5045</v>
      </c>
    </row>
    <row r="1311" spans="3:4" x14ac:dyDescent="0.2">
      <c r="C1311" t="s">
        <v>3623</v>
      </c>
      <c r="D1311" t="s">
        <v>5046</v>
      </c>
    </row>
    <row r="1312" spans="3:4" x14ac:dyDescent="0.2">
      <c r="C1312">
        <v>0</v>
      </c>
      <c r="D1312">
        <v>0</v>
      </c>
    </row>
    <row r="1313" spans="3:4" x14ac:dyDescent="0.2">
      <c r="C1313" t="s">
        <v>3624</v>
      </c>
      <c r="D1313" t="s">
        <v>5047</v>
      </c>
    </row>
    <row r="1314" spans="3:4" x14ac:dyDescent="0.2">
      <c r="C1314" t="s">
        <v>3625</v>
      </c>
      <c r="D1314" t="s">
        <v>5048</v>
      </c>
    </row>
    <row r="1315" spans="3:4" x14ac:dyDescent="0.2">
      <c r="C1315">
        <v>0</v>
      </c>
      <c r="D1315">
        <v>0</v>
      </c>
    </row>
    <row r="1316" spans="3:4" x14ac:dyDescent="0.2">
      <c r="C1316" t="s">
        <v>3626</v>
      </c>
      <c r="D1316" t="s">
        <v>5049</v>
      </c>
    </row>
    <row r="1317" spans="3:4" x14ac:dyDescent="0.2">
      <c r="C1317" t="s">
        <v>3627</v>
      </c>
      <c r="D1317" t="s">
        <v>5050</v>
      </c>
    </row>
    <row r="1318" spans="3:4" x14ac:dyDescent="0.2">
      <c r="C1318">
        <v>0</v>
      </c>
      <c r="D1318">
        <v>0</v>
      </c>
    </row>
    <row r="1319" spans="3:4" x14ac:dyDescent="0.2">
      <c r="C1319" t="s">
        <v>3628</v>
      </c>
      <c r="D1319" t="s">
        <v>5051</v>
      </c>
    </row>
    <row r="1320" spans="3:4" x14ac:dyDescent="0.2">
      <c r="C1320" t="s">
        <v>3629</v>
      </c>
      <c r="D1320" t="s">
        <v>5052</v>
      </c>
    </row>
    <row r="1321" spans="3:4" x14ac:dyDescent="0.2">
      <c r="C1321">
        <v>0</v>
      </c>
      <c r="D1321">
        <v>0</v>
      </c>
    </row>
    <row r="1322" spans="3:4" x14ac:dyDescent="0.2">
      <c r="C1322" t="s">
        <v>3630</v>
      </c>
      <c r="D1322" t="s">
        <v>5053</v>
      </c>
    </row>
    <row r="1323" spans="3:4" x14ac:dyDescent="0.2">
      <c r="C1323" t="s">
        <v>3631</v>
      </c>
      <c r="D1323" t="s">
        <v>5054</v>
      </c>
    </row>
    <row r="1324" spans="3:4" x14ac:dyDescent="0.2">
      <c r="C1324">
        <v>0</v>
      </c>
      <c r="D1324">
        <v>0</v>
      </c>
    </row>
    <row r="1325" spans="3:4" x14ac:dyDescent="0.2">
      <c r="C1325" t="s">
        <v>3632</v>
      </c>
      <c r="D1325" t="s">
        <v>5055</v>
      </c>
    </row>
    <row r="1326" spans="3:4" x14ac:dyDescent="0.2">
      <c r="C1326" t="s">
        <v>3633</v>
      </c>
      <c r="D1326" t="s">
        <v>5056</v>
      </c>
    </row>
    <row r="1327" spans="3:4" x14ac:dyDescent="0.2">
      <c r="C1327">
        <v>0</v>
      </c>
      <c r="D1327">
        <v>0</v>
      </c>
    </row>
    <row r="1328" spans="3:4" x14ac:dyDescent="0.2">
      <c r="C1328" t="s">
        <v>3634</v>
      </c>
      <c r="D1328" t="s">
        <v>5057</v>
      </c>
    </row>
    <row r="1329" spans="3:4" x14ac:dyDescent="0.2">
      <c r="C1329" t="s">
        <v>3635</v>
      </c>
      <c r="D1329" t="s">
        <v>5058</v>
      </c>
    </row>
    <row r="1330" spans="3:4" x14ac:dyDescent="0.2">
      <c r="C1330">
        <v>0</v>
      </c>
      <c r="D1330">
        <v>0</v>
      </c>
    </row>
    <row r="1331" spans="3:4" x14ac:dyDescent="0.2">
      <c r="C1331" t="s">
        <v>3636</v>
      </c>
      <c r="D1331" t="s">
        <v>5059</v>
      </c>
    </row>
    <row r="1332" spans="3:4" x14ac:dyDescent="0.2">
      <c r="C1332" t="s">
        <v>3637</v>
      </c>
      <c r="D1332" t="s">
        <v>3065</v>
      </c>
    </row>
    <row r="1333" spans="3:4" x14ac:dyDescent="0.2">
      <c r="C1333">
        <v>0</v>
      </c>
      <c r="D1333">
        <v>0</v>
      </c>
    </row>
    <row r="1334" spans="3:4" x14ac:dyDescent="0.2">
      <c r="C1334" t="s">
        <v>3638</v>
      </c>
      <c r="D1334" t="s">
        <v>5060</v>
      </c>
    </row>
    <row r="1335" spans="3:4" x14ac:dyDescent="0.2">
      <c r="C1335" t="s">
        <v>3639</v>
      </c>
      <c r="D1335" t="s">
        <v>5061</v>
      </c>
    </row>
    <row r="1336" spans="3:4" x14ac:dyDescent="0.2">
      <c r="C1336">
        <v>0</v>
      </c>
      <c r="D1336">
        <v>0</v>
      </c>
    </row>
    <row r="1337" spans="3:4" x14ac:dyDescent="0.2">
      <c r="C1337" t="s">
        <v>3640</v>
      </c>
      <c r="D1337" t="s">
        <v>5062</v>
      </c>
    </row>
    <row r="1338" spans="3:4" x14ac:dyDescent="0.2">
      <c r="C1338" t="s">
        <v>3641</v>
      </c>
      <c r="D1338" t="s">
        <v>3083</v>
      </c>
    </row>
    <row r="1339" spans="3:4" x14ac:dyDescent="0.2">
      <c r="C1339">
        <v>0</v>
      </c>
      <c r="D1339">
        <v>0</v>
      </c>
    </row>
    <row r="1340" spans="3:4" x14ac:dyDescent="0.2">
      <c r="C1340" t="s">
        <v>3642</v>
      </c>
      <c r="D1340" t="s">
        <v>5063</v>
      </c>
    </row>
    <row r="1341" spans="3:4" x14ac:dyDescent="0.2">
      <c r="C1341" t="s">
        <v>3643</v>
      </c>
      <c r="D1341" t="s">
        <v>5064</v>
      </c>
    </row>
    <row r="1342" spans="3:4" x14ac:dyDescent="0.2">
      <c r="C1342">
        <v>0</v>
      </c>
      <c r="D1342">
        <v>0</v>
      </c>
    </row>
    <row r="1343" spans="3:4" x14ac:dyDescent="0.2">
      <c r="C1343" t="s">
        <v>3644</v>
      </c>
      <c r="D1343" t="s">
        <v>5065</v>
      </c>
    </row>
    <row r="1344" spans="3:4" x14ac:dyDescent="0.2">
      <c r="C1344" t="s">
        <v>3645</v>
      </c>
      <c r="D1344" t="s">
        <v>5066</v>
      </c>
    </row>
    <row r="1345" spans="3:4" x14ac:dyDescent="0.2">
      <c r="C1345">
        <v>0</v>
      </c>
      <c r="D1345">
        <v>0</v>
      </c>
    </row>
    <row r="1346" spans="3:4" x14ac:dyDescent="0.2">
      <c r="C1346" t="s">
        <v>3646</v>
      </c>
      <c r="D1346" t="s">
        <v>5067</v>
      </c>
    </row>
    <row r="1347" spans="3:4" x14ac:dyDescent="0.2">
      <c r="C1347" t="s">
        <v>3647</v>
      </c>
      <c r="D1347" t="s">
        <v>5068</v>
      </c>
    </row>
    <row r="1348" spans="3:4" x14ac:dyDescent="0.2">
      <c r="C1348">
        <v>0</v>
      </c>
      <c r="D1348">
        <v>0</v>
      </c>
    </row>
    <row r="1349" spans="3:4" x14ac:dyDescent="0.2">
      <c r="C1349" t="s">
        <v>3648</v>
      </c>
      <c r="D1349" t="s">
        <v>5069</v>
      </c>
    </row>
    <row r="1350" spans="3:4" x14ac:dyDescent="0.2">
      <c r="C1350" t="s">
        <v>3649</v>
      </c>
      <c r="D1350" t="s">
        <v>3101</v>
      </c>
    </row>
    <row r="1351" spans="3:4" x14ac:dyDescent="0.2">
      <c r="C1351">
        <v>0</v>
      </c>
      <c r="D1351">
        <v>0</v>
      </c>
    </row>
    <row r="1352" spans="3:4" x14ac:dyDescent="0.2">
      <c r="C1352" t="s">
        <v>3650</v>
      </c>
      <c r="D1352" t="s">
        <v>5070</v>
      </c>
    </row>
    <row r="1353" spans="3:4" x14ac:dyDescent="0.2">
      <c r="C1353" t="s">
        <v>3651</v>
      </c>
      <c r="D1353" t="s">
        <v>3107</v>
      </c>
    </row>
    <row r="1354" spans="3:4" x14ac:dyDescent="0.2">
      <c r="C1354">
        <v>0</v>
      </c>
      <c r="D1354">
        <v>0</v>
      </c>
    </row>
    <row r="1355" spans="3:4" x14ac:dyDescent="0.2">
      <c r="C1355" t="s">
        <v>3652</v>
      </c>
      <c r="D1355" t="s">
        <v>5071</v>
      </c>
    </row>
    <row r="1356" spans="3:4" x14ac:dyDescent="0.2">
      <c r="C1356" t="s">
        <v>3653</v>
      </c>
      <c r="D1356" t="s">
        <v>5072</v>
      </c>
    </row>
    <row r="1357" spans="3:4" x14ac:dyDescent="0.2">
      <c r="C1357">
        <v>0</v>
      </c>
      <c r="D1357">
        <v>0</v>
      </c>
    </row>
    <row r="1358" spans="3:4" x14ac:dyDescent="0.2">
      <c r="C1358" t="s">
        <v>3654</v>
      </c>
      <c r="D1358" t="s">
        <v>5073</v>
      </c>
    </row>
    <row r="1359" spans="3:4" x14ac:dyDescent="0.2">
      <c r="C1359" t="s">
        <v>3655</v>
      </c>
      <c r="D1359" t="s">
        <v>5074</v>
      </c>
    </row>
    <row r="1360" spans="3:4" x14ac:dyDescent="0.2">
      <c r="C1360">
        <v>0</v>
      </c>
      <c r="D1360">
        <v>0</v>
      </c>
    </row>
    <row r="1361" spans="3:4" x14ac:dyDescent="0.2">
      <c r="C1361" t="s">
        <v>3656</v>
      </c>
      <c r="D1361" t="s">
        <v>5075</v>
      </c>
    </row>
    <row r="1362" spans="3:4" x14ac:dyDescent="0.2">
      <c r="C1362" t="s">
        <v>3657</v>
      </c>
      <c r="D1362" t="s">
        <v>5076</v>
      </c>
    </row>
    <row r="1363" spans="3:4" x14ac:dyDescent="0.2">
      <c r="C1363">
        <v>0</v>
      </c>
      <c r="D1363">
        <v>0</v>
      </c>
    </row>
    <row r="1364" spans="3:4" x14ac:dyDescent="0.2">
      <c r="C1364" t="s">
        <v>3658</v>
      </c>
      <c r="D1364" t="s">
        <v>5077</v>
      </c>
    </row>
    <row r="1365" spans="3:4" x14ac:dyDescent="0.2">
      <c r="C1365" t="s">
        <v>3659</v>
      </c>
      <c r="D1365" t="s">
        <v>5078</v>
      </c>
    </row>
    <row r="1366" spans="3:4" x14ac:dyDescent="0.2">
      <c r="C1366">
        <v>0</v>
      </c>
      <c r="D1366">
        <v>0</v>
      </c>
    </row>
    <row r="1367" spans="3:4" x14ac:dyDescent="0.2">
      <c r="C1367" t="s">
        <v>3660</v>
      </c>
      <c r="D1367" t="s">
        <v>5079</v>
      </c>
    </row>
    <row r="1368" spans="3:4" x14ac:dyDescent="0.2">
      <c r="C1368" t="s">
        <v>3661</v>
      </c>
      <c r="D1368" t="s">
        <v>5080</v>
      </c>
    </row>
    <row r="1369" spans="3:4" x14ac:dyDescent="0.2">
      <c r="C1369">
        <v>0</v>
      </c>
      <c r="D1369">
        <v>0</v>
      </c>
    </row>
    <row r="1370" spans="3:4" x14ac:dyDescent="0.2">
      <c r="C1370" t="s">
        <v>3662</v>
      </c>
      <c r="D1370" t="s">
        <v>5081</v>
      </c>
    </row>
    <row r="1371" spans="3:4" x14ac:dyDescent="0.2">
      <c r="C1371" t="s">
        <v>3663</v>
      </c>
      <c r="D1371" t="s">
        <v>5082</v>
      </c>
    </row>
    <row r="1372" spans="3:4" x14ac:dyDescent="0.2">
      <c r="C1372">
        <v>0</v>
      </c>
      <c r="D1372">
        <v>0</v>
      </c>
    </row>
    <row r="1373" spans="3:4" x14ac:dyDescent="0.2">
      <c r="C1373" t="s">
        <v>3664</v>
      </c>
      <c r="D1373" t="s">
        <v>5083</v>
      </c>
    </row>
    <row r="1374" spans="3:4" x14ac:dyDescent="0.2">
      <c r="C1374" t="s">
        <v>3665</v>
      </c>
      <c r="D1374" t="s">
        <v>3179</v>
      </c>
    </row>
    <row r="1375" spans="3:4" x14ac:dyDescent="0.2">
      <c r="C1375">
        <v>0</v>
      </c>
      <c r="D1375">
        <v>0</v>
      </c>
    </row>
    <row r="1376" spans="3:4" x14ac:dyDescent="0.2">
      <c r="C1376" t="s">
        <v>3666</v>
      </c>
      <c r="D1376" t="s">
        <v>5084</v>
      </c>
    </row>
    <row r="1377" spans="3:4" x14ac:dyDescent="0.2">
      <c r="C1377" t="s">
        <v>3667</v>
      </c>
      <c r="D1377" t="s">
        <v>5085</v>
      </c>
    </row>
    <row r="1378" spans="3:4" x14ac:dyDescent="0.2">
      <c r="C1378">
        <v>482987</v>
      </c>
      <c r="D1378">
        <v>0</v>
      </c>
    </row>
    <row r="1379" spans="3:4" x14ac:dyDescent="0.2">
      <c r="C1379" t="s">
        <v>3668</v>
      </c>
      <c r="D1379" t="s">
        <v>5086</v>
      </c>
    </row>
    <row r="1380" spans="3:4" x14ac:dyDescent="0.2">
      <c r="C1380" t="s">
        <v>3669</v>
      </c>
      <c r="D1380" t="s">
        <v>3195</v>
      </c>
    </row>
    <row r="1381" spans="3:4" x14ac:dyDescent="0.2">
      <c r="C1381">
        <v>0</v>
      </c>
      <c r="D1381">
        <v>0</v>
      </c>
    </row>
    <row r="1382" spans="3:4" x14ac:dyDescent="0.2">
      <c r="C1382" t="s">
        <v>3670</v>
      </c>
      <c r="D1382" t="s">
        <v>5087</v>
      </c>
    </row>
    <row r="1383" spans="3:4" x14ac:dyDescent="0.2">
      <c r="C1383" t="s">
        <v>3671</v>
      </c>
      <c r="D1383" t="s">
        <v>5088</v>
      </c>
    </row>
    <row r="1384" spans="3:4" x14ac:dyDescent="0.2">
      <c r="C1384">
        <v>0</v>
      </c>
      <c r="D1384">
        <v>0</v>
      </c>
    </row>
    <row r="1385" spans="3:4" x14ac:dyDescent="0.2">
      <c r="C1385" t="s">
        <v>3672</v>
      </c>
      <c r="D1385" t="s">
        <v>5089</v>
      </c>
    </row>
    <row r="1386" spans="3:4" x14ac:dyDescent="0.2">
      <c r="C1386" t="s">
        <v>3673</v>
      </c>
      <c r="D1386" t="s">
        <v>5090</v>
      </c>
    </row>
    <row r="1387" spans="3:4" x14ac:dyDescent="0.2">
      <c r="C1387">
        <v>0</v>
      </c>
      <c r="D1387">
        <v>0</v>
      </c>
    </row>
    <row r="1388" spans="3:4" x14ac:dyDescent="0.2">
      <c r="C1388" t="s">
        <v>3674</v>
      </c>
      <c r="D1388" t="s">
        <v>5091</v>
      </c>
    </row>
    <row r="1389" spans="3:4" x14ac:dyDescent="0.2">
      <c r="C1389" t="s">
        <v>3675</v>
      </c>
      <c r="D1389" t="s">
        <v>5092</v>
      </c>
    </row>
    <row r="1390" spans="3:4" x14ac:dyDescent="0.2">
      <c r="C1390">
        <v>112099</v>
      </c>
      <c r="D1390">
        <v>0</v>
      </c>
    </row>
    <row r="1391" spans="3:4" x14ac:dyDescent="0.2">
      <c r="C1391" t="s">
        <v>3676</v>
      </c>
      <c r="D1391" t="s">
        <v>5093</v>
      </c>
    </row>
    <row r="1392" spans="3:4" x14ac:dyDescent="0.2">
      <c r="C1392" t="s">
        <v>3677</v>
      </c>
      <c r="D1392" t="s">
        <v>5094</v>
      </c>
    </row>
    <row r="1393" spans="3:4" x14ac:dyDescent="0.2">
      <c r="C1393">
        <v>0</v>
      </c>
      <c r="D1393">
        <v>0</v>
      </c>
    </row>
    <row r="1394" spans="3:4" x14ac:dyDescent="0.2">
      <c r="C1394" t="s">
        <v>3678</v>
      </c>
      <c r="D1394" t="s">
        <v>5095</v>
      </c>
    </row>
    <row r="1395" spans="3:4" x14ac:dyDescent="0.2">
      <c r="C1395" t="s">
        <v>3679</v>
      </c>
      <c r="D1395" t="s">
        <v>5096</v>
      </c>
    </row>
    <row r="1396" spans="3:4" x14ac:dyDescent="0.2">
      <c r="C1396">
        <v>0</v>
      </c>
      <c r="D1396">
        <v>0</v>
      </c>
    </row>
    <row r="1397" spans="3:4" x14ac:dyDescent="0.2">
      <c r="C1397" t="s">
        <v>3680</v>
      </c>
      <c r="D1397" t="s">
        <v>5097</v>
      </c>
    </row>
    <row r="1398" spans="3:4" x14ac:dyDescent="0.2">
      <c r="C1398" t="s">
        <v>3681</v>
      </c>
      <c r="D1398" t="s">
        <v>5098</v>
      </c>
    </row>
    <row r="1399" spans="3:4" x14ac:dyDescent="0.2">
      <c r="C1399">
        <v>0</v>
      </c>
      <c r="D1399">
        <v>0</v>
      </c>
    </row>
    <row r="1400" spans="3:4" x14ac:dyDescent="0.2">
      <c r="C1400" t="s">
        <v>3682</v>
      </c>
      <c r="D1400" t="s">
        <v>5099</v>
      </c>
    </row>
    <row r="1401" spans="3:4" x14ac:dyDescent="0.2">
      <c r="C1401" t="s">
        <v>3683</v>
      </c>
      <c r="D1401" t="s">
        <v>5100</v>
      </c>
    </row>
    <row r="1402" spans="3:4" x14ac:dyDescent="0.2">
      <c r="C1402">
        <v>0</v>
      </c>
      <c r="D1402">
        <v>0</v>
      </c>
    </row>
    <row r="1403" spans="3:4" x14ac:dyDescent="0.2">
      <c r="C1403" t="s">
        <v>3684</v>
      </c>
      <c r="D1403" t="s">
        <v>5101</v>
      </c>
    </row>
    <row r="1404" spans="3:4" x14ac:dyDescent="0.2">
      <c r="C1404" t="s">
        <v>3685</v>
      </c>
      <c r="D1404" t="s">
        <v>5102</v>
      </c>
    </row>
    <row r="1405" spans="3:4" x14ac:dyDescent="0.2">
      <c r="C1405">
        <v>0</v>
      </c>
      <c r="D1405">
        <v>50000</v>
      </c>
    </row>
    <row r="1406" spans="3:4" x14ac:dyDescent="0.2">
      <c r="C1406" t="s">
        <v>3686</v>
      </c>
      <c r="D1406" t="s">
        <v>5103</v>
      </c>
    </row>
    <row r="1407" spans="3:4" x14ac:dyDescent="0.2">
      <c r="C1407" t="s">
        <v>3687</v>
      </c>
      <c r="D1407" t="s">
        <v>3275</v>
      </c>
    </row>
    <row r="1408" spans="3:4" x14ac:dyDescent="0.2">
      <c r="C1408">
        <v>0</v>
      </c>
      <c r="D1408">
        <v>0</v>
      </c>
    </row>
    <row r="1409" spans="3:4" x14ac:dyDescent="0.2">
      <c r="C1409" t="s">
        <v>3688</v>
      </c>
      <c r="D1409" t="s">
        <v>5104</v>
      </c>
    </row>
    <row r="1410" spans="3:4" x14ac:dyDescent="0.2">
      <c r="C1410" t="s">
        <v>3689</v>
      </c>
      <c r="D1410" t="s">
        <v>3277</v>
      </c>
    </row>
    <row r="1411" spans="3:4" x14ac:dyDescent="0.2">
      <c r="C1411">
        <v>0</v>
      </c>
      <c r="D1411">
        <v>0</v>
      </c>
    </row>
    <row r="1412" spans="3:4" x14ac:dyDescent="0.2">
      <c r="C1412" t="s">
        <v>3690</v>
      </c>
      <c r="D1412" t="s">
        <v>5105</v>
      </c>
    </row>
    <row r="1413" spans="3:4" x14ac:dyDescent="0.2">
      <c r="C1413" t="s">
        <v>3691</v>
      </c>
      <c r="D1413" t="s">
        <v>3279</v>
      </c>
    </row>
    <row r="1414" spans="3:4" x14ac:dyDescent="0.2">
      <c r="C1414">
        <v>0</v>
      </c>
      <c r="D1414">
        <v>0</v>
      </c>
    </row>
    <row r="1415" spans="3:4" x14ac:dyDescent="0.2">
      <c r="C1415" t="s">
        <v>3692</v>
      </c>
      <c r="D1415" t="s">
        <v>5106</v>
      </c>
    </row>
    <row r="1416" spans="3:4" x14ac:dyDescent="0.2">
      <c r="C1416" t="s">
        <v>3693</v>
      </c>
      <c r="D1416" t="s">
        <v>3281</v>
      </c>
    </row>
    <row r="1417" spans="3:4" x14ac:dyDescent="0.2">
      <c r="C1417">
        <v>789026</v>
      </c>
      <c r="D1417">
        <v>0</v>
      </c>
    </row>
    <row r="1418" spans="3:4" x14ac:dyDescent="0.2">
      <c r="C1418" t="s">
        <v>3694</v>
      </c>
      <c r="D1418" t="s">
        <v>5107</v>
      </c>
    </row>
    <row r="1419" spans="3:4" x14ac:dyDescent="0.2">
      <c r="C1419" t="s">
        <v>3695</v>
      </c>
      <c r="D1419" t="s">
        <v>3283</v>
      </c>
    </row>
    <row r="1420" spans="3:4" x14ac:dyDescent="0.2">
      <c r="C1420">
        <v>0</v>
      </c>
      <c r="D1420">
        <v>0</v>
      </c>
    </row>
    <row r="1421" spans="3:4" x14ac:dyDescent="0.2">
      <c r="C1421" t="s">
        <v>3696</v>
      </c>
      <c r="D1421" t="s">
        <v>5108</v>
      </c>
    </row>
    <row r="1422" spans="3:4" x14ac:dyDescent="0.2">
      <c r="C1422" t="s">
        <v>3697</v>
      </c>
      <c r="D1422" t="s">
        <v>3285</v>
      </c>
    </row>
    <row r="1423" spans="3:4" x14ac:dyDescent="0.2">
      <c r="C1423">
        <v>0</v>
      </c>
      <c r="D1423">
        <v>0</v>
      </c>
    </row>
    <row r="1424" spans="3:4" x14ac:dyDescent="0.2">
      <c r="C1424" t="s">
        <v>3698</v>
      </c>
      <c r="D1424" t="s">
        <v>5109</v>
      </c>
    </row>
    <row r="1425" spans="3:4" x14ac:dyDescent="0.2">
      <c r="C1425" t="s">
        <v>3699</v>
      </c>
      <c r="D1425" t="s">
        <v>5110</v>
      </c>
    </row>
    <row r="1426" spans="3:4" x14ac:dyDescent="0.2">
      <c r="C1426">
        <v>0</v>
      </c>
      <c r="D1426">
        <v>0</v>
      </c>
    </row>
    <row r="1427" spans="3:4" x14ac:dyDescent="0.2">
      <c r="C1427" t="s">
        <v>3700</v>
      </c>
      <c r="D1427" t="s">
        <v>5111</v>
      </c>
    </row>
    <row r="1428" spans="3:4" x14ac:dyDescent="0.2">
      <c r="C1428" t="s">
        <v>3701</v>
      </c>
      <c r="D1428" t="s">
        <v>3287</v>
      </c>
    </row>
    <row r="1429" spans="3:4" x14ac:dyDescent="0.2">
      <c r="C1429">
        <v>0</v>
      </c>
      <c r="D1429">
        <v>0</v>
      </c>
    </row>
    <row r="1430" spans="3:4" x14ac:dyDescent="0.2">
      <c r="C1430" t="s">
        <v>3702</v>
      </c>
      <c r="D1430" t="s">
        <v>5112</v>
      </c>
    </row>
    <row r="1431" spans="3:4" x14ac:dyDescent="0.2">
      <c r="C1431" t="s">
        <v>3703</v>
      </c>
      <c r="D1431" t="s">
        <v>5113</v>
      </c>
    </row>
    <row r="1432" spans="3:4" x14ac:dyDescent="0.2">
      <c r="C1432">
        <v>0</v>
      </c>
      <c r="D1432">
        <v>0</v>
      </c>
    </row>
    <row r="1433" spans="3:4" x14ac:dyDescent="0.2">
      <c r="C1433" t="s">
        <v>3704</v>
      </c>
      <c r="D1433" t="s">
        <v>5114</v>
      </c>
    </row>
    <row r="1434" spans="3:4" x14ac:dyDescent="0.2">
      <c r="C1434" t="s">
        <v>3705</v>
      </c>
      <c r="D1434" t="s">
        <v>5115</v>
      </c>
    </row>
    <row r="1435" spans="3:4" x14ac:dyDescent="0.2">
      <c r="C1435">
        <v>0</v>
      </c>
      <c r="D1435">
        <v>0</v>
      </c>
    </row>
    <row r="1436" spans="3:4" x14ac:dyDescent="0.2">
      <c r="C1436" t="s">
        <v>3706</v>
      </c>
      <c r="D1436" t="s">
        <v>5116</v>
      </c>
    </row>
    <row r="1437" spans="3:4" x14ac:dyDescent="0.2">
      <c r="C1437" t="s">
        <v>3707</v>
      </c>
      <c r="D1437" t="s">
        <v>5117</v>
      </c>
    </row>
    <row r="1438" spans="3:4" x14ac:dyDescent="0.2">
      <c r="C1438">
        <v>0</v>
      </c>
      <c r="D1438">
        <v>0</v>
      </c>
    </row>
    <row r="1439" spans="3:4" x14ac:dyDescent="0.2">
      <c r="C1439" t="s">
        <v>3708</v>
      </c>
      <c r="D1439" t="s">
        <v>5118</v>
      </c>
    </row>
    <row r="1440" spans="3:4" x14ac:dyDescent="0.2">
      <c r="C1440" t="s">
        <v>3709</v>
      </c>
      <c r="D1440" t="s">
        <v>5119</v>
      </c>
    </row>
    <row r="1441" spans="3:4" x14ac:dyDescent="0.2">
      <c r="C1441">
        <v>0</v>
      </c>
      <c r="D1441">
        <v>0</v>
      </c>
    </row>
    <row r="1442" spans="3:4" x14ac:dyDescent="0.2">
      <c r="C1442" t="s">
        <v>3710</v>
      </c>
      <c r="D1442" t="s">
        <v>5120</v>
      </c>
    </row>
    <row r="1443" spans="3:4" x14ac:dyDescent="0.2">
      <c r="C1443" t="s">
        <v>3711</v>
      </c>
      <c r="D1443" t="s">
        <v>5121</v>
      </c>
    </row>
    <row r="1444" spans="3:4" x14ac:dyDescent="0.2">
      <c r="C1444">
        <v>0</v>
      </c>
      <c r="D1444">
        <v>0</v>
      </c>
    </row>
    <row r="1445" spans="3:4" x14ac:dyDescent="0.2">
      <c r="C1445" t="s">
        <v>3712</v>
      </c>
      <c r="D1445" t="s">
        <v>5122</v>
      </c>
    </row>
    <row r="1446" spans="3:4" x14ac:dyDescent="0.2">
      <c r="C1446" t="s">
        <v>3713</v>
      </c>
      <c r="D1446" t="s">
        <v>5123</v>
      </c>
    </row>
    <row r="1447" spans="3:4" x14ac:dyDescent="0.2">
      <c r="C1447">
        <v>0</v>
      </c>
      <c r="D1447">
        <v>0</v>
      </c>
    </row>
    <row r="1448" spans="3:4" x14ac:dyDescent="0.2">
      <c r="C1448" t="s">
        <v>3714</v>
      </c>
      <c r="D1448" t="s">
        <v>5124</v>
      </c>
    </row>
    <row r="1449" spans="3:4" x14ac:dyDescent="0.2">
      <c r="C1449" t="s">
        <v>3715</v>
      </c>
      <c r="D1449" t="s">
        <v>5125</v>
      </c>
    </row>
    <row r="1450" spans="3:4" x14ac:dyDescent="0.2">
      <c r="C1450">
        <v>0</v>
      </c>
      <c r="D1450">
        <v>0</v>
      </c>
    </row>
    <row r="1451" spans="3:4" x14ac:dyDescent="0.2">
      <c r="C1451" t="s">
        <v>3716</v>
      </c>
      <c r="D1451" t="s">
        <v>5126</v>
      </c>
    </row>
    <row r="1452" spans="3:4" x14ac:dyDescent="0.2">
      <c r="C1452" t="s">
        <v>3717</v>
      </c>
      <c r="D1452" t="s">
        <v>5127</v>
      </c>
    </row>
    <row r="1453" spans="3:4" x14ac:dyDescent="0.2">
      <c r="C1453">
        <v>0</v>
      </c>
      <c r="D1453">
        <v>0</v>
      </c>
    </row>
    <row r="1454" spans="3:4" x14ac:dyDescent="0.2">
      <c r="C1454" t="s">
        <v>3718</v>
      </c>
      <c r="D1454" t="s">
        <v>5128</v>
      </c>
    </row>
    <row r="1455" spans="3:4" x14ac:dyDescent="0.2">
      <c r="C1455" t="s">
        <v>3719</v>
      </c>
      <c r="D1455" t="s">
        <v>5129</v>
      </c>
    </row>
    <row r="1456" spans="3:4" x14ac:dyDescent="0.2">
      <c r="C1456">
        <v>0</v>
      </c>
      <c r="D1456">
        <v>0</v>
      </c>
    </row>
    <row r="1457" spans="3:4" x14ac:dyDescent="0.2">
      <c r="C1457" t="s">
        <v>3720</v>
      </c>
      <c r="D1457" t="s">
        <v>5130</v>
      </c>
    </row>
    <row r="1458" spans="3:4" x14ac:dyDescent="0.2">
      <c r="C1458" t="s">
        <v>3721</v>
      </c>
      <c r="D1458" t="s">
        <v>5131</v>
      </c>
    </row>
    <row r="1459" spans="3:4" x14ac:dyDescent="0.2">
      <c r="C1459">
        <v>0</v>
      </c>
      <c r="D1459">
        <v>0</v>
      </c>
    </row>
    <row r="1460" spans="3:4" x14ac:dyDescent="0.2">
      <c r="C1460" t="s">
        <v>3722</v>
      </c>
      <c r="D1460" t="s">
        <v>5132</v>
      </c>
    </row>
    <row r="1461" spans="3:4" x14ac:dyDescent="0.2">
      <c r="C1461" t="s">
        <v>3723</v>
      </c>
      <c r="D1461" t="s">
        <v>5133</v>
      </c>
    </row>
    <row r="1462" spans="3:4" x14ac:dyDescent="0.2">
      <c r="C1462">
        <v>0</v>
      </c>
      <c r="D1462">
        <v>0</v>
      </c>
    </row>
    <row r="1463" spans="3:4" x14ac:dyDescent="0.2">
      <c r="C1463" t="s">
        <v>3724</v>
      </c>
      <c r="D1463" t="s">
        <v>5134</v>
      </c>
    </row>
    <row r="1464" spans="3:4" x14ac:dyDescent="0.2">
      <c r="C1464" t="s">
        <v>3725</v>
      </c>
      <c r="D1464" t="s">
        <v>5135</v>
      </c>
    </row>
    <row r="1465" spans="3:4" x14ac:dyDescent="0.2">
      <c r="C1465">
        <v>22837</v>
      </c>
      <c r="D1465">
        <v>0</v>
      </c>
    </row>
    <row r="1466" spans="3:4" x14ac:dyDescent="0.2">
      <c r="C1466" t="s">
        <v>3726</v>
      </c>
      <c r="D1466" t="s">
        <v>5136</v>
      </c>
    </row>
    <row r="1467" spans="3:4" x14ac:dyDescent="0.2">
      <c r="C1467" t="s">
        <v>3727</v>
      </c>
      <c r="D1467" t="s">
        <v>5137</v>
      </c>
    </row>
    <row r="1468" spans="3:4" x14ac:dyDescent="0.2">
      <c r="C1468">
        <v>0</v>
      </c>
      <c r="D1468">
        <v>11915</v>
      </c>
    </row>
    <row r="1469" spans="3:4" x14ac:dyDescent="0.2">
      <c r="C1469" t="s">
        <v>3728</v>
      </c>
      <c r="D1469" t="s">
        <v>5138</v>
      </c>
    </row>
    <row r="1470" spans="3:4" x14ac:dyDescent="0.2">
      <c r="C1470" t="s">
        <v>3729</v>
      </c>
      <c r="D1470" t="s">
        <v>5139</v>
      </c>
    </row>
    <row r="1471" spans="3:4" x14ac:dyDescent="0.2">
      <c r="C1471">
        <v>0</v>
      </c>
      <c r="D1471">
        <v>0</v>
      </c>
    </row>
    <row r="1472" spans="3:4" x14ac:dyDescent="0.2">
      <c r="C1472" t="s">
        <v>3730</v>
      </c>
      <c r="D1472" t="s">
        <v>5140</v>
      </c>
    </row>
    <row r="1473" spans="3:4" x14ac:dyDescent="0.2">
      <c r="C1473" t="s">
        <v>3731</v>
      </c>
      <c r="D1473" t="s">
        <v>5141</v>
      </c>
    </row>
    <row r="1474" spans="3:4" x14ac:dyDescent="0.2">
      <c r="C1474">
        <v>0</v>
      </c>
      <c r="D1474">
        <v>170866</v>
      </c>
    </row>
    <row r="1475" spans="3:4" x14ac:dyDescent="0.2">
      <c r="C1475" t="s">
        <v>3732</v>
      </c>
      <c r="D1475" t="s">
        <v>5142</v>
      </c>
    </row>
    <row r="1476" spans="3:4" x14ac:dyDescent="0.2">
      <c r="C1476" t="s">
        <v>3733</v>
      </c>
      <c r="D1476" t="s">
        <v>5143</v>
      </c>
    </row>
    <row r="1477" spans="3:4" x14ac:dyDescent="0.2">
      <c r="C1477">
        <v>0</v>
      </c>
      <c r="D1477">
        <v>0</v>
      </c>
    </row>
    <row r="1478" spans="3:4" x14ac:dyDescent="0.2">
      <c r="C1478" t="s">
        <v>3734</v>
      </c>
      <c r="D1478" t="s">
        <v>5144</v>
      </c>
    </row>
    <row r="1479" spans="3:4" x14ac:dyDescent="0.2">
      <c r="C1479" t="s">
        <v>3735</v>
      </c>
      <c r="D1479" t="s">
        <v>5145</v>
      </c>
    </row>
    <row r="1480" spans="3:4" x14ac:dyDescent="0.2">
      <c r="C1480">
        <v>0</v>
      </c>
      <c r="D1480">
        <v>0</v>
      </c>
    </row>
    <row r="1481" spans="3:4" x14ac:dyDescent="0.2">
      <c r="C1481" t="s">
        <v>3736</v>
      </c>
      <c r="D1481" t="s">
        <v>5146</v>
      </c>
    </row>
    <row r="1482" spans="3:4" x14ac:dyDescent="0.2">
      <c r="C1482" t="s">
        <v>3737</v>
      </c>
      <c r="D1482" t="s">
        <v>5147</v>
      </c>
    </row>
    <row r="1483" spans="3:4" x14ac:dyDescent="0.2">
      <c r="C1483">
        <v>0</v>
      </c>
      <c r="D1483">
        <v>0</v>
      </c>
    </row>
    <row r="1484" spans="3:4" x14ac:dyDescent="0.2">
      <c r="C1484" t="s">
        <v>3738</v>
      </c>
      <c r="D1484" t="s">
        <v>5148</v>
      </c>
    </row>
    <row r="1485" spans="3:4" x14ac:dyDescent="0.2">
      <c r="C1485" t="s">
        <v>3739</v>
      </c>
      <c r="D1485" t="s">
        <v>5149</v>
      </c>
    </row>
    <row r="1486" spans="3:4" x14ac:dyDescent="0.2">
      <c r="C1486">
        <v>0</v>
      </c>
      <c r="D1486">
        <v>501000</v>
      </c>
    </row>
    <row r="1487" spans="3:4" x14ac:dyDescent="0.2">
      <c r="C1487" t="s">
        <v>3740</v>
      </c>
      <c r="D1487" t="s">
        <v>5150</v>
      </c>
    </row>
    <row r="1488" spans="3:4" x14ac:dyDescent="0.2">
      <c r="C1488" t="s">
        <v>3741</v>
      </c>
      <c r="D1488" t="s">
        <v>5151</v>
      </c>
    </row>
    <row r="1489" spans="3:4" x14ac:dyDescent="0.2">
      <c r="C1489">
        <v>0</v>
      </c>
      <c r="D1489">
        <v>2210629</v>
      </c>
    </row>
    <row r="1490" spans="3:4" x14ac:dyDescent="0.2">
      <c r="C1490" t="s">
        <v>3742</v>
      </c>
      <c r="D1490" t="s">
        <v>5152</v>
      </c>
    </row>
    <row r="1491" spans="3:4" x14ac:dyDescent="0.2">
      <c r="C1491" t="s">
        <v>3743</v>
      </c>
      <c r="D1491" t="s">
        <v>5153</v>
      </c>
    </row>
    <row r="1492" spans="3:4" x14ac:dyDescent="0.2">
      <c r="C1492">
        <v>0</v>
      </c>
      <c r="D1492">
        <v>260937</v>
      </c>
    </row>
    <row r="1493" spans="3:4" x14ac:dyDescent="0.2">
      <c r="C1493" t="s">
        <v>3744</v>
      </c>
      <c r="D1493" t="s">
        <v>5154</v>
      </c>
    </row>
    <row r="1494" spans="3:4" x14ac:dyDescent="0.2">
      <c r="C1494" t="s">
        <v>3745</v>
      </c>
      <c r="D1494" t="s">
        <v>5155</v>
      </c>
    </row>
    <row r="1495" spans="3:4" x14ac:dyDescent="0.2">
      <c r="C1495">
        <v>0</v>
      </c>
      <c r="D1495">
        <v>577196</v>
      </c>
    </row>
    <row r="1496" spans="3:4" x14ac:dyDescent="0.2">
      <c r="C1496" t="s">
        <v>3746</v>
      </c>
      <c r="D1496" t="s">
        <v>5156</v>
      </c>
    </row>
    <row r="1497" spans="3:4" x14ac:dyDescent="0.2">
      <c r="C1497" t="s">
        <v>3747</v>
      </c>
      <c r="D1497" t="s">
        <v>5157</v>
      </c>
    </row>
    <row r="1498" spans="3:4" x14ac:dyDescent="0.2">
      <c r="C1498">
        <v>0</v>
      </c>
      <c r="D1498">
        <v>683375</v>
      </c>
    </row>
    <row r="1499" spans="3:4" x14ac:dyDescent="0.2">
      <c r="C1499" t="s">
        <v>3748</v>
      </c>
      <c r="D1499" t="s">
        <v>5158</v>
      </c>
    </row>
    <row r="1500" spans="3:4" x14ac:dyDescent="0.2">
      <c r="C1500" t="s">
        <v>3749</v>
      </c>
      <c r="D1500" t="s">
        <v>5159</v>
      </c>
    </row>
    <row r="1501" spans="3:4" x14ac:dyDescent="0.2">
      <c r="C1501">
        <v>39219</v>
      </c>
      <c r="D1501">
        <v>5568</v>
      </c>
    </row>
    <row r="1502" spans="3:4" x14ac:dyDescent="0.2">
      <c r="C1502" t="s">
        <v>3750</v>
      </c>
      <c r="D1502" t="s">
        <v>5160</v>
      </c>
    </row>
    <row r="1503" spans="3:4" x14ac:dyDescent="0.2">
      <c r="C1503" t="s">
        <v>3751</v>
      </c>
      <c r="D1503" t="s">
        <v>5161</v>
      </c>
    </row>
    <row r="1504" spans="3:4" x14ac:dyDescent="0.2">
      <c r="C1504">
        <v>0</v>
      </c>
      <c r="D1504">
        <v>2557</v>
      </c>
    </row>
    <row r="1505" spans="3:4" x14ac:dyDescent="0.2">
      <c r="C1505" t="s">
        <v>3752</v>
      </c>
      <c r="D1505" t="s">
        <v>5162</v>
      </c>
    </row>
    <row r="1506" spans="3:4" x14ac:dyDescent="0.2">
      <c r="C1506" t="s">
        <v>3753</v>
      </c>
      <c r="D1506" t="s">
        <v>5163</v>
      </c>
    </row>
    <row r="1507" spans="3:4" x14ac:dyDescent="0.2">
      <c r="C1507">
        <v>0</v>
      </c>
      <c r="D1507">
        <v>17900</v>
      </c>
    </row>
    <row r="1508" spans="3:4" x14ac:dyDescent="0.2">
      <c r="C1508" t="s">
        <v>3754</v>
      </c>
      <c r="D1508" t="s">
        <v>5164</v>
      </c>
    </row>
    <row r="1509" spans="3:4" x14ac:dyDescent="0.2">
      <c r="C1509" t="s">
        <v>3755</v>
      </c>
      <c r="D1509" t="s">
        <v>5165</v>
      </c>
    </row>
    <row r="1510" spans="3:4" x14ac:dyDescent="0.2">
      <c r="C1510">
        <v>0</v>
      </c>
      <c r="D1510">
        <v>0</v>
      </c>
    </row>
    <row r="1511" spans="3:4" x14ac:dyDescent="0.2">
      <c r="C1511" t="s">
        <v>3756</v>
      </c>
      <c r="D1511" t="s">
        <v>5166</v>
      </c>
    </row>
    <row r="1512" spans="3:4" x14ac:dyDescent="0.2">
      <c r="C1512" t="s">
        <v>3757</v>
      </c>
      <c r="D1512" t="s">
        <v>5167</v>
      </c>
    </row>
    <row r="1513" spans="3:4" x14ac:dyDescent="0.2">
      <c r="C1513">
        <v>0</v>
      </c>
      <c r="D1513">
        <v>4283910</v>
      </c>
    </row>
    <row r="1514" spans="3:4" x14ac:dyDescent="0.2">
      <c r="C1514" t="s">
        <v>3758</v>
      </c>
      <c r="D1514" t="s">
        <v>5168</v>
      </c>
    </row>
    <row r="1515" spans="3:4" x14ac:dyDescent="0.2">
      <c r="C1515" t="s">
        <v>3759</v>
      </c>
      <c r="D1515" t="s">
        <v>3307</v>
      </c>
    </row>
    <row r="1516" spans="3:4" x14ac:dyDescent="0.2">
      <c r="C1516">
        <v>0</v>
      </c>
      <c r="D1516">
        <v>0</v>
      </c>
    </row>
    <row r="1517" spans="3:4" x14ac:dyDescent="0.2">
      <c r="C1517" t="s">
        <v>3760</v>
      </c>
      <c r="D1517" t="s">
        <v>5169</v>
      </c>
    </row>
    <row r="1518" spans="3:4" x14ac:dyDescent="0.2">
      <c r="C1518" t="s">
        <v>3761</v>
      </c>
      <c r="D1518" t="s">
        <v>5170</v>
      </c>
    </row>
    <row r="1519" spans="3:4" x14ac:dyDescent="0.2">
      <c r="C1519">
        <v>0</v>
      </c>
      <c r="D1519">
        <v>0</v>
      </c>
    </row>
    <row r="1520" spans="3:4" x14ac:dyDescent="0.2">
      <c r="C1520" t="s">
        <v>3762</v>
      </c>
      <c r="D1520" t="s">
        <v>5171</v>
      </c>
    </row>
    <row r="1521" spans="3:4" x14ac:dyDescent="0.2">
      <c r="C1521" t="s">
        <v>3763</v>
      </c>
      <c r="D1521" t="s">
        <v>5172</v>
      </c>
    </row>
    <row r="1522" spans="3:4" x14ac:dyDescent="0.2">
      <c r="C1522">
        <v>0</v>
      </c>
      <c r="D1522">
        <v>0</v>
      </c>
    </row>
    <row r="1523" spans="3:4" x14ac:dyDescent="0.2">
      <c r="C1523" t="s">
        <v>3764</v>
      </c>
      <c r="D1523" t="s">
        <v>5173</v>
      </c>
    </row>
    <row r="1524" spans="3:4" x14ac:dyDescent="0.2">
      <c r="C1524" t="s">
        <v>3765</v>
      </c>
      <c r="D1524" t="s">
        <v>3309</v>
      </c>
    </row>
    <row r="1525" spans="3:4" x14ac:dyDescent="0.2">
      <c r="C1525">
        <v>804423</v>
      </c>
      <c r="D1525">
        <v>0</v>
      </c>
    </row>
    <row r="1526" spans="3:4" x14ac:dyDescent="0.2">
      <c r="C1526" t="s">
        <v>3766</v>
      </c>
      <c r="D1526" t="s">
        <v>5174</v>
      </c>
    </row>
    <row r="1527" spans="3:4" x14ac:dyDescent="0.2">
      <c r="C1527" t="s">
        <v>3767</v>
      </c>
      <c r="D1527" t="s">
        <v>5175</v>
      </c>
    </row>
    <row r="1528" spans="3:4" x14ac:dyDescent="0.2">
      <c r="C1528">
        <v>0</v>
      </c>
      <c r="D1528">
        <v>0</v>
      </c>
    </row>
    <row r="1529" spans="3:4" x14ac:dyDescent="0.2">
      <c r="C1529" t="s">
        <v>3768</v>
      </c>
      <c r="D1529" t="s">
        <v>5176</v>
      </c>
    </row>
    <row r="1530" spans="3:4" x14ac:dyDescent="0.2">
      <c r="C1530" t="s">
        <v>3769</v>
      </c>
      <c r="D1530" t="s">
        <v>5177</v>
      </c>
    </row>
    <row r="1531" spans="3:4" x14ac:dyDescent="0.2">
      <c r="C1531">
        <v>0</v>
      </c>
      <c r="D1531">
        <v>0</v>
      </c>
    </row>
    <row r="1532" spans="3:4" x14ac:dyDescent="0.2">
      <c r="C1532" t="s">
        <v>3770</v>
      </c>
      <c r="D1532" t="s">
        <v>5178</v>
      </c>
    </row>
    <row r="1533" spans="3:4" x14ac:dyDescent="0.2">
      <c r="C1533" t="s">
        <v>3771</v>
      </c>
      <c r="D1533" t="s">
        <v>5179</v>
      </c>
    </row>
    <row r="1534" spans="3:4" x14ac:dyDescent="0.2">
      <c r="C1534">
        <v>0</v>
      </c>
      <c r="D1534">
        <v>0</v>
      </c>
    </row>
    <row r="1535" spans="3:4" x14ac:dyDescent="0.2">
      <c r="C1535" t="s">
        <v>3772</v>
      </c>
      <c r="D1535" t="s">
        <v>5180</v>
      </c>
    </row>
    <row r="1536" spans="3:4" x14ac:dyDescent="0.2">
      <c r="C1536" t="s">
        <v>3773</v>
      </c>
      <c r="D1536" t="s">
        <v>5181</v>
      </c>
    </row>
    <row r="1537" spans="3:4" x14ac:dyDescent="0.2">
      <c r="C1537">
        <v>15810</v>
      </c>
      <c r="D1537">
        <v>0</v>
      </c>
    </row>
    <row r="1538" spans="3:4" x14ac:dyDescent="0.2">
      <c r="C1538" t="s">
        <v>3774</v>
      </c>
      <c r="D1538" t="s">
        <v>5182</v>
      </c>
    </row>
    <row r="1539" spans="3:4" x14ac:dyDescent="0.2">
      <c r="C1539" t="s">
        <v>3775</v>
      </c>
      <c r="D1539" t="s">
        <v>5183</v>
      </c>
    </row>
    <row r="1540" spans="3:4" x14ac:dyDescent="0.2">
      <c r="C1540">
        <v>0</v>
      </c>
      <c r="D1540">
        <v>0</v>
      </c>
    </row>
    <row r="1541" spans="3:4" x14ac:dyDescent="0.2">
      <c r="C1541" t="s">
        <v>3776</v>
      </c>
      <c r="D1541" t="s">
        <v>5184</v>
      </c>
    </row>
    <row r="1542" spans="3:4" x14ac:dyDescent="0.2">
      <c r="C1542" t="s">
        <v>3777</v>
      </c>
      <c r="D1542" t="s">
        <v>5185</v>
      </c>
    </row>
    <row r="1543" spans="3:4" x14ac:dyDescent="0.2">
      <c r="C1543">
        <v>0</v>
      </c>
      <c r="D1543">
        <v>0</v>
      </c>
    </row>
    <row r="1544" spans="3:4" x14ac:dyDescent="0.2">
      <c r="C1544" t="s">
        <v>3778</v>
      </c>
      <c r="D1544" t="s">
        <v>5186</v>
      </c>
    </row>
    <row r="1545" spans="3:4" x14ac:dyDescent="0.2">
      <c r="C1545" t="s">
        <v>3779</v>
      </c>
      <c r="D1545" t="s">
        <v>5187</v>
      </c>
    </row>
    <row r="1546" spans="3:4" x14ac:dyDescent="0.2">
      <c r="C1546">
        <v>0</v>
      </c>
      <c r="D1546">
        <v>0</v>
      </c>
    </row>
    <row r="1547" spans="3:4" x14ac:dyDescent="0.2">
      <c r="C1547" t="s">
        <v>3780</v>
      </c>
      <c r="D1547" t="s">
        <v>5188</v>
      </c>
    </row>
    <row r="1548" spans="3:4" x14ac:dyDescent="0.2">
      <c r="C1548" t="s">
        <v>3781</v>
      </c>
      <c r="D1548" t="s">
        <v>5189</v>
      </c>
    </row>
    <row r="1549" spans="3:4" x14ac:dyDescent="0.2">
      <c r="C1549">
        <v>0</v>
      </c>
      <c r="D1549">
        <v>0</v>
      </c>
    </row>
    <row r="1550" spans="3:4" x14ac:dyDescent="0.2">
      <c r="C1550" t="s">
        <v>3782</v>
      </c>
      <c r="D1550" t="s">
        <v>5190</v>
      </c>
    </row>
    <row r="1551" spans="3:4" x14ac:dyDescent="0.2">
      <c r="C1551" t="s">
        <v>3783</v>
      </c>
      <c r="D1551" t="s">
        <v>3321</v>
      </c>
    </row>
    <row r="1552" spans="3:4" x14ac:dyDescent="0.2">
      <c r="C1552">
        <v>0</v>
      </c>
      <c r="D1552">
        <v>0</v>
      </c>
    </row>
    <row r="1553" spans="3:4" x14ac:dyDescent="0.2">
      <c r="C1553" t="s">
        <v>3784</v>
      </c>
      <c r="D1553" t="s">
        <v>5191</v>
      </c>
    </row>
    <row r="1554" spans="3:4" x14ac:dyDescent="0.2">
      <c r="C1554" t="s">
        <v>3785</v>
      </c>
      <c r="D1554" t="s">
        <v>5192</v>
      </c>
    </row>
    <row r="1555" spans="3:4" x14ac:dyDescent="0.2">
      <c r="C1555">
        <v>0</v>
      </c>
      <c r="D1555">
        <v>0</v>
      </c>
    </row>
    <row r="1556" spans="3:4" x14ac:dyDescent="0.2">
      <c r="C1556" t="s">
        <v>3786</v>
      </c>
      <c r="D1556" t="s">
        <v>5193</v>
      </c>
    </row>
    <row r="1557" spans="3:4" x14ac:dyDescent="0.2">
      <c r="C1557" t="s">
        <v>3787</v>
      </c>
      <c r="D1557" t="s">
        <v>5194</v>
      </c>
    </row>
    <row r="1558" spans="3:4" x14ac:dyDescent="0.2">
      <c r="C1558">
        <v>0</v>
      </c>
      <c r="D1558">
        <v>0</v>
      </c>
    </row>
    <row r="1559" spans="3:4" x14ac:dyDescent="0.2">
      <c r="C1559" t="s">
        <v>3788</v>
      </c>
      <c r="D1559" t="s">
        <v>5195</v>
      </c>
    </row>
    <row r="1560" spans="3:4" x14ac:dyDescent="0.2">
      <c r="C1560" t="s">
        <v>3789</v>
      </c>
      <c r="D1560" t="s">
        <v>3323</v>
      </c>
    </row>
    <row r="1561" spans="3:4" x14ac:dyDescent="0.2">
      <c r="C1561">
        <v>0</v>
      </c>
      <c r="D1561">
        <v>0</v>
      </c>
    </row>
    <row r="1562" spans="3:4" x14ac:dyDescent="0.2">
      <c r="C1562" t="s">
        <v>3790</v>
      </c>
      <c r="D1562" t="s">
        <v>5196</v>
      </c>
    </row>
    <row r="1563" spans="3:4" x14ac:dyDescent="0.2">
      <c r="C1563" t="s">
        <v>3791</v>
      </c>
      <c r="D1563" t="s">
        <v>5197</v>
      </c>
    </row>
    <row r="1564" spans="3:4" x14ac:dyDescent="0.2">
      <c r="C1564">
        <v>0</v>
      </c>
      <c r="D1564">
        <v>0</v>
      </c>
    </row>
    <row r="1565" spans="3:4" x14ac:dyDescent="0.2">
      <c r="C1565" t="s">
        <v>3792</v>
      </c>
      <c r="D1565" t="s">
        <v>5198</v>
      </c>
    </row>
    <row r="1566" spans="3:4" x14ac:dyDescent="0.2">
      <c r="C1566" t="s">
        <v>3793</v>
      </c>
      <c r="D1566" t="s">
        <v>5199</v>
      </c>
    </row>
    <row r="1567" spans="3:4" x14ac:dyDescent="0.2">
      <c r="C1567">
        <v>0</v>
      </c>
      <c r="D1567">
        <v>0</v>
      </c>
    </row>
    <row r="1568" spans="3:4" x14ac:dyDescent="0.2">
      <c r="C1568" t="s">
        <v>3794</v>
      </c>
      <c r="D1568" t="s">
        <v>5200</v>
      </c>
    </row>
    <row r="1569" spans="3:4" x14ac:dyDescent="0.2">
      <c r="C1569" t="s">
        <v>3795</v>
      </c>
      <c r="D1569" t="s">
        <v>5201</v>
      </c>
    </row>
    <row r="1570" spans="3:4" x14ac:dyDescent="0.2">
      <c r="C1570">
        <v>0</v>
      </c>
      <c r="D1570">
        <v>0</v>
      </c>
    </row>
    <row r="1571" spans="3:4" x14ac:dyDescent="0.2">
      <c r="C1571" t="s">
        <v>3796</v>
      </c>
      <c r="D1571" t="s">
        <v>5202</v>
      </c>
    </row>
    <row r="1572" spans="3:4" x14ac:dyDescent="0.2">
      <c r="C1572" t="s">
        <v>3797</v>
      </c>
      <c r="D1572" t="s">
        <v>5203</v>
      </c>
    </row>
    <row r="1573" spans="3:4" x14ac:dyDescent="0.2">
      <c r="C1573">
        <v>0</v>
      </c>
      <c r="D1573">
        <v>0</v>
      </c>
    </row>
    <row r="1574" spans="3:4" x14ac:dyDescent="0.2">
      <c r="C1574" t="s">
        <v>3798</v>
      </c>
      <c r="D1574" t="s">
        <v>5204</v>
      </c>
    </row>
    <row r="1575" spans="3:4" x14ac:dyDescent="0.2">
      <c r="C1575" t="s">
        <v>3799</v>
      </c>
      <c r="D1575" t="s">
        <v>5205</v>
      </c>
    </row>
    <row r="1576" spans="3:4" x14ac:dyDescent="0.2">
      <c r="C1576">
        <v>0</v>
      </c>
      <c r="D1576">
        <v>0</v>
      </c>
    </row>
    <row r="1577" spans="3:4" x14ac:dyDescent="0.2">
      <c r="C1577" t="s">
        <v>3800</v>
      </c>
      <c r="D1577" t="s">
        <v>5206</v>
      </c>
    </row>
    <row r="1578" spans="3:4" x14ac:dyDescent="0.2">
      <c r="C1578" t="s">
        <v>3801</v>
      </c>
      <c r="D1578" t="s">
        <v>3329</v>
      </c>
    </row>
    <row r="1579" spans="3:4" x14ac:dyDescent="0.2">
      <c r="C1579">
        <v>0</v>
      </c>
      <c r="D1579">
        <v>0</v>
      </c>
    </row>
    <row r="1580" spans="3:4" x14ac:dyDescent="0.2">
      <c r="C1580" t="s">
        <v>3802</v>
      </c>
      <c r="D1580" t="s">
        <v>5207</v>
      </c>
    </row>
    <row r="1581" spans="3:4" x14ac:dyDescent="0.2">
      <c r="C1581" t="s">
        <v>3803</v>
      </c>
      <c r="D1581" t="s">
        <v>5208</v>
      </c>
    </row>
    <row r="1582" spans="3:4" x14ac:dyDescent="0.2">
      <c r="C1582">
        <v>0</v>
      </c>
      <c r="D1582">
        <v>0</v>
      </c>
    </row>
    <row r="1583" spans="3:4" x14ac:dyDescent="0.2">
      <c r="C1583" t="s">
        <v>3804</v>
      </c>
      <c r="D1583" t="s">
        <v>5209</v>
      </c>
    </row>
    <row r="1584" spans="3:4" x14ac:dyDescent="0.2">
      <c r="C1584" t="s">
        <v>3805</v>
      </c>
      <c r="D1584" t="s">
        <v>5210</v>
      </c>
    </row>
    <row r="1585" spans="3:4" x14ac:dyDescent="0.2">
      <c r="C1585">
        <v>0</v>
      </c>
      <c r="D1585">
        <v>0</v>
      </c>
    </row>
    <row r="1586" spans="3:4" x14ac:dyDescent="0.2">
      <c r="C1586" t="s">
        <v>3806</v>
      </c>
      <c r="D1586" t="s">
        <v>5211</v>
      </c>
    </row>
    <row r="1587" spans="3:4" x14ac:dyDescent="0.2">
      <c r="C1587" t="s">
        <v>3807</v>
      </c>
      <c r="D1587" t="s">
        <v>3331</v>
      </c>
    </row>
    <row r="1588" spans="3:4" x14ac:dyDescent="0.2">
      <c r="C1588">
        <v>0</v>
      </c>
      <c r="D1588">
        <v>0</v>
      </c>
    </row>
    <row r="1589" spans="3:4" x14ac:dyDescent="0.2">
      <c r="C1589" t="s">
        <v>3808</v>
      </c>
      <c r="D1589" t="s">
        <v>5212</v>
      </c>
    </row>
    <row r="1590" spans="3:4" x14ac:dyDescent="0.2">
      <c r="C1590" t="s">
        <v>3809</v>
      </c>
      <c r="D1590" t="s">
        <v>5213</v>
      </c>
    </row>
    <row r="1591" spans="3:4" x14ac:dyDescent="0.2">
      <c r="C1591">
        <v>0</v>
      </c>
      <c r="D1591">
        <v>0</v>
      </c>
    </row>
    <row r="1592" spans="3:4" x14ac:dyDescent="0.2">
      <c r="C1592" t="s">
        <v>3810</v>
      </c>
      <c r="D1592" t="s">
        <v>5214</v>
      </c>
    </row>
    <row r="1593" spans="3:4" x14ac:dyDescent="0.2">
      <c r="C1593" t="s">
        <v>3811</v>
      </c>
      <c r="D1593" t="s">
        <v>5215</v>
      </c>
    </row>
    <row r="1594" spans="3:4" x14ac:dyDescent="0.2">
      <c r="C1594">
        <v>0</v>
      </c>
      <c r="D1594">
        <v>0</v>
      </c>
    </row>
    <row r="1595" spans="3:4" x14ac:dyDescent="0.2">
      <c r="C1595" t="s">
        <v>3812</v>
      </c>
      <c r="D1595" t="s">
        <v>5216</v>
      </c>
    </row>
    <row r="1596" spans="3:4" x14ac:dyDescent="0.2">
      <c r="C1596" t="s">
        <v>3813</v>
      </c>
      <c r="D1596" t="s">
        <v>5217</v>
      </c>
    </row>
    <row r="1597" spans="3:4" x14ac:dyDescent="0.2">
      <c r="C1597">
        <v>0</v>
      </c>
      <c r="D1597">
        <v>0</v>
      </c>
    </row>
    <row r="1598" spans="3:4" x14ac:dyDescent="0.2">
      <c r="C1598" t="s">
        <v>3814</v>
      </c>
      <c r="D1598" t="s">
        <v>5218</v>
      </c>
    </row>
    <row r="1599" spans="3:4" x14ac:dyDescent="0.2">
      <c r="C1599" t="s">
        <v>3815</v>
      </c>
      <c r="D1599" t="s">
        <v>5219</v>
      </c>
    </row>
    <row r="1600" spans="3:4" x14ac:dyDescent="0.2">
      <c r="C1600">
        <v>0</v>
      </c>
      <c r="D1600">
        <v>0</v>
      </c>
    </row>
    <row r="1601" spans="3:4" x14ac:dyDescent="0.2">
      <c r="C1601" t="s">
        <v>3816</v>
      </c>
      <c r="D1601" t="s">
        <v>5220</v>
      </c>
    </row>
    <row r="1602" spans="3:4" x14ac:dyDescent="0.2">
      <c r="C1602" t="s">
        <v>3817</v>
      </c>
      <c r="D1602" t="s">
        <v>5221</v>
      </c>
    </row>
    <row r="1603" spans="3:4" x14ac:dyDescent="0.2">
      <c r="C1603">
        <v>0</v>
      </c>
      <c r="D1603">
        <v>0</v>
      </c>
    </row>
    <row r="1604" spans="3:4" x14ac:dyDescent="0.2">
      <c r="C1604" t="s">
        <v>3818</v>
      </c>
      <c r="D1604" t="s">
        <v>5222</v>
      </c>
    </row>
    <row r="1605" spans="3:4" x14ac:dyDescent="0.2">
      <c r="C1605" t="s">
        <v>3819</v>
      </c>
      <c r="D1605" t="s">
        <v>5223</v>
      </c>
    </row>
    <row r="1606" spans="3:4" x14ac:dyDescent="0.2">
      <c r="C1606">
        <v>0</v>
      </c>
      <c r="D1606">
        <v>0</v>
      </c>
    </row>
    <row r="1607" spans="3:4" x14ac:dyDescent="0.2">
      <c r="C1607" t="s">
        <v>3820</v>
      </c>
      <c r="D1607" t="s">
        <v>5224</v>
      </c>
    </row>
    <row r="1608" spans="3:4" x14ac:dyDescent="0.2">
      <c r="C1608" t="s">
        <v>3821</v>
      </c>
      <c r="D1608" t="s">
        <v>5225</v>
      </c>
    </row>
    <row r="1609" spans="3:4" x14ac:dyDescent="0.2">
      <c r="C1609">
        <v>0</v>
      </c>
      <c r="D1609">
        <v>0</v>
      </c>
    </row>
    <row r="1610" spans="3:4" x14ac:dyDescent="0.2">
      <c r="C1610" t="s">
        <v>3822</v>
      </c>
      <c r="D1610" t="s">
        <v>5226</v>
      </c>
    </row>
    <row r="1611" spans="3:4" x14ac:dyDescent="0.2">
      <c r="C1611" t="s">
        <v>3823</v>
      </c>
      <c r="D1611" t="s">
        <v>5227</v>
      </c>
    </row>
    <row r="1612" spans="3:4" x14ac:dyDescent="0.2">
      <c r="C1612">
        <v>0</v>
      </c>
      <c r="D1612">
        <v>0</v>
      </c>
    </row>
    <row r="1613" spans="3:4" x14ac:dyDescent="0.2">
      <c r="C1613" t="s">
        <v>3824</v>
      </c>
      <c r="D1613" t="s">
        <v>5228</v>
      </c>
    </row>
    <row r="1614" spans="3:4" x14ac:dyDescent="0.2">
      <c r="C1614" t="s">
        <v>3825</v>
      </c>
      <c r="D1614" t="s">
        <v>5229</v>
      </c>
    </row>
    <row r="1615" spans="3:4" x14ac:dyDescent="0.2">
      <c r="C1615">
        <v>0</v>
      </c>
      <c r="D1615">
        <v>0</v>
      </c>
    </row>
    <row r="1616" spans="3:4" x14ac:dyDescent="0.2">
      <c r="C1616" t="s">
        <v>3826</v>
      </c>
      <c r="D1616" t="s">
        <v>5230</v>
      </c>
    </row>
    <row r="1617" spans="3:4" x14ac:dyDescent="0.2">
      <c r="C1617" t="s">
        <v>3827</v>
      </c>
      <c r="D1617" t="s">
        <v>5231</v>
      </c>
    </row>
    <row r="1618" spans="3:4" x14ac:dyDescent="0.2">
      <c r="C1618">
        <v>0</v>
      </c>
      <c r="D1618">
        <v>0</v>
      </c>
    </row>
    <row r="1619" spans="3:4" x14ac:dyDescent="0.2">
      <c r="C1619" t="s">
        <v>3828</v>
      </c>
      <c r="D1619" t="s">
        <v>5232</v>
      </c>
    </row>
    <row r="1620" spans="3:4" x14ac:dyDescent="0.2">
      <c r="C1620" t="s">
        <v>3829</v>
      </c>
      <c r="D1620" t="s">
        <v>5233</v>
      </c>
    </row>
    <row r="1621" spans="3:4" x14ac:dyDescent="0.2">
      <c r="C1621">
        <v>0</v>
      </c>
      <c r="D1621">
        <v>0</v>
      </c>
    </row>
    <row r="1622" spans="3:4" x14ac:dyDescent="0.2">
      <c r="C1622" t="s">
        <v>3830</v>
      </c>
      <c r="D1622" t="s">
        <v>5234</v>
      </c>
    </row>
    <row r="1623" spans="3:4" x14ac:dyDescent="0.2">
      <c r="C1623" t="s">
        <v>3831</v>
      </c>
      <c r="D1623" t="s">
        <v>5235</v>
      </c>
    </row>
    <row r="1624" spans="3:4" x14ac:dyDescent="0.2">
      <c r="C1624">
        <v>0</v>
      </c>
      <c r="D1624">
        <v>0</v>
      </c>
    </row>
    <row r="1625" spans="3:4" x14ac:dyDescent="0.2">
      <c r="C1625" t="s">
        <v>3832</v>
      </c>
      <c r="D1625" t="s">
        <v>5236</v>
      </c>
    </row>
    <row r="1626" spans="3:4" x14ac:dyDescent="0.2">
      <c r="C1626" t="s">
        <v>3833</v>
      </c>
      <c r="D1626" t="s">
        <v>5237</v>
      </c>
    </row>
    <row r="1627" spans="3:4" x14ac:dyDescent="0.2">
      <c r="C1627">
        <v>0</v>
      </c>
      <c r="D1627">
        <v>0</v>
      </c>
    </row>
    <row r="1628" spans="3:4" x14ac:dyDescent="0.2">
      <c r="C1628" t="s">
        <v>3834</v>
      </c>
      <c r="D1628" t="s">
        <v>5238</v>
      </c>
    </row>
    <row r="1629" spans="3:4" x14ac:dyDescent="0.2">
      <c r="C1629" t="s">
        <v>3835</v>
      </c>
      <c r="D1629" t="s">
        <v>5239</v>
      </c>
    </row>
    <row r="1630" spans="3:4" x14ac:dyDescent="0.2">
      <c r="C1630">
        <v>0</v>
      </c>
      <c r="D1630">
        <v>0</v>
      </c>
    </row>
    <row r="1631" spans="3:4" x14ac:dyDescent="0.2">
      <c r="C1631" t="s">
        <v>3836</v>
      </c>
      <c r="D1631" t="s">
        <v>5240</v>
      </c>
    </row>
    <row r="1632" spans="3:4" x14ac:dyDescent="0.2">
      <c r="C1632" t="s">
        <v>3837</v>
      </c>
      <c r="D1632" t="s">
        <v>5241</v>
      </c>
    </row>
    <row r="1633" spans="3:4" x14ac:dyDescent="0.2">
      <c r="C1633">
        <v>0</v>
      </c>
      <c r="D1633">
        <v>0</v>
      </c>
    </row>
    <row r="1634" spans="3:4" x14ac:dyDescent="0.2">
      <c r="C1634" t="s">
        <v>3838</v>
      </c>
      <c r="D1634" t="s">
        <v>5242</v>
      </c>
    </row>
    <row r="1635" spans="3:4" x14ac:dyDescent="0.2">
      <c r="C1635" t="s">
        <v>3839</v>
      </c>
      <c r="D1635" t="s">
        <v>5243</v>
      </c>
    </row>
    <row r="1636" spans="3:4" x14ac:dyDescent="0.2">
      <c r="C1636">
        <v>0</v>
      </c>
      <c r="D1636">
        <v>0</v>
      </c>
    </row>
    <row r="1637" spans="3:4" x14ac:dyDescent="0.2">
      <c r="C1637" t="s">
        <v>3840</v>
      </c>
      <c r="D1637" t="s">
        <v>5244</v>
      </c>
    </row>
    <row r="1638" spans="3:4" x14ac:dyDescent="0.2">
      <c r="C1638" t="s">
        <v>3841</v>
      </c>
      <c r="D1638" t="s">
        <v>5245</v>
      </c>
    </row>
    <row r="1639" spans="3:4" x14ac:dyDescent="0.2">
      <c r="C1639">
        <v>0</v>
      </c>
      <c r="D1639">
        <v>0</v>
      </c>
    </row>
    <row r="1640" spans="3:4" x14ac:dyDescent="0.2">
      <c r="C1640" t="s">
        <v>3842</v>
      </c>
      <c r="D1640" t="s">
        <v>5246</v>
      </c>
    </row>
    <row r="1641" spans="3:4" x14ac:dyDescent="0.2">
      <c r="C1641" t="s">
        <v>3843</v>
      </c>
      <c r="D1641" t="s">
        <v>5247</v>
      </c>
    </row>
    <row r="1642" spans="3:4" x14ac:dyDescent="0.2">
      <c r="C1642">
        <v>0</v>
      </c>
      <c r="D1642">
        <v>0</v>
      </c>
    </row>
    <row r="1643" spans="3:4" x14ac:dyDescent="0.2">
      <c r="C1643" t="s">
        <v>3844</v>
      </c>
      <c r="D1643" t="s">
        <v>5248</v>
      </c>
    </row>
    <row r="1644" spans="3:4" x14ac:dyDescent="0.2">
      <c r="C1644" t="s">
        <v>3845</v>
      </c>
      <c r="D1644" t="s">
        <v>5249</v>
      </c>
    </row>
    <row r="1645" spans="3:4" x14ac:dyDescent="0.2">
      <c r="C1645">
        <v>0</v>
      </c>
      <c r="D1645">
        <v>0</v>
      </c>
    </row>
    <row r="1646" spans="3:4" x14ac:dyDescent="0.2">
      <c r="C1646" t="s">
        <v>3846</v>
      </c>
      <c r="D1646" t="s">
        <v>5250</v>
      </c>
    </row>
    <row r="1647" spans="3:4" x14ac:dyDescent="0.2">
      <c r="C1647" t="s">
        <v>3847</v>
      </c>
      <c r="D1647" t="s">
        <v>5251</v>
      </c>
    </row>
    <row r="1648" spans="3:4" x14ac:dyDescent="0.2">
      <c r="C1648">
        <v>0</v>
      </c>
      <c r="D1648">
        <v>0</v>
      </c>
    </row>
    <row r="1649" spans="3:4" x14ac:dyDescent="0.2">
      <c r="C1649" t="s">
        <v>3848</v>
      </c>
      <c r="D1649" t="s">
        <v>5252</v>
      </c>
    </row>
    <row r="1650" spans="3:4" x14ac:dyDescent="0.2">
      <c r="C1650" t="s">
        <v>3849</v>
      </c>
      <c r="D1650" t="s">
        <v>5253</v>
      </c>
    </row>
    <row r="1651" spans="3:4" x14ac:dyDescent="0.2">
      <c r="C1651">
        <v>0</v>
      </c>
      <c r="D1651">
        <v>0</v>
      </c>
    </row>
    <row r="1652" spans="3:4" x14ac:dyDescent="0.2">
      <c r="C1652" t="s">
        <v>3850</v>
      </c>
      <c r="D1652" t="s">
        <v>5254</v>
      </c>
    </row>
    <row r="1653" spans="3:4" x14ac:dyDescent="0.2">
      <c r="C1653" t="s">
        <v>3851</v>
      </c>
      <c r="D1653" t="s">
        <v>5255</v>
      </c>
    </row>
    <row r="1654" spans="3:4" x14ac:dyDescent="0.2">
      <c r="C1654">
        <v>0</v>
      </c>
      <c r="D1654">
        <v>0</v>
      </c>
    </row>
    <row r="1655" spans="3:4" x14ac:dyDescent="0.2">
      <c r="C1655" t="s">
        <v>3852</v>
      </c>
      <c r="D1655" t="s">
        <v>5256</v>
      </c>
    </row>
    <row r="1656" spans="3:4" x14ac:dyDescent="0.2">
      <c r="C1656" t="s">
        <v>3853</v>
      </c>
      <c r="D1656" t="s">
        <v>5257</v>
      </c>
    </row>
    <row r="1657" spans="3:4" x14ac:dyDescent="0.2">
      <c r="C1657">
        <v>0</v>
      </c>
      <c r="D1657">
        <v>0</v>
      </c>
    </row>
    <row r="1658" spans="3:4" x14ac:dyDescent="0.2">
      <c r="C1658" t="s">
        <v>3854</v>
      </c>
      <c r="D1658" t="s">
        <v>5258</v>
      </c>
    </row>
    <row r="1659" spans="3:4" x14ac:dyDescent="0.2">
      <c r="C1659" t="s">
        <v>3855</v>
      </c>
      <c r="D1659" t="s">
        <v>5259</v>
      </c>
    </row>
    <row r="1660" spans="3:4" x14ac:dyDescent="0.2">
      <c r="C1660">
        <v>0</v>
      </c>
      <c r="D1660">
        <v>0</v>
      </c>
    </row>
    <row r="1661" spans="3:4" x14ac:dyDescent="0.2">
      <c r="C1661" t="s">
        <v>3856</v>
      </c>
      <c r="D1661" t="s">
        <v>5260</v>
      </c>
    </row>
    <row r="1662" spans="3:4" x14ac:dyDescent="0.2">
      <c r="C1662" t="s">
        <v>3857</v>
      </c>
      <c r="D1662" t="s">
        <v>5261</v>
      </c>
    </row>
    <row r="1663" spans="3:4" x14ac:dyDescent="0.2">
      <c r="C1663">
        <v>0</v>
      </c>
      <c r="D1663">
        <v>0</v>
      </c>
    </row>
    <row r="1664" spans="3:4" x14ac:dyDescent="0.2">
      <c r="C1664" t="s">
        <v>3858</v>
      </c>
      <c r="D1664" t="s">
        <v>5262</v>
      </c>
    </row>
    <row r="1665" spans="3:4" x14ac:dyDescent="0.2">
      <c r="C1665" t="s">
        <v>3859</v>
      </c>
      <c r="D1665" t="s">
        <v>5263</v>
      </c>
    </row>
    <row r="1666" spans="3:4" x14ac:dyDescent="0.2">
      <c r="C1666">
        <v>0</v>
      </c>
      <c r="D1666">
        <v>0</v>
      </c>
    </row>
    <row r="1667" spans="3:4" x14ac:dyDescent="0.2">
      <c r="C1667" t="s">
        <v>3860</v>
      </c>
      <c r="D1667" t="s">
        <v>5264</v>
      </c>
    </row>
    <row r="1668" spans="3:4" x14ac:dyDescent="0.2">
      <c r="C1668" t="s">
        <v>3861</v>
      </c>
      <c r="D1668" t="s">
        <v>5265</v>
      </c>
    </row>
    <row r="1669" spans="3:4" x14ac:dyDescent="0.2">
      <c r="C1669">
        <v>0</v>
      </c>
      <c r="D1669">
        <v>0</v>
      </c>
    </row>
    <row r="1670" spans="3:4" x14ac:dyDescent="0.2">
      <c r="C1670" t="s">
        <v>3862</v>
      </c>
      <c r="D1670" t="s">
        <v>5266</v>
      </c>
    </row>
    <row r="1671" spans="3:4" x14ac:dyDescent="0.2">
      <c r="C1671" t="s">
        <v>3863</v>
      </c>
      <c r="D1671" t="s">
        <v>5267</v>
      </c>
    </row>
    <row r="1672" spans="3:4" x14ac:dyDescent="0.2">
      <c r="C1672">
        <v>0</v>
      </c>
      <c r="D1672">
        <v>0</v>
      </c>
    </row>
    <row r="1673" spans="3:4" x14ac:dyDescent="0.2">
      <c r="C1673" t="s">
        <v>3864</v>
      </c>
      <c r="D1673" t="s">
        <v>5268</v>
      </c>
    </row>
    <row r="1674" spans="3:4" x14ac:dyDescent="0.2">
      <c r="C1674" t="s">
        <v>3865</v>
      </c>
      <c r="D1674" t="s">
        <v>5269</v>
      </c>
    </row>
    <row r="1675" spans="3:4" x14ac:dyDescent="0.2">
      <c r="C1675">
        <v>0</v>
      </c>
      <c r="D1675">
        <v>0</v>
      </c>
    </row>
    <row r="1676" spans="3:4" x14ac:dyDescent="0.2">
      <c r="C1676" t="s">
        <v>3866</v>
      </c>
      <c r="D1676" t="s">
        <v>5270</v>
      </c>
    </row>
    <row r="1677" spans="3:4" x14ac:dyDescent="0.2">
      <c r="C1677" t="s">
        <v>3867</v>
      </c>
      <c r="D1677" t="s">
        <v>5271</v>
      </c>
    </row>
    <row r="1678" spans="3:4" x14ac:dyDescent="0.2">
      <c r="C1678">
        <v>0</v>
      </c>
      <c r="D1678">
        <v>0</v>
      </c>
    </row>
    <row r="1679" spans="3:4" x14ac:dyDescent="0.2">
      <c r="C1679" t="s">
        <v>3868</v>
      </c>
      <c r="D1679" t="s">
        <v>5272</v>
      </c>
    </row>
    <row r="1680" spans="3:4" x14ac:dyDescent="0.2">
      <c r="C1680" t="s">
        <v>3869</v>
      </c>
      <c r="D1680" t="s">
        <v>5273</v>
      </c>
    </row>
    <row r="1681" spans="3:4" x14ac:dyDescent="0.2">
      <c r="C1681">
        <v>0</v>
      </c>
      <c r="D1681">
        <v>0</v>
      </c>
    </row>
    <row r="1682" spans="3:4" x14ac:dyDescent="0.2">
      <c r="C1682" t="s">
        <v>3870</v>
      </c>
      <c r="D1682" t="s">
        <v>5274</v>
      </c>
    </row>
    <row r="1683" spans="3:4" x14ac:dyDescent="0.2">
      <c r="C1683" t="s">
        <v>3871</v>
      </c>
      <c r="D1683" t="s">
        <v>5275</v>
      </c>
    </row>
    <row r="1684" spans="3:4" x14ac:dyDescent="0.2">
      <c r="C1684">
        <v>0</v>
      </c>
      <c r="D1684">
        <v>0</v>
      </c>
    </row>
    <row r="1685" spans="3:4" x14ac:dyDescent="0.2">
      <c r="C1685" t="s">
        <v>3872</v>
      </c>
      <c r="D1685" t="s">
        <v>5276</v>
      </c>
    </row>
    <row r="1686" spans="3:4" x14ac:dyDescent="0.2">
      <c r="C1686" t="s">
        <v>3873</v>
      </c>
      <c r="D1686" t="s">
        <v>5277</v>
      </c>
    </row>
    <row r="1687" spans="3:4" x14ac:dyDescent="0.2">
      <c r="C1687">
        <v>0</v>
      </c>
      <c r="D1687">
        <v>100000</v>
      </c>
    </row>
    <row r="1688" spans="3:4" x14ac:dyDescent="0.2">
      <c r="C1688" t="s">
        <v>3874</v>
      </c>
      <c r="D1688" t="s">
        <v>5278</v>
      </c>
    </row>
    <row r="1689" spans="3:4" x14ac:dyDescent="0.2">
      <c r="C1689" t="s">
        <v>3875</v>
      </c>
      <c r="D1689" t="s">
        <v>5279</v>
      </c>
    </row>
    <row r="1690" spans="3:4" x14ac:dyDescent="0.2">
      <c r="C1690">
        <v>0</v>
      </c>
      <c r="D1690">
        <v>0</v>
      </c>
    </row>
    <row r="1691" spans="3:4" x14ac:dyDescent="0.2">
      <c r="C1691" t="s">
        <v>3876</v>
      </c>
      <c r="D1691" t="s">
        <v>5280</v>
      </c>
    </row>
    <row r="1692" spans="3:4" x14ac:dyDescent="0.2">
      <c r="C1692" t="s">
        <v>3877</v>
      </c>
      <c r="D1692" t="s">
        <v>5281</v>
      </c>
    </row>
    <row r="1693" spans="3:4" x14ac:dyDescent="0.2">
      <c r="C1693">
        <v>0</v>
      </c>
      <c r="D1693">
        <v>0</v>
      </c>
    </row>
    <row r="1694" spans="3:4" x14ac:dyDescent="0.2">
      <c r="C1694" t="s">
        <v>3878</v>
      </c>
      <c r="D1694" t="s">
        <v>5282</v>
      </c>
    </row>
    <row r="1695" spans="3:4" x14ac:dyDescent="0.2">
      <c r="C1695" t="s">
        <v>3879</v>
      </c>
      <c r="D1695" t="s">
        <v>5283</v>
      </c>
    </row>
    <row r="1696" spans="3:4" x14ac:dyDescent="0.2">
      <c r="C1696">
        <v>0</v>
      </c>
      <c r="D1696">
        <v>0</v>
      </c>
    </row>
    <row r="1697" spans="3:4" x14ac:dyDescent="0.2">
      <c r="C1697" t="s">
        <v>3880</v>
      </c>
      <c r="D1697" t="s">
        <v>5284</v>
      </c>
    </row>
    <row r="1698" spans="3:4" x14ac:dyDescent="0.2">
      <c r="C1698" t="s">
        <v>3881</v>
      </c>
      <c r="D1698" t="s">
        <v>5285</v>
      </c>
    </row>
    <row r="1699" spans="3:4" x14ac:dyDescent="0.2">
      <c r="C1699">
        <v>0</v>
      </c>
      <c r="D1699">
        <v>0</v>
      </c>
    </row>
    <row r="1700" spans="3:4" x14ac:dyDescent="0.2">
      <c r="C1700" t="s">
        <v>3882</v>
      </c>
      <c r="D1700" t="s">
        <v>5286</v>
      </c>
    </row>
    <row r="1701" spans="3:4" x14ac:dyDescent="0.2">
      <c r="C1701" t="s">
        <v>3883</v>
      </c>
      <c r="D1701" t="s">
        <v>5287</v>
      </c>
    </row>
    <row r="1702" spans="3:4" x14ac:dyDescent="0.2">
      <c r="C1702">
        <v>0</v>
      </c>
      <c r="D1702">
        <v>0</v>
      </c>
    </row>
    <row r="1703" spans="3:4" x14ac:dyDescent="0.2">
      <c r="C1703" t="s">
        <v>3884</v>
      </c>
      <c r="D1703" t="s">
        <v>5288</v>
      </c>
    </row>
    <row r="1704" spans="3:4" x14ac:dyDescent="0.2">
      <c r="C1704" t="s">
        <v>3885</v>
      </c>
      <c r="D1704" t="s">
        <v>5289</v>
      </c>
    </row>
    <row r="1705" spans="3:4" x14ac:dyDescent="0.2">
      <c r="C1705">
        <v>0</v>
      </c>
      <c r="D1705">
        <v>0</v>
      </c>
    </row>
    <row r="1706" spans="3:4" x14ac:dyDescent="0.2">
      <c r="C1706" t="s">
        <v>3886</v>
      </c>
      <c r="D1706" t="s">
        <v>5290</v>
      </c>
    </row>
    <row r="1707" spans="3:4" x14ac:dyDescent="0.2">
      <c r="C1707" t="s">
        <v>3887</v>
      </c>
      <c r="D1707" t="s">
        <v>3525</v>
      </c>
    </row>
    <row r="1708" spans="3:4" x14ac:dyDescent="0.2">
      <c r="C1708">
        <v>0</v>
      </c>
      <c r="D1708">
        <v>0</v>
      </c>
    </row>
    <row r="1709" spans="3:4" x14ac:dyDescent="0.2">
      <c r="C1709" t="s">
        <v>3888</v>
      </c>
      <c r="D1709" t="s">
        <v>5291</v>
      </c>
    </row>
    <row r="1710" spans="3:4" x14ac:dyDescent="0.2">
      <c r="C1710" t="s">
        <v>3889</v>
      </c>
      <c r="D1710" t="s">
        <v>5292</v>
      </c>
    </row>
    <row r="1711" spans="3:4" x14ac:dyDescent="0.2">
      <c r="C1711">
        <v>0</v>
      </c>
      <c r="D1711">
        <v>0</v>
      </c>
    </row>
    <row r="1712" spans="3:4" x14ac:dyDescent="0.2">
      <c r="C1712" t="s">
        <v>3890</v>
      </c>
      <c r="D1712" t="s">
        <v>5293</v>
      </c>
    </row>
    <row r="1713" spans="3:4" x14ac:dyDescent="0.2">
      <c r="C1713" t="s">
        <v>3891</v>
      </c>
      <c r="D1713" t="s">
        <v>5294</v>
      </c>
    </row>
    <row r="1714" spans="3:4" x14ac:dyDescent="0.2">
      <c r="C1714">
        <v>0</v>
      </c>
      <c r="D1714">
        <v>0</v>
      </c>
    </row>
    <row r="1715" spans="3:4" x14ac:dyDescent="0.2">
      <c r="C1715" t="s">
        <v>3892</v>
      </c>
      <c r="D1715" t="s">
        <v>5295</v>
      </c>
    </row>
    <row r="1716" spans="3:4" x14ac:dyDescent="0.2">
      <c r="C1716" t="s">
        <v>3893</v>
      </c>
      <c r="D1716" t="s">
        <v>5296</v>
      </c>
    </row>
    <row r="1717" spans="3:4" x14ac:dyDescent="0.2">
      <c r="C1717">
        <v>0</v>
      </c>
      <c r="D1717">
        <v>0</v>
      </c>
    </row>
    <row r="1718" spans="3:4" x14ac:dyDescent="0.2">
      <c r="C1718" t="s">
        <v>3894</v>
      </c>
      <c r="D1718" t="s">
        <v>5297</v>
      </c>
    </row>
    <row r="1719" spans="3:4" x14ac:dyDescent="0.2">
      <c r="C1719" t="s">
        <v>3895</v>
      </c>
      <c r="D1719" t="s">
        <v>5298</v>
      </c>
    </row>
    <row r="1720" spans="3:4" x14ac:dyDescent="0.2">
      <c r="C1720">
        <v>0</v>
      </c>
      <c r="D1720">
        <v>0</v>
      </c>
    </row>
    <row r="1721" spans="3:4" x14ac:dyDescent="0.2">
      <c r="C1721" t="s">
        <v>3896</v>
      </c>
      <c r="D1721" t="s">
        <v>5299</v>
      </c>
    </row>
    <row r="1722" spans="3:4" x14ac:dyDescent="0.2">
      <c r="C1722" t="s">
        <v>3897</v>
      </c>
      <c r="D1722" t="s">
        <v>5300</v>
      </c>
    </row>
    <row r="1723" spans="3:4" x14ac:dyDescent="0.2">
      <c r="C1723">
        <v>0</v>
      </c>
      <c r="D1723">
        <v>0</v>
      </c>
    </row>
    <row r="1724" spans="3:4" x14ac:dyDescent="0.2">
      <c r="C1724" t="s">
        <v>3898</v>
      </c>
      <c r="D1724" t="s">
        <v>5301</v>
      </c>
    </row>
    <row r="1725" spans="3:4" x14ac:dyDescent="0.2">
      <c r="C1725" t="s">
        <v>3899</v>
      </c>
      <c r="D1725" t="s">
        <v>3539</v>
      </c>
    </row>
    <row r="1726" spans="3:4" x14ac:dyDescent="0.2">
      <c r="C1726">
        <v>0</v>
      </c>
      <c r="D1726">
        <v>0</v>
      </c>
    </row>
    <row r="1727" spans="3:4" x14ac:dyDescent="0.2">
      <c r="C1727" t="s">
        <v>3900</v>
      </c>
      <c r="D1727" t="s">
        <v>5302</v>
      </c>
    </row>
    <row r="1728" spans="3:4" x14ac:dyDescent="0.2">
      <c r="C1728" t="s">
        <v>3901</v>
      </c>
      <c r="D1728" t="s">
        <v>5303</v>
      </c>
    </row>
    <row r="1729" spans="3:4" x14ac:dyDescent="0.2">
      <c r="C1729">
        <v>0</v>
      </c>
      <c r="D1729">
        <v>0</v>
      </c>
    </row>
    <row r="1730" spans="3:4" x14ac:dyDescent="0.2">
      <c r="C1730" t="s">
        <v>3902</v>
      </c>
      <c r="D1730" t="s">
        <v>5304</v>
      </c>
    </row>
    <row r="1731" spans="3:4" x14ac:dyDescent="0.2">
      <c r="C1731" t="s">
        <v>3903</v>
      </c>
      <c r="D1731" t="s">
        <v>3543</v>
      </c>
    </row>
    <row r="1732" spans="3:4" x14ac:dyDescent="0.2">
      <c r="C1732">
        <v>0</v>
      </c>
      <c r="D1732">
        <v>0</v>
      </c>
    </row>
    <row r="1733" spans="3:4" x14ac:dyDescent="0.2">
      <c r="C1733" t="s">
        <v>3904</v>
      </c>
      <c r="D1733" t="s">
        <v>5305</v>
      </c>
    </row>
    <row r="1734" spans="3:4" x14ac:dyDescent="0.2">
      <c r="C1734" t="s">
        <v>3905</v>
      </c>
      <c r="D1734" t="s">
        <v>5306</v>
      </c>
    </row>
    <row r="1735" spans="3:4" x14ac:dyDescent="0.2">
      <c r="C1735">
        <v>0</v>
      </c>
      <c r="D1735">
        <v>0</v>
      </c>
    </row>
    <row r="1736" spans="3:4" x14ac:dyDescent="0.2">
      <c r="C1736" t="s">
        <v>3906</v>
      </c>
      <c r="D1736" t="s">
        <v>5307</v>
      </c>
    </row>
    <row r="1737" spans="3:4" x14ac:dyDescent="0.2">
      <c r="C1737" t="s">
        <v>3907</v>
      </c>
      <c r="D1737" t="s">
        <v>5308</v>
      </c>
    </row>
    <row r="1738" spans="3:4" x14ac:dyDescent="0.2">
      <c r="C1738">
        <v>0</v>
      </c>
      <c r="D1738">
        <v>1485806</v>
      </c>
    </row>
    <row r="1739" spans="3:4" x14ac:dyDescent="0.2">
      <c r="C1739" t="s">
        <v>3908</v>
      </c>
      <c r="D1739" t="s">
        <v>5309</v>
      </c>
    </row>
    <row r="1740" spans="3:4" x14ac:dyDescent="0.2">
      <c r="C1740" t="s">
        <v>3909</v>
      </c>
      <c r="D1740" t="s">
        <v>5310</v>
      </c>
    </row>
    <row r="1741" spans="3:4" x14ac:dyDescent="0.2">
      <c r="C1741">
        <v>0</v>
      </c>
      <c r="D1741">
        <v>1062740</v>
      </c>
    </row>
    <row r="1742" spans="3:4" x14ac:dyDescent="0.2">
      <c r="C1742" t="s">
        <v>3910</v>
      </c>
      <c r="D1742" t="s">
        <v>5311</v>
      </c>
    </row>
    <row r="1743" spans="3:4" x14ac:dyDescent="0.2">
      <c r="C1743" t="s">
        <v>3911</v>
      </c>
      <c r="D1743" t="s">
        <v>5312</v>
      </c>
    </row>
    <row r="1744" spans="3:4" x14ac:dyDescent="0.2">
      <c r="C1744">
        <v>0</v>
      </c>
      <c r="D1744">
        <v>38516899</v>
      </c>
    </row>
    <row r="1745" spans="3:4" x14ac:dyDescent="0.2">
      <c r="C1745" t="s">
        <v>3912</v>
      </c>
      <c r="D1745" t="s">
        <v>5313</v>
      </c>
    </row>
    <row r="1746" spans="3:4" x14ac:dyDescent="0.2">
      <c r="C1746" t="s">
        <v>3913</v>
      </c>
      <c r="D1746" t="s">
        <v>5314</v>
      </c>
    </row>
    <row r="1747" spans="3:4" x14ac:dyDescent="0.2">
      <c r="C1747">
        <v>0</v>
      </c>
      <c r="D1747">
        <v>38517428</v>
      </c>
    </row>
    <row r="1748" spans="3:4" x14ac:dyDescent="0.2">
      <c r="C1748" t="s">
        <v>3914</v>
      </c>
      <c r="D1748" t="s">
        <v>5315</v>
      </c>
    </row>
    <row r="1749" spans="3:4" x14ac:dyDescent="0.2">
      <c r="C1749" t="s">
        <v>3915</v>
      </c>
      <c r="D1749" t="s">
        <v>5316</v>
      </c>
    </row>
    <row r="1750" spans="3:4" x14ac:dyDescent="0.2">
      <c r="C1750">
        <v>0</v>
      </c>
      <c r="D1750">
        <v>600</v>
      </c>
    </row>
    <row r="1751" spans="3:4" x14ac:dyDescent="0.2">
      <c r="C1751" t="s">
        <v>3916</v>
      </c>
      <c r="D1751" t="s">
        <v>5317</v>
      </c>
    </row>
    <row r="1752" spans="3:4" x14ac:dyDescent="0.2">
      <c r="C1752" t="s">
        <v>3917</v>
      </c>
      <c r="D1752" t="s">
        <v>5318</v>
      </c>
    </row>
    <row r="1753" spans="3:4" x14ac:dyDescent="0.2">
      <c r="C1753">
        <v>0</v>
      </c>
      <c r="D1753">
        <v>585112</v>
      </c>
    </row>
    <row r="1754" spans="3:4" x14ac:dyDescent="0.2">
      <c r="C1754" t="s">
        <v>3918</v>
      </c>
      <c r="D1754" t="s">
        <v>5319</v>
      </c>
    </row>
    <row r="1755" spans="3:4" x14ac:dyDescent="0.2">
      <c r="C1755" t="s">
        <v>3919</v>
      </c>
      <c r="D1755" t="s">
        <v>5320</v>
      </c>
    </row>
    <row r="1756" spans="3:4" x14ac:dyDescent="0.2">
      <c r="C1756">
        <v>0</v>
      </c>
      <c r="D1756">
        <v>588112</v>
      </c>
    </row>
    <row r="1757" spans="3:4" x14ac:dyDescent="0.2">
      <c r="C1757" t="s">
        <v>3920</v>
      </c>
      <c r="D1757" t="s">
        <v>5321</v>
      </c>
    </row>
    <row r="1758" spans="3:4" x14ac:dyDescent="0.2">
      <c r="C1758" t="s">
        <v>3921</v>
      </c>
      <c r="D1758" t="s">
        <v>5322</v>
      </c>
    </row>
    <row r="1759" spans="3:4" x14ac:dyDescent="0.2">
      <c r="C1759">
        <v>0</v>
      </c>
      <c r="D1759">
        <v>0</v>
      </c>
    </row>
    <row r="1760" spans="3:4" x14ac:dyDescent="0.2">
      <c r="C1760" t="s">
        <v>3922</v>
      </c>
      <c r="D1760" t="s">
        <v>5323</v>
      </c>
    </row>
    <row r="1761" spans="3:4" x14ac:dyDescent="0.2">
      <c r="C1761" t="s">
        <v>3923</v>
      </c>
      <c r="D1761" t="s">
        <v>3619</v>
      </c>
    </row>
    <row r="1762" spans="3:4" x14ac:dyDescent="0.2">
      <c r="C1762">
        <v>0</v>
      </c>
      <c r="D1762">
        <v>0</v>
      </c>
    </row>
    <row r="1763" spans="3:4" x14ac:dyDescent="0.2">
      <c r="C1763" t="s">
        <v>3924</v>
      </c>
      <c r="D1763" t="s">
        <v>5324</v>
      </c>
    </row>
    <row r="1764" spans="3:4" x14ac:dyDescent="0.2">
      <c r="C1764" t="s">
        <v>3925</v>
      </c>
      <c r="D1764" t="s">
        <v>3621</v>
      </c>
    </row>
    <row r="1765" spans="3:4" x14ac:dyDescent="0.2">
      <c r="C1765">
        <v>0</v>
      </c>
      <c r="D1765">
        <v>0</v>
      </c>
    </row>
    <row r="1766" spans="3:4" x14ac:dyDescent="0.2">
      <c r="C1766" t="s">
        <v>3926</v>
      </c>
      <c r="D1766" t="s">
        <v>5325</v>
      </c>
    </row>
    <row r="1767" spans="3:4" x14ac:dyDescent="0.2">
      <c r="C1767" t="s">
        <v>3927</v>
      </c>
      <c r="D1767" t="s">
        <v>5326</v>
      </c>
    </row>
    <row r="1768" spans="3:4" x14ac:dyDescent="0.2">
      <c r="C1768">
        <v>0</v>
      </c>
      <c r="D1768">
        <v>0</v>
      </c>
    </row>
    <row r="1769" spans="3:4" x14ac:dyDescent="0.2">
      <c r="C1769" t="s">
        <v>3928</v>
      </c>
      <c r="D1769" t="s">
        <v>5327</v>
      </c>
    </row>
    <row r="1770" spans="3:4" x14ac:dyDescent="0.2">
      <c r="C1770" t="s">
        <v>3929</v>
      </c>
      <c r="D1770" t="s">
        <v>3623</v>
      </c>
    </row>
    <row r="1771" spans="3:4" x14ac:dyDescent="0.2">
      <c r="C1771">
        <v>0</v>
      </c>
      <c r="D1771">
        <v>0</v>
      </c>
    </row>
    <row r="1772" spans="3:4" x14ac:dyDescent="0.2">
      <c r="C1772" t="s">
        <v>3930</v>
      </c>
      <c r="D1772" t="s">
        <v>5328</v>
      </c>
    </row>
    <row r="1773" spans="3:4" x14ac:dyDescent="0.2">
      <c r="C1773" t="s">
        <v>3931</v>
      </c>
      <c r="D1773" t="s">
        <v>3625</v>
      </c>
    </row>
    <row r="1774" spans="3:4" x14ac:dyDescent="0.2">
      <c r="C1774">
        <v>0</v>
      </c>
      <c r="D1774">
        <v>0</v>
      </c>
    </row>
    <row r="1775" spans="3:4" x14ac:dyDescent="0.2">
      <c r="C1775" t="s">
        <v>3932</v>
      </c>
      <c r="D1775" t="s">
        <v>5329</v>
      </c>
    </row>
    <row r="1776" spans="3:4" x14ac:dyDescent="0.2">
      <c r="C1776" t="s">
        <v>3933</v>
      </c>
      <c r="D1776" t="s">
        <v>3627</v>
      </c>
    </row>
    <row r="1777" spans="3:4" x14ac:dyDescent="0.2">
      <c r="C1777">
        <v>0</v>
      </c>
      <c r="D1777">
        <v>0</v>
      </c>
    </row>
    <row r="1778" spans="3:4" x14ac:dyDescent="0.2">
      <c r="C1778" t="s">
        <v>3934</v>
      </c>
      <c r="D1778" t="s">
        <v>5330</v>
      </c>
    </row>
    <row r="1779" spans="3:4" x14ac:dyDescent="0.2">
      <c r="C1779" t="s">
        <v>3935</v>
      </c>
      <c r="D1779" t="s">
        <v>5331</v>
      </c>
    </row>
    <row r="1780" spans="3:4" x14ac:dyDescent="0.2">
      <c r="C1780">
        <v>0</v>
      </c>
      <c r="D1780">
        <v>0</v>
      </c>
    </row>
    <row r="1781" spans="3:4" x14ac:dyDescent="0.2">
      <c r="C1781" t="s">
        <v>3936</v>
      </c>
      <c r="D1781" t="s">
        <v>5332</v>
      </c>
    </row>
    <row r="1782" spans="3:4" x14ac:dyDescent="0.2">
      <c r="C1782" t="s">
        <v>3937</v>
      </c>
      <c r="D1782" t="s">
        <v>5333</v>
      </c>
    </row>
    <row r="1783" spans="3:4" x14ac:dyDescent="0.2">
      <c r="C1783">
        <v>0</v>
      </c>
      <c r="D1783">
        <v>0</v>
      </c>
    </row>
    <row r="1784" spans="3:4" x14ac:dyDescent="0.2">
      <c r="C1784" t="s">
        <v>3938</v>
      </c>
      <c r="D1784" t="s">
        <v>5334</v>
      </c>
    </row>
    <row r="1785" spans="3:4" x14ac:dyDescent="0.2">
      <c r="C1785" t="s">
        <v>3939</v>
      </c>
      <c r="D1785" t="s">
        <v>5335</v>
      </c>
    </row>
    <row r="1786" spans="3:4" x14ac:dyDescent="0.2">
      <c r="C1786">
        <v>0</v>
      </c>
      <c r="D1786">
        <v>0</v>
      </c>
    </row>
    <row r="1787" spans="3:4" x14ac:dyDescent="0.2">
      <c r="C1787" t="s">
        <v>3940</v>
      </c>
      <c r="D1787" t="s">
        <v>5336</v>
      </c>
    </row>
    <row r="1788" spans="3:4" x14ac:dyDescent="0.2">
      <c r="C1788" t="s">
        <v>3941</v>
      </c>
      <c r="D1788" t="s">
        <v>5337</v>
      </c>
    </row>
    <row r="1789" spans="3:4" x14ac:dyDescent="0.2">
      <c r="C1789">
        <v>0</v>
      </c>
      <c r="D1789">
        <v>8817</v>
      </c>
    </row>
    <row r="1790" spans="3:4" x14ac:dyDescent="0.2">
      <c r="C1790" t="s">
        <v>3942</v>
      </c>
      <c r="D1790" t="s">
        <v>5338</v>
      </c>
    </row>
    <row r="1791" spans="3:4" x14ac:dyDescent="0.2">
      <c r="C1791" t="s">
        <v>3943</v>
      </c>
      <c r="D1791" t="s">
        <v>5339</v>
      </c>
    </row>
    <row r="1792" spans="3:4" x14ac:dyDescent="0.2">
      <c r="C1792">
        <v>0</v>
      </c>
      <c r="D1792">
        <v>1633</v>
      </c>
    </row>
    <row r="1793" spans="3:4" x14ac:dyDescent="0.2">
      <c r="C1793" t="s">
        <v>3944</v>
      </c>
      <c r="D1793" t="s">
        <v>5340</v>
      </c>
    </row>
    <row r="1794" spans="3:4" x14ac:dyDescent="0.2">
      <c r="C1794" t="s">
        <v>3945</v>
      </c>
      <c r="D1794" t="s">
        <v>5341</v>
      </c>
    </row>
    <row r="1795" spans="3:4" x14ac:dyDescent="0.2">
      <c r="C1795">
        <v>0</v>
      </c>
      <c r="D1795">
        <v>2149424</v>
      </c>
    </row>
    <row r="1796" spans="3:4" x14ac:dyDescent="0.2">
      <c r="C1796" t="s">
        <v>3946</v>
      </c>
      <c r="D1796" t="s">
        <v>5342</v>
      </c>
    </row>
    <row r="1797" spans="3:4" x14ac:dyDescent="0.2">
      <c r="C1797" t="s">
        <v>3947</v>
      </c>
      <c r="D1797" t="s">
        <v>5343</v>
      </c>
    </row>
    <row r="1798" spans="3:4" x14ac:dyDescent="0.2">
      <c r="C1798">
        <v>0</v>
      </c>
      <c r="D1798">
        <v>0</v>
      </c>
    </row>
    <row r="1799" spans="3:4" x14ac:dyDescent="0.2">
      <c r="C1799" t="s">
        <v>3948</v>
      </c>
      <c r="D1799" t="s">
        <v>5344</v>
      </c>
    </row>
    <row r="1800" spans="3:4" x14ac:dyDescent="0.2">
      <c r="C1800" t="s">
        <v>3949</v>
      </c>
      <c r="D1800" t="s">
        <v>5345</v>
      </c>
    </row>
    <row r="1801" spans="3:4" x14ac:dyDescent="0.2">
      <c r="C1801">
        <v>0</v>
      </c>
      <c r="D1801">
        <v>0</v>
      </c>
    </row>
    <row r="1802" spans="3:4" x14ac:dyDescent="0.2">
      <c r="C1802" t="s">
        <v>3950</v>
      </c>
      <c r="D1802" t="s">
        <v>5346</v>
      </c>
    </row>
    <row r="1803" spans="3:4" x14ac:dyDescent="0.2">
      <c r="C1803" t="s">
        <v>3951</v>
      </c>
      <c r="D1803" t="s">
        <v>5347</v>
      </c>
    </row>
    <row r="1804" spans="3:4" x14ac:dyDescent="0.2">
      <c r="C1804">
        <v>0</v>
      </c>
      <c r="D1804">
        <v>0</v>
      </c>
    </row>
    <row r="1805" spans="3:4" x14ac:dyDescent="0.2">
      <c r="C1805" t="s">
        <v>3952</v>
      </c>
      <c r="D1805" t="s">
        <v>5348</v>
      </c>
    </row>
    <row r="1806" spans="3:4" x14ac:dyDescent="0.2">
      <c r="C1806" t="s">
        <v>3953</v>
      </c>
      <c r="D1806" t="s">
        <v>5349</v>
      </c>
    </row>
    <row r="1807" spans="3:4" x14ac:dyDescent="0.2">
      <c r="C1807">
        <v>0</v>
      </c>
      <c r="D1807">
        <v>0</v>
      </c>
    </row>
    <row r="1808" spans="3:4" x14ac:dyDescent="0.2">
      <c r="C1808" t="s">
        <v>3954</v>
      </c>
      <c r="D1808" t="s">
        <v>5350</v>
      </c>
    </row>
    <row r="1809" spans="3:4" x14ac:dyDescent="0.2">
      <c r="C1809" t="s">
        <v>3955</v>
      </c>
      <c r="D1809" t="s">
        <v>5351</v>
      </c>
    </row>
    <row r="1810" spans="3:4" x14ac:dyDescent="0.2">
      <c r="C1810">
        <v>0</v>
      </c>
      <c r="D1810">
        <v>0</v>
      </c>
    </row>
    <row r="1811" spans="3:4" x14ac:dyDescent="0.2">
      <c r="C1811" t="s">
        <v>3956</v>
      </c>
      <c r="D1811" t="s">
        <v>5352</v>
      </c>
    </row>
    <row r="1812" spans="3:4" x14ac:dyDescent="0.2">
      <c r="C1812" t="s">
        <v>3957</v>
      </c>
      <c r="D1812" t="s">
        <v>5353</v>
      </c>
    </row>
    <row r="1813" spans="3:4" x14ac:dyDescent="0.2">
      <c r="C1813">
        <v>0</v>
      </c>
      <c r="D1813">
        <v>2015649</v>
      </c>
    </row>
    <row r="1814" spans="3:4" x14ac:dyDescent="0.2">
      <c r="C1814" t="s">
        <v>3958</v>
      </c>
      <c r="D1814" t="s">
        <v>5354</v>
      </c>
    </row>
    <row r="1815" spans="3:4" x14ac:dyDescent="0.2">
      <c r="C1815" t="s">
        <v>3959</v>
      </c>
      <c r="D1815" t="s">
        <v>5355</v>
      </c>
    </row>
    <row r="1816" spans="3:4" x14ac:dyDescent="0.2">
      <c r="C1816">
        <v>0</v>
      </c>
      <c r="D1816">
        <v>0</v>
      </c>
    </row>
    <row r="1817" spans="3:4" x14ac:dyDescent="0.2">
      <c r="C1817" t="s">
        <v>3960</v>
      </c>
      <c r="D1817" t="s">
        <v>5356</v>
      </c>
    </row>
    <row r="1818" spans="3:4" x14ac:dyDescent="0.2">
      <c r="C1818" t="s">
        <v>3961</v>
      </c>
      <c r="D1818" t="s">
        <v>5357</v>
      </c>
    </row>
    <row r="1819" spans="3:4" x14ac:dyDescent="0.2">
      <c r="C1819">
        <v>0</v>
      </c>
      <c r="D1819">
        <v>0</v>
      </c>
    </row>
    <row r="1820" spans="3:4" x14ac:dyDescent="0.2">
      <c r="C1820" t="s">
        <v>3962</v>
      </c>
      <c r="D1820" t="s">
        <v>5358</v>
      </c>
    </row>
    <row r="1821" spans="3:4" x14ac:dyDescent="0.2">
      <c r="C1821" t="s">
        <v>3963</v>
      </c>
      <c r="D1821" t="s">
        <v>5359</v>
      </c>
    </row>
    <row r="1822" spans="3:4" x14ac:dyDescent="0.2">
      <c r="C1822">
        <v>0</v>
      </c>
      <c r="D1822">
        <v>0</v>
      </c>
    </row>
    <row r="1823" spans="3:4" x14ac:dyDescent="0.2">
      <c r="C1823" t="s">
        <v>3964</v>
      </c>
      <c r="D1823" t="s">
        <v>5360</v>
      </c>
    </row>
    <row r="1824" spans="3:4" x14ac:dyDescent="0.2">
      <c r="C1824" t="s">
        <v>3965</v>
      </c>
      <c r="D1824" t="s">
        <v>5361</v>
      </c>
    </row>
    <row r="1825" spans="3:4" x14ac:dyDescent="0.2">
      <c r="C1825">
        <v>0</v>
      </c>
      <c r="D1825">
        <v>0</v>
      </c>
    </row>
    <row r="1826" spans="3:4" x14ac:dyDescent="0.2">
      <c r="C1826" t="s">
        <v>3966</v>
      </c>
      <c r="D1826" t="s">
        <v>5362</v>
      </c>
    </row>
    <row r="1827" spans="3:4" x14ac:dyDescent="0.2">
      <c r="C1827" t="s">
        <v>3967</v>
      </c>
      <c r="D1827" t="s">
        <v>5363</v>
      </c>
    </row>
    <row r="1828" spans="3:4" x14ac:dyDescent="0.2">
      <c r="C1828">
        <v>0</v>
      </c>
      <c r="D1828">
        <v>0</v>
      </c>
    </row>
    <row r="1829" spans="3:4" x14ac:dyDescent="0.2">
      <c r="C1829" t="s">
        <v>3968</v>
      </c>
      <c r="D1829" t="s">
        <v>5364</v>
      </c>
    </row>
    <row r="1830" spans="3:4" x14ac:dyDescent="0.2">
      <c r="C1830" t="s">
        <v>3969</v>
      </c>
      <c r="D1830" t="s">
        <v>5365</v>
      </c>
    </row>
    <row r="1831" spans="3:4" x14ac:dyDescent="0.2">
      <c r="C1831">
        <v>0</v>
      </c>
      <c r="D1831">
        <v>0</v>
      </c>
    </row>
    <row r="1832" spans="3:4" x14ac:dyDescent="0.2">
      <c r="C1832" t="s">
        <v>3970</v>
      </c>
      <c r="D1832" t="s">
        <v>5366</v>
      </c>
    </row>
    <row r="1833" spans="3:4" x14ac:dyDescent="0.2">
      <c r="C1833" t="s">
        <v>3971</v>
      </c>
      <c r="D1833" t="s">
        <v>5367</v>
      </c>
    </row>
    <row r="1834" spans="3:4" x14ac:dyDescent="0.2">
      <c r="C1834">
        <v>0</v>
      </c>
      <c r="D1834">
        <v>0</v>
      </c>
    </row>
    <row r="1835" spans="3:4" x14ac:dyDescent="0.2">
      <c r="C1835" t="s">
        <v>3972</v>
      </c>
      <c r="D1835" t="s">
        <v>5368</v>
      </c>
    </row>
    <row r="1836" spans="3:4" x14ac:dyDescent="0.2">
      <c r="C1836" t="s">
        <v>3973</v>
      </c>
      <c r="D1836" t="s">
        <v>5369</v>
      </c>
    </row>
    <row r="1837" spans="3:4" x14ac:dyDescent="0.2">
      <c r="C1837">
        <v>0</v>
      </c>
      <c r="D1837">
        <v>0</v>
      </c>
    </row>
    <row r="1838" spans="3:4" x14ac:dyDescent="0.2">
      <c r="C1838" t="s">
        <v>3974</v>
      </c>
      <c r="D1838" t="s">
        <v>5370</v>
      </c>
    </row>
    <row r="1839" spans="3:4" x14ac:dyDescent="0.2">
      <c r="C1839" t="s">
        <v>3975</v>
      </c>
      <c r="D1839" t="s">
        <v>5371</v>
      </c>
    </row>
    <row r="1840" spans="3:4" x14ac:dyDescent="0.2">
      <c r="C1840">
        <v>0</v>
      </c>
      <c r="D1840">
        <v>0</v>
      </c>
    </row>
    <row r="1841" spans="3:4" x14ac:dyDescent="0.2">
      <c r="C1841" t="s">
        <v>3976</v>
      </c>
      <c r="D1841" t="s">
        <v>5372</v>
      </c>
    </row>
    <row r="1842" spans="3:4" x14ac:dyDescent="0.2">
      <c r="C1842" t="s">
        <v>3977</v>
      </c>
      <c r="D1842" t="s">
        <v>3639</v>
      </c>
    </row>
    <row r="1843" spans="3:4" x14ac:dyDescent="0.2">
      <c r="C1843">
        <v>0</v>
      </c>
      <c r="D1843">
        <v>0</v>
      </c>
    </row>
    <row r="1844" spans="3:4" x14ac:dyDescent="0.2">
      <c r="C1844" t="s">
        <v>3978</v>
      </c>
      <c r="D1844" t="s">
        <v>5373</v>
      </c>
    </row>
    <row r="1845" spans="3:4" x14ac:dyDescent="0.2">
      <c r="C1845" t="s">
        <v>3979</v>
      </c>
      <c r="D1845" t="s">
        <v>3641</v>
      </c>
    </row>
    <row r="1846" spans="3:4" x14ac:dyDescent="0.2">
      <c r="C1846">
        <v>0</v>
      </c>
      <c r="D1846">
        <v>0</v>
      </c>
    </row>
    <row r="1847" spans="3:4" x14ac:dyDescent="0.2">
      <c r="C1847" t="s">
        <v>3980</v>
      </c>
      <c r="D1847" t="s">
        <v>5374</v>
      </c>
    </row>
    <row r="1848" spans="3:4" x14ac:dyDescent="0.2">
      <c r="C1848" t="s">
        <v>3981</v>
      </c>
      <c r="D1848" t="s">
        <v>5375</v>
      </c>
    </row>
    <row r="1849" spans="3:4" x14ac:dyDescent="0.2">
      <c r="C1849">
        <v>0</v>
      </c>
      <c r="D1849">
        <v>0</v>
      </c>
    </row>
    <row r="1850" spans="3:4" x14ac:dyDescent="0.2">
      <c r="C1850" t="s">
        <v>3982</v>
      </c>
      <c r="D1850" t="s">
        <v>5376</v>
      </c>
    </row>
    <row r="1851" spans="3:4" x14ac:dyDescent="0.2">
      <c r="C1851" t="s">
        <v>3983</v>
      </c>
      <c r="D1851" t="s">
        <v>3643</v>
      </c>
    </row>
    <row r="1852" spans="3:4" x14ac:dyDescent="0.2">
      <c r="C1852">
        <v>0</v>
      </c>
      <c r="D1852">
        <v>0</v>
      </c>
    </row>
    <row r="1853" spans="3:4" x14ac:dyDescent="0.2">
      <c r="C1853" t="s">
        <v>3984</v>
      </c>
      <c r="D1853" t="s">
        <v>5377</v>
      </c>
    </row>
    <row r="1854" spans="3:4" x14ac:dyDescent="0.2">
      <c r="C1854" t="s">
        <v>3985</v>
      </c>
      <c r="D1854" t="s">
        <v>3645</v>
      </c>
    </row>
    <row r="1855" spans="3:4" x14ac:dyDescent="0.2">
      <c r="C1855">
        <v>0</v>
      </c>
      <c r="D1855">
        <v>0</v>
      </c>
    </row>
    <row r="1856" spans="3:4" x14ac:dyDescent="0.2">
      <c r="C1856" t="s">
        <v>3986</v>
      </c>
      <c r="D1856" t="s">
        <v>5378</v>
      </c>
    </row>
    <row r="1857" spans="3:4" x14ac:dyDescent="0.2">
      <c r="C1857" t="s">
        <v>3987</v>
      </c>
      <c r="D1857" t="s">
        <v>5379</v>
      </c>
    </row>
    <row r="1858" spans="3:4" x14ac:dyDescent="0.2">
      <c r="C1858">
        <v>0</v>
      </c>
      <c r="D1858">
        <v>0</v>
      </c>
    </row>
    <row r="1859" spans="3:4" x14ac:dyDescent="0.2">
      <c r="C1859" t="s">
        <v>3988</v>
      </c>
      <c r="D1859" t="s">
        <v>5380</v>
      </c>
    </row>
    <row r="1860" spans="3:4" x14ac:dyDescent="0.2">
      <c r="C1860" t="s">
        <v>3989</v>
      </c>
      <c r="D1860" t="s">
        <v>5381</v>
      </c>
    </row>
    <row r="1861" spans="3:4" x14ac:dyDescent="0.2">
      <c r="C1861">
        <v>0</v>
      </c>
      <c r="D1861">
        <v>0</v>
      </c>
    </row>
    <row r="1862" spans="3:4" x14ac:dyDescent="0.2">
      <c r="C1862" t="s">
        <v>3990</v>
      </c>
      <c r="D1862" t="s">
        <v>5382</v>
      </c>
    </row>
    <row r="1863" spans="3:4" x14ac:dyDescent="0.2">
      <c r="C1863" t="s">
        <v>3991</v>
      </c>
      <c r="D1863" t="s">
        <v>5383</v>
      </c>
    </row>
    <row r="1864" spans="3:4" x14ac:dyDescent="0.2">
      <c r="C1864">
        <v>0</v>
      </c>
      <c r="D1864">
        <v>0</v>
      </c>
    </row>
    <row r="1865" spans="3:4" x14ac:dyDescent="0.2">
      <c r="C1865" t="s">
        <v>3992</v>
      </c>
      <c r="D1865" t="s">
        <v>5384</v>
      </c>
    </row>
    <row r="1866" spans="3:4" x14ac:dyDescent="0.2">
      <c r="C1866" t="s">
        <v>3993</v>
      </c>
      <c r="D1866" t="s">
        <v>5385</v>
      </c>
    </row>
    <row r="1867" spans="3:4" x14ac:dyDescent="0.2">
      <c r="C1867">
        <v>0</v>
      </c>
      <c r="D1867">
        <v>20000</v>
      </c>
    </row>
    <row r="1868" spans="3:4" x14ac:dyDescent="0.2">
      <c r="C1868" t="s">
        <v>3994</v>
      </c>
      <c r="D1868" t="s">
        <v>5386</v>
      </c>
    </row>
    <row r="1869" spans="3:4" x14ac:dyDescent="0.2">
      <c r="C1869" t="s">
        <v>3995</v>
      </c>
      <c r="D1869" t="s">
        <v>5387</v>
      </c>
    </row>
    <row r="1870" spans="3:4" x14ac:dyDescent="0.2">
      <c r="C1870">
        <v>0</v>
      </c>
      <c r="D1870">
        <v>0</v>
      </c>
    </row>
    <row r="1871" spans="3:4" x14ac:dyDescent="0.2">
      <c r="C1871" t="s">
        <v>3996</v>
      </c>
      <c r="D1871" t="s">
        <v>5388</v>
      </c>
    </row>
    <row r="1872" spans="3:4" x14ac:dyDescent="0.2">
      <c r="C1872" t="s">
        <v>3997</v>
      </c>
      <c r="D1872" t="s">
        <v>5389</v>
      </c>
    </row>
    <row r="1873" spans="3:4" x14ac:dyDescent="0.2">
      <c r="C1873">
        <v>0</v>
      </c>
      <c r="D1873">
        <v>0</v>
      </c>
    </row>
    <row r="1874" spans="3:4" x14ac:dyDescent="0.2">
      <c r="C1874" t="s">
        <v>3998</v>
      </c>
      <c r="D1874" t="s">
        <v>5390</v>
      </c>
    </row>
    <row r="1875" spans="3:4" x14ac:dyDescent="0.2">
      <c r="C1875" t="s">
        <v>3999</v>
      </c>
      <c r="D1875" t="s">
        <v>5391</v>
      </c>
    </row>
    <row r="1876" spans="3:4" x14ac:dyDescent="0.2">
      <c r="C1876">
        <v>0</v>
      </c>
      <c r="D1876">
        <v>0</v>
      </c>
    </row>
    <row r="1877" spans="3:4" x14ac:dyDescent="0.2">
      <c r="C1877" t="s">
        <v>4000</v>
      </c>
      <c r="D1877" t="s">
        <v>5392</v>
      </c>
    </row>
    <row r="1878" spans="3:4" x14ac:dyDescent="0.2">
      <c r="C1878" t="s">
        <v>4001</v>
      </c>
      <c r="D1878" t="s">
        <v>5393</v>
      </c>
    </row>
    <row r="1879" spans="3:4" x14ac:dyDescent="0.2">
      <c r="C1879">
        <v>0</v>
      </c>
      <c r="D1879">
        <v>0</v>
      </c>
    </row>
    <row r="1880" spans="3:4" x14ac:dyDescent="0.2">
      <c r="C1880" t="s">
        <v>4002</v>
      </c>
      <c r="D1880" t="s">
        <v>5394</v>
      </c>
    </row>
    <row r="1881" spans="3:4" x14ac:dyDescent="0.2">
      <c r="C1881" t="s">
        <v>4003</v>
      </c>
      <c r="D1881" t="s">
        <v>5395</v>
      </c>
    </row>
    <row r="1882" spans="3:4" x14ac:dyDescent="0.2">
      <c r="C1882">
        <v>0</v>
      </c>
      <c r="D1882">
        <v>0</v>
      </c>
    </row>
    <row r="1883" spans="3:4" x14ac:dyDescent="0.2">
      <c r="C1883" t="s">
        <v>4004</v>
      </c>
      <c r="D1883" t="s">
        <v>5396</v>
      </c>
    </row>
    <row r="1884" spans="3:4" x14ac:dyDescent="0.2">
      <c r="C1884" t="s">
        <v>4005</v>
      </c>
      <c r="D1884" t="s">
        <v>5397</v>
      </c>
    </row>
    <row r="1885" spans="3:4" x14ac:dyDescent="0.2">
      <c r="C1885">
        <v>0</v>
      </c>
      <c r="D1885">
        <v>0</v>
      </c>
    </row>
    <row r="1886" spans="3:4" x14ac:dyDescent="0.2">
      <c r="C1886" t="s">
        <v>4006</v>
      </c>
      <c r="D1886" t="s">
        <v>5398</v>
      </c>
    </row>
    <row r="1887" spans="3:4" x14ac:dyDescent="0.2">
      <c r="C1887" t="s">
        <v>4007</v>
      </c>
      <c r="D1887" t="s">
        <v>5399</v>
      </c>
    </row>
    <row r="1888" spans="3:4" x14ac:dyDescent="0.2">
      <c r="C1888">
        <v>0</v>
      </c>
      <c r="D1888">
        <v>0</v>
      </c>
    </row>
    <row r="1889" spans="3:4" x14ac:dyDescent="0.2">
      <c r="C1889" t="s">
        <v>4008</v>
      </c>
      <c r="D1889" t="s">
        <v>5400</v>
      </c>
    </row>
    <row r="1890" spans="3:4" x14ac:dyDescent="0.2">
      <c r="C1890" t="s">
        <v>4009</v>
      </c>
      <c r="D1890" t="s">
        <v>5401</v>
      </c>
    </row>
    <row r="1891" spans="3:4" x14ac:dyDescent="0.2">
      <c r="C1891">
        <v>0</v>
      </c>
      <c r="D1891">
        <v>0</v>
      </c>
    </row>
    <row r="1892" spans="3:4" x14ac:dyDescent="0.2">
      <c r="C1892" t="s">
        <v>4010</v>
      </c>
      <c r="D1892" t="s">
        <v>5402</v>
      </c>
    </row>
    <row r="1893" spans="3:4" x14ac:dyDescent="0.2">
      <c r="C1893" t="s">
        <v>4011</v>
      </c>
      <c r="D1893" t="s">
        <v>5403</v>
      </c>
    </row>
    <row r="1894" spans="3:4" x14ac:dyDescent="0.2">
      <c r="C1894">
        <v>0</v>
      </c>
      <c r="D1894">
        <v>0</v>
      </c>
    </row>
    <row r="1895" spans="3:4" x14ac:dyDescent="0.2">
      <c r="C1895" t="s">
        <v>4012</v>
      </c>
      <c r="D1895" t="s">
        <v>5404</v>
      </c>
    </row>
    <row r="1896" spans="3:4" x14ac:dyDescent="0.2">
      <c r="C1896" t="s">
        <v>4013</v>
      </c>
      <c r="D1896" t="s">
        <v>5405</v>
      </c>
    </row>
    <row r="1897" spans="3:4" x14ac:dyDescent="0.2">
      <c r="C1897">
        <v>0</v>
      </c>
      <c r="D1897">
        <v>0</v>
      </c>
    </row>
    <row r="1898" spans="3:4" x14ac:dyDescent="0.2">
      <c r="C1898" t="s">
        <v>4014</v>
      </c>
      <c r="D1898" t="s">
        <v>5406</v>
      </c>
    </row>
    <row r="1899" spans="3:4" x14ac:dyDescent="0.2">
      <c r="C1899" t="s">
        <v>4015</v>
      </c>
      <c r="D1899" t="s">
        <v>5407</v>
      </c>
    </row>
    <row r="1900" spans="3:4" x14ac:dyDescent="0.2">
      <c r="C1900">
        <v>0</v>
      </c>
      <c r="D1900">
        <v>0</v>
      </c>
    </row>
    <row r="1901" spans="3:4" x14ac:dyDescent="0.2">
      <c r="C1901" t="s">
        <v>4016</v>
      </c>
      <c r="D1901" t="s">
        <v>5408</v>
      </c>
    </row>
    <row r="1902" spans="3:4" x14ac:dyDescent="0.2">
      <c r="C1902" t="s">
        <v>4017</v>
      </c>
      <c r="D1902" t="s">
        <v>5409</v>
      </c>
    </row>
    <row r="1903" spans="3:4" x14ac:dyDescent="0.2">
      <c r="C1903">
        <v>0</v>
      </c>
      <c r="D1903">
        <v>0</v>
      </c>
    </row>
    <row r="1904" spans="3:4" x14ac:dyDescent="0.2">
      <c r="C1904" t="s">
        <v>4018</v>
      </c>
      <c r="D1904" t="s">
        <v>5410</v>
      </c>
    </row>
    <row r="1905" spans="3:4" x14ac:dyDescent="0.2">
      <c r="C1905" t="s">
        <v>4019</v>
      </c>
      <c r="D1905" t="s">
        <v>5411</v>
      </c>
    </row>
    <row r="1906" spans="3:4" x14ac:dyDescent="0.2">
      <c r="C1906">
        <v>0</v>
      </c>
      <c r="D1906">
        <v>0</v>
      </c>
    </row>
    <row r="1907" spans="3:4" x14ac:dyDescent="0.2">
      <c r="C1907" t="s">
        <v>4020</v>
      </c>
      <c r="D1907" t="s">
        <v>5412</v>
      </c>
    </row>
    <row r="1908" spans="3:4" x14ac:dyDescent="0.2">
      <c r="C1908" t="s">
        <v>4021</v>
      </c>
      <c r="D1908" t="s">
        <v>5413</v>
      </c>
    </row>
    <row r="1909" spans="3:4" x14ac:dyDescent="0.2">
      <c r="C1909">
        <v>0</v>
      </c>
      <c r="D1909">
        <v>0</v>
      </c>
    </row>
    <row r="1910" spans="3:4" x14ac:dyDescent="0.2">
      <c r="C1910" t="s">
        <v>4022</v>
      </c>
      <c r="D1910" t="s">
        <v>5414</v>
      </c>
    </row>
    <row r="1911" spans="3:4" x14ac:dyDescent="0.2">
      <c r="C1911" t="s">
        <v>4023</v>
      </c>
      <c r="D1911" t="s">
        <v>5415</v>
      </c>
    </row>
    <row r="1912" spans="3:4" x14ac:dyDescent="0.2">
      <c r="C1912">
        <v>0</v>
      </c>
      <c r="D1912">
        <v>0</v>
      </c>
    </row>
    <row r="1913" spans="3:4" x14ac:dyDescent="0.2">
      <c r="C1913" t="s">
        <v>4024</v>
      </c>
      <c r="D1913" t="s">
        <v>5416</v>
      </c>
    </row>
    <row r="1914" spans="3:4" x14ac:dyDescent="0.2">
      <c r="C1914" t="s">
        <v>4025</v>
      </c>
      <c r="D1914" t="s">
        <v>5417</v>
      </c>
    </row>
    <row r="1915" spans="3:4" x14ac:dyDescent="0.2">
      <c r="C1915">
        <v>0</v>
      </c>
      <c r="D1915">
        <v>0</v>
      </c>
    </row>
    <row r="1916" spans="3:4" x14ac:dyDescent="0.2">
      <c r="C1916" t="s">
        <v>4026</v>
      </c>
      <c r="D1916" t="s">
        <v>5418</v>
      </c>
    </row>
    <row r="1917" spans="3:4" x14ac:dyDescent="0.2">
      <c r="C1917" t="s">
        <v>4027</v>
      </c>
      <c r="D1917" t="s">
        <v>5419</v>
      </c>
    </row>
    <row r="1918" spans="3:4" x14ac:dyDescent="0.2">
      <c r="C1918">
        <v>0</v>
      </c>
      <c r="D1918">
        <v>0</v>
      </c>
    </row>
    <row r="1919" spans="3:4" x14ac:dyDescent="0.2">
      <c r="C1919" t="s">
        <v>4028</v>
      </c>
      <c r="D1919" t="s">
        <v>5420</v>
      </c>
    </row>
    <row r="1920" spans="3:4" x14ac:dyDescent="0.2">
      <c r="C1920" t="s">
        <v>4029</v>
      </c>
      <c r="D1920" t="s">
        <v>5421</v>
      </c>
    </row>
    <row r="1921" spans="3:4" x14ac:dyDescent="0.2">
      <c r="C1921">
        <v>0</v>
      </c>
      <c r="D1921">
        <v>0</v>
      </c>
    </row>
    <row r="1922" spans="3:4" x14ac:dyDescent="0.2">
      <c r="C1922" t="s">
        <v>4030</v>
      </c>
      <c r="D1922" t="s">
        <v>5422</v>
      </c>
    </row>
    <row r="1923" spans="3:4" x14ac:dyDescent="0.2">
      <c r="C1923" t="s">
        <v>4031</v>
      </c>
      <c r="D1923" t="s">
        <v>5423</v>
      </c>
    </row>
    <row r="1924" spans="3:4" x14ac:dyDescent="0.2">
      <c r="C1924">
        <v>0</v>
      </c>
      <c r="D1924">
        <v>0</v>
      </c>
    </row>
    <row r="1925" spans="3:4" x14ac:dyDescent="0.2">
      <c r="C1925" t="s">
        <v>4032</v>
      </c>
      <c r="D1925" t="s">
        <v>5424</v>
      </c>
    </row>
    <row r="1926" spans="3:4" x14ac:dyDescent="0.2">
      <c r="C1926" t="s">
        <v>4033</v>
      </c>
      <c r="D1926" t="s">
        <v>5425</v>
      </c>
    </row>
    <row r="1927" spans="3:4" x14ac:dyDescent="0.2">
      <c r="C1927">
        <v>0</v>
      </c>
      <c r="D1927">
        <v>0</v>
      </c>
    </row>
    <row r="1928" spans="3:4" x14ac:dyDescent="0.2">
      <c r="C1928" t="s">
        <v>4034</v>
      </c>
      <c r="D1928" t="s">
        <v>5426</v>
      </c>
    </row>
    <row r="1929" spans="3:4" x14ac:dyDescent="0.2">
      <c r="C1929" t="s">
        <v>4035</v>
      </c>
      <c r="D1929" t="s">
        <v>5427</v>
      </c>
    </row>
    <row r="1930" spans="3:4" x14ac:dyDescent="0.2">
      <c r="C1930">
        <v>0</v>
      </c>
      <c r="D1930">
        <v>0</v>
      </c>
    </row>
    <row r="1931" spans="3:4" x14ac:dyDescent="0.2">
      <c r="C1931" t="s">
        <v>4036</v>
      </c>
      <c r="D1931" t="s">
        <v>5428</v>
      </c>
    </row>
    <row r="1932" spans="3:4" x14ac:dyDescent="0.2">
      <c r="C1932" t="s">
        <v>4037</v>
      </c>
      <c r="D1932" t="s">
        <v>5429</v>
      </c>
    </row>
    <row r="1933" spans="3:4" x14ac:dyDescent="0.2">
      <c r="C1933">
        <v>0</v>
      </c>
      <c r="D1933">
        <v>0</v>
      </c>
    </row>
    <row r="1934" spans="3:4" x14ac:dyDescent="0.2">
      <c r="C1934" t="s">
        <v>4038</v>
      </c>
      <c r="D1934" t="s">
        <v>5430</v>
      </c>
    </row>
    <row r="1935" spans="3:4" x14ac:dyDescent="0.2">
      <c r="C1935" t="s">
        <v>4039</v>
      </c>
      <c r="D1935" t="s">
        <v>5431</v>
      </c>
    </row>
    <row r="1936" spans="3:4" x14ac:dyDescent="0.2">
      <c r="C1936">
        <v>0</v>
      </c>
      <c r="D1936">
        <v>0</v>
      </c>
    </row>
    <row r="1937" spans="3:4" x14ac:dyDescent="0.2">
      <c r="C1937" t="s">
        <v>4040</v>
      </c>
      <c r="D1937" t="s">
        <v>5432</v>
      </c>
    </row>
    <row r="1938" spans="3:4" x14ac:dyDescent="0.2">
      <c r="C1938" t="s">
        <v>4041</v>
      </c>
      <c r="D1938" t="s">
        <v>5433</v>
      </c>
    </row>
    <row r="1939" spans="3:4" x14ac:dyDescent="0.2">
      <c r="C1939">
        <v>0</v>
      </c>
      <c r="D1939">
        <v>0</v>
      </c>
    </row>
    <row r="1940" spans="3:4" x14ac:dyDescent="0.2">
      <c r="C1940" t="s">
        <v>4042</v>
      </c>
      <c r="D1940" t="s">
        <v>5434</v>
      </c>
    </row>
    <row r="1941" spans="3:4" x14ac:dyDescent="0.2">
      <c r="C1941" t="s">
        <v>4043</v>
      </c>
      <c r="D1941" t="s">
        <v>5435</v>
      </c>
    </row>
    <row r="1942" spans="3:4" x14ac:dyDescent="0.2">
      <c r="C1942">
        <v>0</v>
      </c>
      <c r="D1942">
        <v>0</v>
      </c>
    </row>
    <row r="1943" spans="3:4" x14ac:dyDescent="0.2">
      <c r="C1943" t="s">
        <v>4044</v>
      </c>
      <c r="D1943" t="s">
        <v>5436</v>
      </c>
    </row>
    <row r="1944" spans="3:4" x14ac:dyDescent="0.2">
      <c r="C1944" t="s">
        <v>4045</v>
      </c>
      <c r="D1944" t="s">
        <v>5437</v>
      </c>
    </row>
    <row r="1945" spans="3:4" x14ac:dyDescent="0.2">
      <c r="C1945">
        <v>0</v>
      </c>
      <c r="D1945">
        <v>0</v>
      </c>
    </row>
    <row r="1946" spans="3:4" x14ac:dyDescent="0.2">
      <c r="C1946" t="s">
        <v>4046</v>
      </c>
      <c r="D1946" t="s">
        <v>5438</v>
      </c>
    </row>
    <row r="1947" spans="3:4" x14ac:dyDescent="0.2">
      <c r="C1947" t="s">
        <v>4047</v>
      </c>
      <c r="D1947" t="s">
        <v>5439</v>
      </c>
    </row>
    <row r="1948" spans="3:4" x14ac:dyDescent="0.2">
      <c r="C1948">
        <v>0</v>
      </c>
      <c r="D1948">
        <v>0</v>
      </c>
    </row>
    <row r="1949" spans="3:4" x14ac:dyDescent="0.2">
      <c r="C1949" t="s">
        <v>4048</v>
      </c>
      <c r="D1949" t="s">
        <v>5440</v>
      </c>
    </row>
    <row r="1950" spans="3:4" x14ac:dyDescent="0.2">
      <c r="C1950" t="s">
        <v>4049</v>
      </c>
      <c r="D1950" t="s">
        <v>5441</v>
      </c>
    </row>
    <row r="1951" spans="3:4" x14ac:dyDescent="0.2">
      <c r="C1951">
        <v>0</v>
      </c>
      <c r="D1951">
        <v>0</v>
      </c>
    </row>
    <row r="1952" spans="3:4" x14ac:dyDescent="0.2">
      <c r="C1952" t="s">
        <v>4050</v>
      </c>
      <c r="D1952" t="s">
        <v>5442</v>
      </c>
    </row>
    <row r="1953" spans="3:4" x14ac:dyDescent="0.2">
      <c r="C1953" t="s">
        <v>4051</v>
      </c>
      <c r="D1953" t="s">
        <v>5443</v>
      </c>
    </row>
    <row r="1954" spans="3:4" x14ac:dyDescent="0.2">
      <c r="C1954">
        <v>0</v>
      </c>
      <c r="D1954">
        <v>0</v>
      </c>
    </row>
    <row r="1955" spans="3:4" x14ac:dyDescent="0.2">
      <c r="C1955" t="s">
        <v>4052</v>
      </c>
      <c r="D1955" t="s">
        <v>5444</v>
      </c>
    </row>
    <row r="1956" spans="3:4" x14ac:dyDescent="0.2">
      <c r="C1956" t="s">
        <v>4053</v>
      </c>
      <c r="D1956" t="s">
        <v>5445</v>
      </c>
    </row>
    <row r="1957" spans="3:4" x14ac:dyDescent="0.2">
      <c r="C1957">
        <v>0</v>
      </c>
      <c r="D1957">
        <v>0</v>
      </c>
    </row>
    <row r="1958" spans="3:4" x14ac:dyDescent="0.2">
      <c r="C1958" t="s">
        <v>4054</v>
      </c>
      <c r="D1958" t="s">
        <v>5446</v>
      </c>
    </row>
    <row r="1959" spans="3:4" x14ac:dyDescent="0.2">
      <c r="C1959" t="s">
        <v>4055</v>
      </c>
      <c r="D1959" t="s">
        <v>5447</v>
      </c>
    </row>
    <row r="1960" spans="3:4" x14ac:dyDescent="0.2">
      <c r="C1960">
        <v>0</v>
      </c>
      <c r="D1960">
        <v>0</v>
      </c>
    </row>
    <row r="1961" spans="3:4" x14ac:dyDescent="0.2">
      <c r="C1961" t="s">
        <v>4056</v>
      </c>
      <c r="D1961" t="s">
        <v>5448</v>
      </c>
    </row>
    <row r="1962" spans="3:4" x14ac:dyDescent="0.2">
      <c r="C1962" t="s">
        <v>4057</v>
      </c>
      <c r="D1962" t="s">
        <v>5449</v>
      </c>
    </row>
    <row r="1963" spans="3:4" x14ac:dyDescent="0.2">
      <c r="C1963">
        <v>0</v>
      </c>
      <c r="D1963">
        <v>0</v>
      </c>
    </row>
    <row r="1964" spans="3:4" x14ac:dyDescent="0.2">
      <c r="C1964" t="s">
        <v>4058</v>
      </c>
      <c r="D1964" t="s">
        <v>5450</v>
      </c>
    </row>
    <row r="1965" spans="3:4" x14ac:dyDescent="0.2">
      <c r="C1965" t="s">
        <v>4059</v>
      </c>
      <c r="D1965" t="s">
        <v>5451</v>
      </c>
    </row>
    <row r="1966" spans="3:4" x14ac:dyDescent="0.2">
      <c r="C1966">
        <v>0</v>
      </c>
      <c r="D1966">
        <v>0</v>
      </c>
    </row>
    <row r="1967" spans="3:4" x14ac:dyDescent="0.2">
      <c r="C1967" t="s">
        <v>4060</v>
      </c>
      <c r="D1967" t="s">
        <v>5452</v>
      </c>
    </row>
    <row r="1968" spans="3:4" x14ac:dyDescent="0.2">
      <c r="C1968" t="s">
        <v>4061</v>
      </c>
      <c r="D1968" t="s">
        <v>5453</v>
      </c>
    </row>
    <row r="1969" spans="3:4" x14ac:dyDescent="0.2">
      <c r="C1969">
        <v>0</v>
      </c>
      <c r="D1969">
        <v>0</v>
      </c>
    </row>
    <row r="1970" spans="3:4" x14ac:dyDescent="0.2">
      <c r="C1970" t="s">
        <v>4062</v>
      </c>
      <c r="D1970" t="s">
        <v>5454</v>
      </c>
    </row>
    <row r="1971" spans="3:4" x14ac:dyDescent="0.2">
      <c r="C1971" t="s">
        <v>4063</v>
      </c>
      <c r="D1971" t="s">
        <v>5455</v>
      </c>
    </row>
    <row r="1972" spans="3:4" x14ac:dyDescent="0.2">
      <c r="C1972">
        <v>0</v>
      </c>
      <c r="D1972">
        <v>0</v>
      </c>
    </row>
    <row r="1973" spans="3:4" x14ac:dyDescent="0.2">
      <c r="C1973" t="s">
        <v>4064</v>
      </c>
      <c r="D1973" t="s">
        <v>5456</v>
      </c>
    </row>
    <row r="1974" spans="3:4" x14ac:dyDescent="0.2">
      <c r="C1974" t="s">
        <v>4065</v>
      </c>
      <c r="D1974" t="s">
        <v>5457</v>
      </c>
    </row>
    <row r="1975" spans="3:4" x14ac:dyDescent="0.2">
      <c r="C1975">
        <v>0</v>
      </c>
      <c r="D1975">
        <v>0</v>
      </c>
    </row>
    <row r="1976" spans="3:4" x14ac:dyDescent="0.2">
      <c r="C1976" t="s">
        <v>4066</v>
      </c>
      <c r="D1976" t="s">
        <v>5458</v>
      </c>
    </row>
    <row r="1977" spans="3:4" x14ac:dyDescent="0.2">
      <c r="C1977" t="s">
        <v>4067</v>
      </c>
      <c r="D1977" t="s">
        <v>5459</v>
      </c>
    </row>
    <row r="1978" spans="3:4" x14ac:dyDescent="0.2">
      <c r="C1978">
        <v>0</v>
      </c>
      <c r="D1978">
        <v>0</v>
      </c>
    </row>
    <row r="1979" spans="3:4" x14ac:dyDescent="0.2">
      <c r="C1979" t="s">
        <v>4068</v>
      </c>
      <c r="D1979" t="s">
        <v>5460</v>
      </c>
    </row>
    <row r="1980" spans="3:4" x14ac:dyDescent="0.2">
      <c r="C1980" t="s">
        <v>4069</v>
      </c>
      <c r="D1980" t="s">
        <v>5461</v>
      </c>
    </row>
    <row r="1981" spans="3:4" x14ac:dyDescent="0.2">
      <c r="C1981">
        <v>0</v>
      </c>
      <c r="D1981">
        <v>40000</v>
      </c>
    </row>
    <row r="1982" spans="3:4" x14ac:dyDescent="0.2">
      <c r="C1982" t="s">
        <v>4070</v>
      </c>
      <c r="D1982" t="s">
        <v>5462</v>
      </c>
    </row>
    <row r="1983" spans="3:4" x14ac:dyDescent="0.2">
      <c r="C1983" t="s">
        <v>4071</v>
      </c>
      <c r="D1983" t="s">
        <v>3783</v>
      </c>
    </row>
    <row r="1984" spans="3:4" x14ac:dyDescent="0.2">
      <c r="C1984">
        <v>0</v>
      </c>
      <c r="D1984">
        <v>219362</v>
      </c>
    </row>
    <row r="1985" spans="3:4" x14ac:dyDescent="0.2">
      <c r="C1985" t="s">
        <v>4072</v>
      </c>
      <c r="D1985" t="s">
        <v>5463</v>
      </c>
    </row>
    <row r="1986" spans="3:4" x14ac:dyDescent="0.2">
      <c r="C1986" t="s">
        <v>4073</v>
      </c>
      <c r="D1986" t="s">
        <v>5464</v>
      </c>
    </row>
    <row r="1987" spans="3:4" x14ac:dyDescent="0.2">
      <c r="C1987">
        <v>0</v>
      </c>
      <c r="D1987">
        <v>226855</v>
      </c>
    </row>
    <row r="1988" spans="3:4" x14ac:dyDescent="0.2">
      <c r="C1988" t="s">
        <v>4074</v>
      </c>
      <c r="D1988" t="s">
        <v>5465</v>
      </c>
    </row>
    <row r="1989" spans="3:4" x14ac:dyDescent="0.2">
      <c r="C1989" t="s">
        <v>4075</v>
      </c>
      <c r="D1989" t="s">
        <v>3791</v>
      </c>
    </row>
    <row r="1990" spans="3:4" x14ac:dyDescent="0.2">
      <c r="C1990">
        <v>0</v>
      </c>
      <c r="D1990">
        <v>21893</v>
      </c>
    </row>
    <row r="1991" spans="3:4" x14ac:dyDescent="0.2">
      <c r="C1991" t="s">
        <v>4076</v>
      </c>
      <c r="D1991" t="s">
        <v>5466</v>
      </c>
    </row>
    <row r="1992" spans="3:4" x14ac:dyDescent="0.2">
      <c r="C1992" t="s">
        <v>4077</v>
      </c>
      <c r="D1992" t="s">
        <v>5467</v>
      </c>
    </row>
    <row r="1993" spans="3:4" x14ac:dyDescent="0.2">
      <c r="C1993">
        <v>0</v>
      </c>
      <c r="D1993">
        <v>22955</v>
      </c>
    </row>
    <row r="1994" spans="3:4" x14ac:dyDescent="0.2">
      <c r="C1994" t="s">
        <v>4078</v>
      </c>
      <c r="D1994" t="s">
        <v>5468</v>
      </c>
    </row>
    <row r="1995" spans="3:4" x14ac:dyDescent="0.2">
      <c r="C1995" t="s">
        <v>4079</v>
      </c>
      <c r="D1995" t="s">
        <v>5469</v>
      </c>
    </row>
    <row r="1996" spans="3:4" x14ac:dyDescent="0.2">
      <c r="C1996">
        <v>0</v>
      </c>
      <c r="D1996">
        <v>219200</v>
      </c>
    </row>
    <row r="1997" spans="3:4" x14ac:dyDescent="0.2">
      <c r="C1997" t="s">
        <v>4080</v>
      </c>
      <c r="D1997" t="s">
        <v>5470</v>
      </c>
    </row>
    <row r="1998" spans="3:4" x14ac:dyDescent="0.2">
      <c r="C1998" t="s">
        <v>4081</v>
      </c>
      <c r="D1998" t="s">
        <v>5471</v>
      </c>
    </row>
    <row r="1999" spans="3:4" x14ac:dyDescent="0.2">
      <c r="C1999">
        <v>0</v>
      </c>
      <c r="D1999">
        <v>231538</v>
      </c>
    </row>
    <row r="2000" spans="3:4" x14ac:dyDescent="0.2">
      <c r="C2000" t="s">
        <v>4082</v>
      </c>
      <c r="D2000" t="s">
        <v>5472</v>
      </c>
    </row>
    <row r="2001" spans="3:4" x14ac:dyDescent="0.2">
      <c r="C2001" t="s">
        <v>4083</v>
      </c>
      <c r="D2001" t="s">
        <v>5473</v>
      </c>
    </row>
    <row r="2002" spans="3:4" x14ac:dyDescent="0.2">
      <c r="C2002">
        <v>0</v>
      </c>
      <c r="D2002">
        <v>59999</v>
      </c>
    </row>
    <row r="2003" spans="3:4" x14ac:dyDescent="0.2">
      <c r="C2003" t="s">
        <v>4084</v>
      </c>
      <c r="D2003" t="s">
        <v>5474</v>
      </c>
    </row>
    <row r="2004" spans="3:4" x14ac:dyDescent="0.2">
      <c r="C2004" t="s">
        <v>4085</v>
      </c>
      <c r="D2004" t="s">
        <v>5475</v>
      </c>
    </row>
    <row r="2005" spans="3:4" x14ac:dyDescent="0.2">
      <c r="C2005">
        <v>0</v>
      </c>
      <c r="D2005">
        <v>65908</v>
      </c>
    </row>
    <row r="2006" spans="3:4" x14ac:dyDescent="0.2">
      <c r="C2006" t="s">
        <v>4086</v>
      </c>
      <c r="D2006" t="s">
        <v>5476</v>
      </c>
    </row>
    <row r="2007" spans="3:4" x14ac:dyDescent="0.2">
      <c r="C2007" t="s">
        <v>4087</v>
      </c>
      <c r="D2007" t="s">
        <v>3799</v>
      </c>
    </row>
    <row r="2008" spans="3:4" x14ac:dyDescent="0.2">
      <c r="C2008">
        <v>0</v>
      </c>
      <c r="D2008">
        <v>41285</v>
      </c>
    </row>
    <row r="2009" spans="3:4" x14ac:dyDescent="0.2">
      <c r="C2009" t="s">
        <v>4088</v>
      </c>
      <c r="D2009" t="s">
        <v>5477</v>
      </c>
    </row>
    <row r="2010" spans="3:4" x14ac:dyDescent="0.2">
      <c r="C2010" t="s">
        <v>4089</v>
      </c>
      <c r="D2010" t="s">
        <v>5478</v>
      </c>
    </row>
    <row r="2011" spans="3:4" x14ac:dyDescent="0.2">
      <c r="C2011">
        <v>0</v>
      </c>
      <c r="D2011">
        <v>44950</v>
      </c>
    </row>
    <row r="2012" spans="3:4" x14ac:dyDescent="0.2">
      <c r="C2012" t="s">
        <v>4090</v>
      </c>
      <c r="D2012" t="s">
        <v>5479</v>
      </c>
    </row>
    <row r="2013" spans="3:4" x14ac:dyDescent="0.2">
      <c r="C2013" t="s">
        <v>4091</v>
      </c>
      <c r="D2013" t="s">
        <v>3805</v>
      </c>
    </row>
    <row r="2014" spans="3:4" x14ac:dyDescent="0.2">
      <c r="C2014">
        <v>0</v>
      </c>
      <c r="D2014">
        <v>0</v>
      </c>
    </row>
    <row r="2015" spans="3:4" x14ac:dyDescent="0.2">
      <c r="C2015" t="s">
        <v>4092</v>
      </c>
      <c r="D2015" t="s">
        <v>5480</v>
      </c>
    </row>
    <row r="2016" spans="3:4" x14ac:dyDescent="0.2">
      <c r="C2016" t="s">
        <v>4093</v>
      </c>
      <c r="D2016" t="s">
        <v>5481</v>
      </c>
    </row>
    <row r="2017" spans="3:4" x14ac:dyDescent="0.2">
      <c r="C2017">
        <v>0</v>
      </c>
      <c r="D2017">
        <v>0</v>
      </c>
    </row>
    <row r="2018" spans="3:4" x14ac:dyDescent="0.2">
      <c r="C2018" t="s">
        <v>4094</v>
      </c>
      <c r="D2018" t="s">
        <v>5482</v>
      </c>
    </row>
    <row r="2019" spans="3:4" x14ac:dyDescent="0.2">
      <c r="C2019" t="s">
        <v>4095</v>
      </c>
      <c r="D2019" t="s">
        <v>5483</v>
      </c>
    </row>
    <row r="2020" spans="3:4" x14ac:dyDescent="0.2">
      <c r="C2020">
        <v>0</v>
      </c>
      <c r="D2020">
        <v>0</v>
      </c>
    </row>
    <row r="2021" spans="3:4" x14ac:dyDescent="0.2">
      <c r="C2021" t="s">
        <v>4096</v>
      </c>
      <c r="D2021" t="s">
        <v>5484</v>
      </c>
    </row>
    <row r="2022" spans="3:4" x14ac:dyDescent="0.2">
      <c r="C2022" t="s">
        <v>4097</v>
      </c>
      <c r="D2022" t="s">
        <v>5485</v>
      </c>
    </row>
    <row r="2023" spans="3:4" x14ac:dyDescent="0.2">
      <c r="C2023">
        <v>0</v>
      </c>
      <c r="D2023">
        <v>0</v>
      </c>
    </row>
    <row r="2024" spans="3:4" x14ac:dyDescent="0.2">
      <c r="C2024" t="s">
        <v>4098</v>
      </c>
      <c r="D2024" t="s">
        <v>5486</v>
      </c>
    </row>
    <row r="2025" spans="3:4" x14ac:dyDescent="0.2">
      <c r="C2025" t="s">
        <v>4099</v>
      </c>
      <c r="D2025" t="s">
        <v>3811</v>
      </c>
    </row>
    <row r="2026" spans="3:4" x14ac:dyDescent="0.2">
      <c r="C2026">
        <v>0</v>
      </c>
      <c r="D2026">
        <v>0</v>
      </c>
    </row>
    <row r="2027" spans="3:4" x14ac:dyDescent="0.2">
      <c r="C2027" t="s">
        <v>4100</v>
      </c>
      <c r="D2027" t="s">
        <v>5487</v>
      </c>
    </row>
    <row r="2028" spans="3:4" x14ac:dyDescent="0.2">
      <c r="C2028" t="s">
        <v>4101</v>
      </c>
      <c r="D2028" t="s">
        <v>5488</v>
      </c>
    </row>
    <row r="2029" spans="3:4" x14ac:dyDescent="0.2">
      <c r="C2029">
        <v>0</v>
      </c>
      <c r="D2029">
        <v>0</v>
      </c>
    </row>
    <row r="2030" spans="3:4" x14ac:dyDescent="0.2">
      <c r="C2030" t="s">
        <v>4102</v>
      </c>
      <c r="D2030" t="s">
        <v>5489</v>
      </c>
    </row>
    <row r="2031" spans="3:4" x14ac:dyDescent="0.2">
      <c r="C2031" t="s">
        <v>4103</v>
      </c>
      <c r="D2031" t="s">
        <v>3817</v>
      </c>
    </row>
    <row r="2032" spans="3:4" x14ac:dyDescent="0.2">
      <c r="C2032">
        <v>0</v>
      </c>
      <c r="D2032">
        <v>2542</v>
      </c>
    </row>
    <row r="2033" spans="3:4" x14ac:dyDescent="0.2">
      <c r="C2033" t="s">
        <v>4104</v>
      </c>
      <c r="D2033" t="s">
        <v>5490</v>
      </c>
    </row>
    <row r="2034" spans="3:4" x14ac:dyDescent="0.2">
      <c r="C2034" t="s">
        <v>4105</v>
      </c>
      <c r="D2034" t="s">
        <v>5491</v>
      </c>
    </row>
    <row r="2035" spans="3:4" x14ac:dyDescent="0.2">
      <c r="C2035">
        <v>0</v>
      </c>
      <c r="D2035">
        <v>0</v>
      </c>
    </row>
    <row r="2036" spans="3:4" x14ac:dyDescent="0.2">
      <c r="C2036" t="s">
        <v>4106</v>
      </c>
      <c r="D2036" t="s">
        <v>5492</v>
      </c>
    </row>
    <row r="2037" spans="3:4" x14ac:dyDescent="0.2">
      <c r="C2037" t="s">
        <v>4107</v>
      </c>
      <c r="D2037" t="s">
        <v>3833</v>
      </c>
    </row>
    <row r="2038" spans="3:4" x14ac:dyDescent="0.2">
      <c r="C2038">
        <v>0</v>
      </c>
      <c r="D2038">
        <v>9564</v>
      </c>
    </row>
    <row r="2039" spans="3:4" x14ac:dyDescent="0.2">
      <c r="C2039" t="s">
        <v>4108</v>
      </c>
      <c r="D2039" t="s">
        <v>5493</v>
      </c>
    </row>
    <row r="2040" spans="3:4" x14ac:dyDescent="0.2">
      <c r="C2040" t="s">
        <v>4109</v>
      </c>
      <c r="D2040" t="s">
        <v>5494</v>
      </c>
    </row>
    <row r="2041" spans="3:4" x14ac:dyDescent="0.2">
      <c r="C2041">
        <v>0</v>
      </c>
      <c r="D2041">
        <v>0</v>
      </c>
    </row>
    <row r="2042" spans="3:4" x14ac:dyDescent="0.2">
      <c r="C2042" t="s">
        <v>4110</v>
      </c>
      <c r="D2042" t="s">
        <v>5495</v>
      </c>
    </row>
    <row r="2043" spans="3:4" x14ac:dyDescent="0.2">
      <c r="C2043" t="s">
        <v>4111</v>
      </c>
      <c r="D2043" t="s">
        <v>3841</v>
      </c>
    </row>
    <row r="2044" spans="3:4" x14ac:dyDescent="0.2">
      <c r="C2044">
        <v>0</v>
      </c>
      <c r="D2044">
        <v>0</v>
      </c>
    </row>
    <row r="2045" spans="3:4" x14ac:dyDescent="0.2">
      <c r="C2045" t="s">
        <v>4112</v>
      </c>
      <c r="D2045" t="s">
        <v>5496</v>
      </c>
    </row>
    <row r="2046" spans="3:4" x14ac:dyDescent="0.2">
      <c r="C2046" t="s">
        <v>4113</v>
      </c>
      <c r="D2046" t="s">
        <v>5497</v>
      </c>
    </row>
    <row r="2047" spans="3:4" x14ac:dyDescent="0.2">
      <c r="C2047">
        <v>0</v>
      </c>
      <c r="D2047">
        <v>0</v>
      </c>
    </row>
    <row r="2048" spans="3:4" x14ac:dyDescent="0.2">
      <c r="C2048" t="s">
        <v>4114</v>
      </c>
      <c r="D2048" t="s">
        <v>5498</v>
      </c>
    </row>
    <row r="2049" spans="3:4" x14ac:dyDescent="0.2">
      <c r="C2049" t="s">
        <v>4115</v>
      </c>
      <c r="D2049" t="s">
        <v>3857</v>
      </c>
    </row>
    <row r="2050" spans="3:4" x14ac:dyDescent="0.2">
      <c r="C2050">
        <v>0</v>
      </c>
      <c r="D2050">
        <v>0</v>
      </c>
    </row>
    <row r="2051" spans="3:4" x14ac:dyDescent="0.2">
      <c r="C2051" t="s">
        <v>4116</v>
      </c>
      <c r="D2051" t="s">
        <v>5499</v>
      </c>
    </row>
    <row r="2052" spans="3:4" x14ac:dyDescent="0.2">
      <c r="C2052" t="s">
        <v>4117</v>
      </c>
      <c r="D2052" t="s">
        <v>5500</v>
      </c>
    </row>
    <row r="2053" spans="3:4" x14ac:dyDescent="0.2">
      <c r="C2053">
        <v>0</v>
      </c>
      <c r="D2053">
        <v>0</v>
      </c>
    </row>
    <row r="2054" spans="3:4" x14ac:dyDescent="0.2">
      <c r="C2054" t="s">
        <v>4118</v>
      </c>
      <c r="D2054" t="s">
        <v>5501</v>
      </c>
    </row>
    <row r="2055" spans="3:4" x14ac:dyDescent="0.2">
      <c r="C2055" t="s">
        <v>4119</v>
      </c>
      <c r="D2055" t="s">
        <v>3873</v>
      </c>
    </row>
    <row r="2056" spans="3:4" x14ac:dyDescent="0.2">
      <c r="C2056">
        <v>0</v>
      </c>
      <c r="D2056">
        <v>26411</v>
      </c>
    </row>
    <row r="2057" spans="3:4" x14ac:dyDescent="0.2">
      <c r="C2057" t="s">
        <v>4120</v>
      </c>
      <c r="D2057" t="s">
        <v>5502</v>
      </c>
    </row>
    <row r="2058" spans="3:4" x14ac:dyDescent="0.2">
      <c r="C2058" t="s">
        <v>4121</v>
      </c>
      <c r="D2058" t="s">
        <v>5503</v>
      </c>
    </row>
    <row r="2059" spans="3:4" x14ac:dyDescent="0.2">
      <c r="C2059">
        <v>0</v>
      </c>
      <c r="D2059">
        <v>44034</v>
      </c>
    </row>
    <row r="2060" spans="3:4" x14ac:dyDescent="0.2">
      <c r="C2060" t="s">
        <v>4122</v>
      </c>
      <c r="D2060" t="s">
        <v>5504</v>
      </c>
    </row>
    <row r="2061" spans="3:4" x14ac:dyDescent="0.2">
      <c r="C2061" t="s">
        <v>4123</v>
      </c>
      <c r="D2061" t="s">
        <v>3889</v>
      </c>
    </row>
    <row r="2062" spans="3:4" x14ac:dyDescent="0.2">
      <c r="C2062">
        <v>0</v>
      </c>
      <c r="D2062">
        <v>0</v>
      </c>
    </row>
    <row r="2063" spans="3:4" x14ac:dyDescent="0.2">
      <c r="C2063" t="s">
        <v>4124</v>
      </c>
      <c r="D2063" t="s">
        <v>5505</v>
      </c>
    </row>
    <row r="2064" spans="3:4" x14ac:dyDescent="0.2">
      <c r="C2064" t="s">
        <v>4125</v>
      </c>
      <c r="D2064" t="s">
        <v>5506</v>
      </c>
    </row>
    <row r="2065" spans="3:4" x14ac:dyDescent="0.2">
      <c r="C2065">
        <v>0</v>
      </c>
      <c r="D2065">
        <v>0</v>
      </c>
    </row>
    <row r="2066" spans="3:4" x14ac:dyDescent="0.2">
      <c r="C2066" t="s">
        <v>4126</v>
      </c>
      <c r="D2066" t="s">
        <v>5507</v>
      </c>
    </row>
    <row r="2067" spans="3:4" x14ac:dyDescent="0.2">
      <c r="C2067" t="s">
        <v>4127</v>
      </c>
      <c r="D2067" t="s">
        <v>3953</v>
      </c>
    </row>
    <row r="2068" spans="3:4" x14ac:dyDescent="0.2">
      <c r="C2068">
        <v>0</v>
      </c>
      <c r="D2068">
        <v>9876</v>
      </c>
    </row>
    <row r="2069" spans="3:4" x14ac:dyDescent="0.2">
      <c r="C2069" t="s">
        <v>4128</v>
      </c>
      <c r="D2069" t="s">
        <v>5508</v>
      </c>
    </row>
    <row r="2070" spans="3:4" x14ac:dyDescent="0.2">
      <c r="C2070" t="s">
        <v>4129</v>
      </c>
      <c r="D2070" t="s">
        <v>5509</v>
      </c>
    </row>
    <row r="2071" spans="3:4" x14ac:dyDescent="0.2">
      <c r="C2071">
        <v>0</v>
      </c>
      <c r="D2071">
        <v>9644</v>
      </c>
    </row>
    <row r="2072" spans="3:4" x14ac:dyDescent="0.2">
      <c r="C2072" t="s">
        <v>4130</v>
      </c>
      <c r="D2072" t="s">
        <v>5510</v>
      </c>
    </row>
    <row r="2073" spans="3:4" x14ac:dyDescent="0.2">
      <c r="C2073" t="s">
        <v>4131</v>
      </c>
      <c r="D2073" t="s">
        <v>3969</v>
      </c>
    </row>
    <row r="2074" spans="3:4" x14ac:dyDescent="0.2">
      <c r="C2074">
        <v>0</v>
      </c>
      <c r="D2074">
        <v>0</v>
      </c>
    </row>
    <row r="2075" spans="3:4" x14ac:dyDescent="0.2">
      <c r="C2075" t="s">
        <v>4132</v>
      </c>
      <c r="D2075" t="s">
        <v>5511</v>
      </c>
    </row>
    <row r="2076" spans="3:4" x14ac:dyDescent="0.2">
      <c r="C2076" t="s">
        <v>4133</v>
      </c>
      <c r="D2076" t="s">
        <v>5512</v>
      </c>
    </row>
    <row r="2077" spans="3:4" x14ac:dyDescent="0.2">
      <c r="C2077">
        <v>0</v>
      </c>
      <c r="D2077">
        <v>0</v>
      </c>
    </row>
    <row r="2078" spans="3:4" x14ac:dyDescent="0.2">
      <c r="C2078" t="s">
        <v>4134</v>
      </c>
      <c r="D2078" t="s">
        <v>5513</v>
      </c>
    </row>
    <row r="2079" spans="3:4" x14ac:dyDescent="0.2">
      <c r="C2079" t="s">
        <v>4135</v>
      </c>
      <c r="D2079" t="s">
        <v>3977</v>
      </c>
    </row>
    <row r="2080" spans="3:4" x14ac:dyDescent="0.2">
      <c r="C2080">
        <v>0</v>
      </c>
      <c r="D2080">
        <v>123618</v>
      </c>
    </row>
    <row r="2081" spans="3:4" x14ac:dyDescent="0.2">
      <c r="C2081" t="s">
        <v>4136</v>
      </c>
      <c r="D2081" t="s">
        <v>5514</v>
      </c>
    </row>
    <row r="2082" spans="3:4" x14ac:dyDescent="0.2">
      <c r="C2082" t="s">
        <v>4137</v>
      </c>
      <c r="D2082" t="s">
        <v>5515</v>
      </c>
    </row>
    <row r="2083" spans="3:4" x14ac:dyDescent="0.2">
      <c r="C2083">
        <v>0</v>
      </c>
      <c r="D2083">
        <v>140812</v>
      </c>
    </row>
    <row r="2084" spans="3:4" x14ac:dyDescent="0.2">
      <c r="C2084" t="s">
        <v>4138</v>
      </c>
      <c r="D2084" t="s">
        <v>5516</v>
      </c>
    </row>
    <row r="2085" spans="3:4" x14ac:dyDescent="0.2">
      <c r="C2085" t="s">
        <v>4139</v>
      </c>
      <c r="D2085" t="s">
        <v>3981</v>
      </c>
    </row>
    <row r="2086" spans="3:4" x14ac:dyDescent="0.2">
      <c r="C2086">
        <v>0</v>
      </c>
      <c r="D2086">
        <v>10626</v>
      </c>
    </row>
    <row r="2087" spans="3:4" x14ac:dyDescent="0.2">
      <c r="C2087" t="s">
        <v>4140</v>
      </c>
      <c r="D2087" t="s">
        <v>5517</v>
      </c>
    </row>
    <row r="2088" spans="3:4" x14ac:dyDescent="0.2">
      <c r="C2088" t="s">
        <v>4141</v>
      </c>
      <c r="D2088" t="s">
        <v>5518</v>
      </c>
    </row>
    <row r="2089" spans="3:4" x14ac:dyDescent="0.2">
      <c r="C2089">
        <v>0</v>
      </c>
      <c r="D2089">
        <v>9814</v>
      </c>
    </row>
    <row r="2090" spans="3:4" x14ac:dyDescent="0.2">
      <c r="C2090" t="s">
        <v>4142</v>
      </c>
      <c r="D2090" t="s">
        <v>5519</v>
      </c>
    </row>
    <row r="2091" spans="3:4" x14ac:dyDescent="0.2">
      <c r="C2091" t="s">
        <v>4143</v>
      </c>
      <c r="D2091" t="s">
        <v>3997</v>
      </c>
    </row>
    <row r="2092" spans="3:4" x14ac:dyDescent="0.2">
      <c r="C2092">
        <v>0</v>
      </c>
      <c r="D2092">
        <v>11001</v>
      </c>
    </row>
    <row r="2093" spans="3:4" x14ac:dyDescent="0.2">
      <c r="C2093" t="s">
        <v>4144</v>
      </c>
      <c r="D2093" t="s">
        <v>5520</v>
      </c>
    </row>
    <row r="2094" spans="3:4" x14ac:dyDescent="0.2">
      <c r="C2094" t="s">
        <v>4145</v>
      </c>
      <c r="D2094" t="s">
        <v>5521</v>
      </c>
    </row>
    <row r="2095" spans="3:4" x14ac:dyDescent="0.2">
      <c r="C2095">
        <v>0</v>
      </c>
      <c r="D2095">
        <v>11125</v>
      </c>
    </row>
    <row r="2096" spans="3:4" x14ac:dyDescent="0.2">
      <c r="C2096" t="s">
        <v>4146</v>
      </c>
      <c r="D2096" t="s">
        <v>5522</v>
      </c>
    </row>
    <row r="2097" spans="3:4" x14ac:dyDescent="0.2">
      <c r="C2097" t="s">
        <v>4147</v>
      </c>
      <c r="D2097" t="s">
        <v>4013</v>
      </c>
    </row>
    <row r="2098" spans="3:4" x14ac:dyDescent="0.2">
      <c r="C2098">
        <v>0</v>
      </c>
      <c r="D2098">
        <v>34595</v>
      </c>
    </row>
    <row r="2099" spans="3:4" x14ac:dyDescent="0.2">
      <c r="C2099" t="s">
        <v>4148</v>
      </c>
      <c r="D2099" t="s">
        <v>5523</v>
      </c>
    </row>
    <row r="2100" spans="3:4" x14ac:dyDescent="0.2">
      <c r="C2100" t="s">
        <v>4149</v>
      </c>
      <c r="D2100" t="s">
        <v>5524</v>
      </c>
    </row>
    <row r="2101" spans="3:4" x14ac:dyDescent="0.2">
      <c r="C2101">
        <v>0</v>
      </c>
      <c r="D2101">
        <v>2632</v>
      </c>
    </row>
    <row r="2102" spans="3:4" x14ac:dyDescent="0.2">
      <c r="C2102" t="s">
        <v>4150</v>
      </c>
      <c r="D2102" t="s">
        <v>5525</v>
      </c>
    </row>
    <row r="2103" spans="3:4" x14ac:dyDescent="0.2">
      <c r="C2103" t="s">
        <v>4151</v>
      </c>
      <c r="D2103" t="s">
        <v>4061</v>
      </c>
    </row>
    <row r="2104" spans="3:4" x14ac:dyDescent="0.2">
      <c r="C2104">
        <v>0</v>
      </c>
      <c r="D2104">
        <v>30988</v>
      </c>
    </row>
    <row r="2105" spans="3:4" x14ac:dyDescent="0.2">
      <c r="C2105" t="s">
        <v>4152</v>
      </c>
      <c r="D2105" t="s">
        <v>5526</v>
      </c>
    </row>
    <row r="2106" spans="3:4" x14ac:dyDescent="0.2">
      <c r="C2106" t="s">
        <v>4153</v>
      </c>
      <c r="D2106" t="s">
        <v>5527</v>
      </c>
    </row>
    <row r="2107" spans="3:4" x14ac:dyDescent="0.2">
      <c r="C2107">
        <v>0</v>
      </c>
      <c r="D2107">
        <v>27875</v>
      </c>
    </row>
    <row r="2108" spans="3:4" x14ac:dyDescent="0.2">
      <c r="C2108" t="s">
        <v>4154</v>
      </c>
      <c r="D2108" t="s">
        <v>5528</v>
      </c>
    </row>
    <row r="2109" spans="3:4" x14ac:dyDescent="0.2">
      <c r="C2109" t="s">
        <v>4155</v>
      </c>
      <c r="D2109" t="s">
        <v>4077</v>
      </c>
    </row>
    <row r="2110" spans="3:4" x14ac:dyDescent="0.2">
      <c r="C2110">
        <v>0</v>
      </c>
      <c r="D2110">
        <v>27410</v>
      </c>
    </row>
    <row r="2111" spans="3:4" x14ac:dyDescent="0.2">
      <c r="C2111" t="s">
        <v>4156</v>
      </c>
      <c r="D2111" t="s">
        <v>5529</v>
      </c>
    </row>
    <row r="2112" spans="3:4" x14ac:dyDescent="0.2">
      <c r="C2112" t="s">
        <v>4157</v>
      </c>
      <c r="D2112" t="s">
        <v>5530</v>
      </c>
    </row>
    <row r="2113" spans="3:4" x14ac:dyDescent="0.2">
      <c r="C2113">
        <v>0</v>
      </c>
      <c r="D2113">
        <v>27552</v>
      </c>
    </row>
    <row r="2114" spans="3:4" x14ac:dyDescent="0.2">
      <c r="C2114" t="s">
        <v>4158</v>
      </c>
      <c r="D2114" t="s">
        <v>5531</v>
      </c>
    </row>
    <row r="2115" spans="3:4" x14ac:dyDescent="0.2">
      <c r="C2115" t="s">
        <v>4159</v>
      </c>
      <c r="D2115" t="s">
        <v>4093</v>
      </c>
    </row>
    <row r="2116" spans="3:4" x14ac:dyDescent="0.2">
      <c r="C2116">
        <v>0</v>
      </c>
      <c r="D2116">
        <v>0</v>
      </c>
    </row>
    <row r="2117" spans="3:4" x14ac:dyDescent="0.2">
      <c r="C2117" t="s">
        <v>4160</v>
      </c>
      <c r="D2117" t="s">
        <v>5532</v>
      </c>
    </row>
    <row r="2118" spans="3:4" x14ac:dyDescent="0.2">
      <c r="C2118" t="s">
        <v>4161</v>
      </c>
      <c r="D2118" t="s">
        <v>5533</v>
      </c>
    </row>
    <row r="2119" spans="3:4" x14ac:dyDescent="0.2">
      <c r="C2119">
        <v>0</v>
      </c>
      <c r="D2119">
        <v>0</v>
      </c>
    </row>
    <row r="2120" spans="3:4" x14ac:dyDescent="0.2">
      <c r="C2120" t="s">
        <v>4162</v>
      </c>
      <c r="D2120" t="s">
        <v>5534</v>
      </c>
    </row>
    <row r="2121" spans="3:4" x14ac:dyDescent="0.2">
      <c r="C2121" t="s">
        <v>4163</v>
      </c>
      <c r="D2121" t="s">
        <v>4141</v>
      </c>
    </row>
    <row r="2122" spans="3:4" x14ac:dyDescent="0.2">
      <c r="C2122">
        <v>0</v>
      </c>
      <c r="D2122">
        <v>2449</v>
      </c>
    </row>
    <row r="2123" spans="3:4" x14ac:dyDescent="0.2">
      <c r="C2123" t="s">
        <v>4164</v>
      </c>
      <c r="D2123" t="s">
        <v>5535</v>
      </c>
    </row>
    <row r="2124" spans="3:4" x14ac:dyDescent="0.2">
      <c r="C2124" t="s">
        <v>4165</v>
      </c>
      <c r="D2124" t="s">
        <v>5536</v>
      </c>
    </row>
    <row r="2125" spans="3:4" x14ac:dyDescent="0.2">
      <c r="C2125">
        <v>0</v>
      </c>
      <c r="D2125">
        <v>0</v>
      </c>
    </row>
    <row r="2126" spans="3:4" x14ac:dyDescent="0.2">
      <c r="C2126" t="s">
        <v>4166</v>
      </c>
      <c r="D2126" t="s">
        <v>5537</v>
      </c>
    </row>
    <row r="2127" spans="3:4" x14ac:dyDescent="0.2">
      <c r="C2127" t="s">
        <v>4167</v>
      </c>
      <c r="D2127" t="s">
        <v>4157</v>
      </c>
    </row>
    <row r="2128" spans="3:4" x14ac:dyDescent="0.2">
      <c r="C2128">
        <v>0</v>
      </c>
      <c r="D2128">
        <v>14982</v>
      </c>
    </row>
    <row r="2129" spans="3:4" x14ac:dyDescent="0.2">
      <c r="C2129" t="s">
        <v>4168</v>
      </c>
      <c r="D2129" t="s">
        <v>5538</v>
      </c>
    </row>
    <row r="2130" spans="3:4" x14ac:dyDescent="0.2">
      <c r="C2130" t="s">
        <v>4169</v>
      </c>
      <c r="D2130" t="s">
        <v>5539</v>
      </c>
    </row>
    <row r="2131" spans="3:4" x14ac:dyDescent="0.2">
      <c r="C2131">
        <v>0</v>
      </c>
      <c r="D2131">
        <v>14931</v>
      </c>
    </row>
    <row r="2132" spans="3:4" x14ac:dyDescent="0.2">
      <c r="C2132" t="s">
        <v>4170</v>
      </c>
      <c r="D2132" t="s">
        <v>5540</v>
      </c>
    </row>
    <row r="2133" spans="3:4" x14ac:dyDescent="0.2">
      <c r="C2133" t="s">
        <v>4171</v>
      </c>
      <c r="D2133" t="s">
        <v>4173</v>
      </c>
    </row>
    <row r="2134" spans="3:4" x14ac:dyDescent="0.2">
      <c r="C2134">
        <v>0</v>
      </c>
      <c r="D2134">
        <v>12005</v>
      </c>
    </row>
    <row r="2135" spans="3:4" x14ac:dyDescent="0.2">
      <c r="C2135" t="s">
        <v>4172</v>
      </c>
      <c r="D2135" t="s">
        <v>5541</v>
      </c>
    </row>
    <row r="2136" spans="3:4" x14ac:dyDescent="0.2">
      <c r="C2136" t="s">
        <v>4173</v>
      </c>
      <c r="D2136" t="s">
        <v>5542</v>
      </c>
    </row>
    <row r="2137" spans="3:4" x14ac:dyDescent="0.2">
      <c r="C2137">
        <v>0</v>
      </c>
      <c r="D2137">
        <v>11831</v>
      </c>
    </row>
    <row r="2138" spans="3:4" x14ac:dyDescent="0.2">
      <c r="C2138" t="s">
        <v>4174</v>
      </c>
      <c r="D2138" t="s">
        <v>5543</v>
      </c>
    </row>
    <row r="2139" spans="3:4" x14ac:dyDescent="0.2">
      <c r="C2139" t="s">
        <v>4175</v>
      </c>
      <c r="D2139" t="s">
        <v>4189</v>
      </c>
    </row>
    <row r="2140" spans="3:4" x14ac:dyDescent="0.2">
      <c r="C2140">
        <v>0</v>
      </c>
      <c r="D2140">
        <v>0</v>
      </c>
    </row>
    <row r="2141" spans="3:4" x14ac:dyDescent="0.2">
      <c r="C2141" t="s">
        <v>4176</v>
      </c>
      <c r="D2141" t="s">
        <v>5544</v>
      </c>
    </row>
    <row r="2142" spans="3:4" x14ac:dyDescent="0.2">
      <c r="C2142" t="s">
        <v>4177</v>
      </c>
      <c r="D2142" t="s">
        <v>5545</v>
      </c>
    </row>
    <row r="2143" spans="3:4" x14ac:dyDescent="0.2">
      <c r="C2143">
        <v>0</v>
      </c>
      <c r="D2143">
        <v>0</v>
      </c>
    </row>
    <row r="2144" spans="3:4" x14ac:dyDescent="0.2">
      <c r="C2144" t="s">
        <v>4178</v>
      </c>
      <c r="D2144" t="s">
        <v>5546</v>
      </c>
    </row>
    <row r="2145" spans="3:4" x14ac:dyDescent="0.2">
      <c r="C2145" t="s">
        <v>4179</v>
      </c>
      <c r="D2145" t="s">
        <v>4205</v>
      </c>
    </row>
    <row r="2146" spans="3:4" x14ac:dyDescent="0.2">
      <c r="C2146">
        <v>0</v>
      </c>
      <c r="D2146">
        <v>0</v>
      </c>
    </row>
    <row r="2147" spans="3:4" x14ac:dyDescent="0.2">
      <c r="C2147" t="s">
        <v>4180</v>
      </c>
      <c r="D2147" t="s">
        <v>5547</v>
      </c>
    </row>
    <row r="2148" spans="3:4" x14ac:dyDescent="0.2">
      <c r="C2148" t="s">
        <v>4181</v>
      </c>
      <c r="D2148" t="s">
        <v>5548</v>
      </c>
    </row>
    <row r="2149" spans="3:4" x14ac:dyDescent="0.2">
      <c r="C2149">
        <v>0</v>
      </c>
      <c r="D2149">
        <v>0</v>
      </c>
    </row>
    <row r="2150" spans="3:4" x14ac:dyDescent="0.2">
      <c r="C2150" t="s">
        <v>4182</v>
      </c>
      <c r="D2150" t="s">
        <v>5549</v>
      </c>
    </row>
    <row r="2151" spans="3:4" x14ac:dyDescent="0.2">
      <c r="C2151" t="s">
        <v>4183</v>
      </c>
      <c r="D2151" t="s">
        <v>4221</v>
      </c>
    </row>
    <row r="2152" spans="3:4" x14ac:dyDescent="0.2">
      <c r="C2152">
        <v>0</v>
      </c>
      <c r="D2152">
        <v>0</v>
      </c>
    </row>
    <row r="2153" spans="3:4" x14ac:dyDescent="0.2">
      <c r="C2153" t="s">
        <v>4184</v>
      </c>
      <c r="D2153" t="s">
        <v>5550</v>
      </c>
    </row>
    <row r="2154" spans="3:4" x14ac:dyDescent="0.2">
      <c r="C2154" t="s">
        <v>4185</v>
      </c>
      <c r="D2154" t="s">
        <v>5551</v>
      </c>
    </row>
    <row r="2155" spans="3:4" x14ac:dyDescent="0.2">
      <c r="C2155">
        <v>0</v>
      </c>
      <c r="D2155">
        <v>0</v>
      </c>
    </row>
    <row r="2156" spans="3:4" x14ac:dyDescent="0.2">
      <c r="C2156" t="s">
        <v>4186</v>
      </c>
      <c r="D2156" t="s">
        <v>5552</v>
      </c>
    </row>
    <row r="2157" spans="3:4" x14ac:dyDescent="0.2">
      <c r="C2157" t="s">
        <v>4187</v>
      </c>
      <c r="D2157" t="s">
        <v>4237</v>
      </c>
    </row>
    <row r="2158" spans="3:4" x14ac:dyDescent="0.2">
      <c r="C2158">
        <v>0</v>
      </c>
      <c r="D2158">
        <v>0</v>
      </c>
    </row>
    <row r="2159" spans="3:4" x14ac:dyDescent="0.2">
      <c r="C2159" t="s">
        <v>4188</v>
      </c>
      <c r="D2159" t="s">
        <v>5553</v>
      </c>
    </row>
    <row r="2160" spans="3:4" x14ac:dyDescent="0.2">
      <c r="C2160" t="s">
        <v>4189</v>
      </c>
      <c r="D2160" t="s">
        <v>5554</v>
      </c>
    </row>
    <row r="2161" spans="3:4" x14ac:dyDescent="0.2">
      <c r="C2161">
        <v>0</v>
      </c>
      <c r="D2161">
        <v>0</v>
      </c>
    </row>
    <row r="2162" spans="3:4" x14ac:dyDescent="0.2">
      <c r="C2162" t="s">
        <v>4190</v>
      </c>
      <c r="D2162" t="s">
        <v>5555</v>
      </c>
    </row>
    <row r="2163" spans="3:4" x14ac:dyDescent="0.2">
      <c r="C2163" t="s">
        <v>4191</v>
      </c>
      <c r="D2163" t="s">
        <v>5556</v>
      </c>
    </row>
    <row r="2164" spans="3:4" x14ac:dyDescent="0.2">
      <c r="C2164">
        <v>0</v>
      </c>
      <c r="D2164">
        <v>0</v>
      </c>
    </row>
    <row r="2165" spans="3:4" x14ac:dyDescent="0.2">
      <c r="C2165" t="s">
        <v>4192</v>
      </c>
      <c r="D2165" t="s">
        <v>5557</v>
      </c>
    </row>
    <row r="2166" spans="3:4" x14ac:dyDescent="0.2">
      <c r="C2166" t="s">
        <v>4193</v>
      </c>
      <c r="D2166" t="s">
        <v>5558</v>
      </c>
    </row>
    <row r="2167" spans="3:4" x14ac:dyDescent="0.2">
      <c r="C2167">
        <v>0</v>
      </c>
      <c r="D2167">
        <v>0</v>
      </c>
    </row>
    <row r="2168" spans="3:4" x14ac:dyDescent="0.2">
      <c r="C2168" t="s">
        <v>4194</v>
      </c>
      <c r="D2168" t="s">
        <v>5559</v>
      </c>
    </row>
    <row r="2169" spans="3:4" x14ac:dyDescent="0.2">
      <c r="C2169" t="s">
        <v>4195</v>
      </c>
      <c r="D2169" t="s">
        <v>5560</v>
      </c>
    </row>
    <row r="2170" spans="3:4" x14ac:dyDescent="0.2">
      <c r="C2170">
        <v>0</v>
      </c>
      <c r="D2170">
        <v>0</v>
      </c>
    </row>
    <row r="2171" spans="3:4" x14ac:dyDescent="0.2">
      <c r="C2171" t="s">
        <v>4196</v>
      </c>
      <c r="D2171" t="s">
        <v>5561</v>
      </c>
    </row>
    <row r="2172" spans="3:4" x14ac:dyDescent="0.2">
      <c r="C2172" t="s">
        <v>4197</v>
      </c>
      <c r="D2172" t="s">
        <v>5562</v>
      </c>
    </row>
    <row r="2173" spans="3:4" x14ac:dyDescent="0.2">
      <c r="C2173">
        <v>0</v>
      </c>
      <c r="D2173">
        <v>0</v>
      </c>
    </row>
    <row r="2174" spans="3:4" x14ac:dyDescent="0.2">
      <c r="C2174" t="s">
        <v>4198</v>
      </c>
      <c r="D2174" t="s">
        <v>5563</v>
      </c>
    </row>
    <row r="2175" spans="3:4" x14ac:dyDescent="0.2">
      <c r="C2175" t="s">
        <v>4199</v>
      </c>
      <c r="D2175" t="s">
        <v>4255</v>
      </c>
    </row>
    <row r="2176" spans="3:4" x14ac:dyDescent="0.2">
      <c r="C2176">
        <v>0</v>
      </c>
      <c r="D2176">
        <v>0</v>
      </c>
    </row>
    <row r="2177" spans="3:4" x14ac:dyDescent="0.2">
      <c r="C2177" t="s">
        <v>4200</v>
      </c>
      <c r="D2177" t="s">
        <v>5564</v>
      </c>
    </row>
    <row r="2178" spans="3:4" x14ac:dyDescent="0.2">
      <c r="C2178" t="s">
        <v>4201</v>
      </c>
      <c r="D2178" t="s">
        <v>5565</v>
      </c>
    </row>
    <row r="2179" spans="3:4" x14ac:dyDescent="0.2">
      <c r="C2179">
        <v>0</v>
      </c>
      <c r="D2179">
        <v>0</v>
      </c>
    </row>
    <row r="2180" spans="3:4" x14ac:dyDescent="0.2">
      <c r="C2180" t="s">
        <v>4202</v>
      </c>
      <c r="D2180" t="s">
        <v>5566</v>
      </c>
    </row>
    <row r="2181" spans="3:4" x14ac:dyDescent="0.2">
      <c r="C2181" t="s">
        <v>4203</v>
      </c>
      <c r="D2181" t="s">
        <v>5567</v>
      </c>
    </row>
    <row r="2182" spans="3:4" x14ac:dyDescent="0.2">
      <c r="C2182">
        <v>0</v>
      </c>
      <c r="D2182">
        <v>0</v>
      </c>
    </row>
    <row r="2183" spans="3:4" x14ac:dyDescent="0.2">
      <c r="C2183" t="s">
        <v>4204</v>
      </c>
      <c r="D2183" t="s">
        <v>5568</v>
      </c>
    </row>
    <row r="2184" spans="3:4" x14ac:dyDescent="0.2">
      <c r="C2184" t="s">
        <v>4205</v>
      </c>
      <c r="D2184" t="s">
        <v>5569</v>
      </c>
    </row>
    <row r="2185" spans="3:4" x14ac:dyDescent="0.2">
      <c r="C2185">
        <v>0</v>
      </c>
      <c r="D2185">
        <v>0</v>
      </c>
    </row>
    <row r="2186" spans="3:4" x14ac:dyDescent="0.2">
      <c r="C2186" t="s">
        <v>4206</v>
      </c>
      <c r="D2186" t="s">
        <v>5570</v>
      </c>
    </row>
    <row r="2187" spans="3:4" x14ac:dyDescent="0.2">
      <c r="C2187" t="s">
        <v>4207</v>
      </c>
      <c r="D2187" t="s">
        <v>5571</v>
      </c>
    </row>
    <row r="2188" spans="3:4" x14ac:dyDescent="0.2">
      <c r="C2188">
        <v>0</v>
      </c>
      <c r="D2188">
        <v>0</v>
      </c>
    </row>
    <row r="2189" spans="3:4" x14ac:dyDescent="0.2">
      <c r="C2189" t="s">
        <v>4208</v>
      </c>
      <c r="D2189" t="s">
        <v>5572</v>
      </c>
    </row>
    <row r="2190" spans="3:4" x14ac:dyDescent="0.2">
      <c r="C2190" t="s">
        <v>4209</v>
      </c>
      <c r="D2190" t="s">
        <v>5573</v>
      </c>
    </row>
    <row r="2191" spans="3:4" x14ac:dyDescent="0.2">
      <c r="C2191">
        <v>0</v>
      </c>
      <c r="D2191">
        <v>0</v>
      </c>
    </row>
    <row r="2192" spans="3:4" x14ac:dyDescent="0.2">
      <c r="C2192" t="s">
        <v>4210</v>
      </c>
      <c r="D2192" t="s">
        <v>5574</v>
      </c>
    </row>
    <row r="2193" spans="3:4" x14ac:dyDescent="0.2">
      <c r="C2193" t="s">
        <v>4211</v>
      </c>
      <c r="D2193" t="s">
        <v>4291</v>
      </c>
    </row>
    <row r="2194" spans="3:4" x14ac:dyDescent="0.2">
      <c r="C2194">
        <v>0</v>
      </c>
      <c r="D2194">
        <v>18913</v>
      </c>
    </row>
    <row r="2195" spans="3:4" x14ac:dyDescent="0.2">
      <c r="C2195" t="s">
        <v>4212</v>
      </c>
      <c r="D2195" t="s">
        <v>5575</v>
      </c>
    </row>
    <row r="2196" spans="3:4" x14ac:dyDescent="0.2">
      <c r="C2196" t="s">
        <v>4213</v>
      </c>
      <c r="D2196" t="s">
        <v>5576</v>
      </c>
    </row>
    <row r="2197" spans="3:4" x14ac:dyDescent="0.2">
      <c r="C2197">
        <v>0</v>
      </c>
      <c r="D2197">
        <v>18227</v>
      </c>
    </row>
    <row r="2198" spans="3:4" x14ac:dyDescent="0.2">
      <c r="C2198" t="s">
        <v>4214</v>
      </c>
      <c r="D2198" t="s">
        <v>5577</v>
      </c>
    </row>
    <row r="2199" spans="3:4" x14ac:dyDescent="0.2">
      <c r="C2199" t="s">
        <v>4215</v>
      </c>
      <c r="D2199" t="s">
        <v>4299</v>
      </c>
    </row>
    <row r="2200" spans="3:4" x14ac:dyDescent="0.2">
      <c r="C2200">
        <v>0</v>
      </c>
      <c r="D2200">
        <v>0</v>
      </c>
    </row>
    <row r="2201" spans="3:4" x14ac:dyDescent="0.2">
      <c r="C2201" t="s">
        <v>4216</v>
      </c>
      <c r="D2201" t="s">
        <v>5578</v>
      </c>
    </row>
    <row r="2202" spans="3:4" x14ac:dyDescent="0.2">
      <c r="C2202" t="s">
        <v>4217</v>
      </c>
      <c r="D2202" t="s">
        <v>5579</v>
      </c>
    </row>
    <row r="2203" spans="3:4" x14ac:dyDescent="0.2">
      <c r="C2203">
        <v>0</v>
      </c>
      <c r="D2203">
        <v>0</v>
      </c>
    </row>
    <row r="2204" spans="3:4" x14ac:dyDescent="0.2">
      <c r="C2204" t="s">
        <v>4218</v>
      </c>
      <c r="D2204" t="s">
        <v>5580</v>
      </c>
    </row>
    <row r="2205" spans="3:4" x14ac:dyDescent="0.2">
      <c r="C2205" t="s">
        <v>4219</v>
      </c>
      <c r="D2205" t="s">
        <v>4323</v>
      </c>
    </row>
    <row r="2206" spans="3:4" x14ac:dyDescent="0.2">
      <c r="C2206">
        <v>0</v>
      </c>
      <c r="D2206">
        <v>35398</v>
      </c>
    </row>
    <row r="2207" spans="3:4" x14ac:dyDescent="0.2">
      <c r="C2207" t="s">
        <v>4220</v>
      </c>
      <c r="D2207" t="s">
        <v>5581</v>
      </c>
    </row>
    <row r="2208" spans="3:4" x14ac:dyDescent="0.2">
      <c r="C2208" t="s">
        <v>4221</v>
      </c>
      <c r="D2208" t="s">
        <v>5582</v>
      </c>
    </row>
    <row r="2209" spans="3:4" x14ac:dyDescent="0.2">
      <c r="C2209">
        <v>0</v>
      </c>
      <c r="D2209">
        <v>40183</v>
      </c>
    </row>
    <row r="2210" spans="3:4" x14ac:dyDescent="0.2">
      <c r="C2210" t="s">
        <v>4222</v>
      </c>
      <c r="D2210" t="s">
        <v>5583</v>
      </c>
    </row>
    <row r="2211" spans="3:4" x14ac:dyDescent="0.2">
      <c r="C2211" t="s">
        <v>4223</v>
      </c>
      <c r="D2211" t="s">
        <v>4331</v>
      </c>
    </row>
    <row r="2212" spans="3:4" x14ac:dyDescent="0.2">
      <c r="C2212">
        <v>0</v>
      </c>
      <c r="D2212">
        <v>31516</v>
      </c>
    </row>
    <row r="2213" spans="3:4" x14ac:dyDescent="0.2">
      <c r="C2213" t="s">
        <v>4224</v>
      </c>
      <c r="D2213" t="s">
        <v>5584</v>
      </c>
    </row>
    <row r="2214" spans="3:4" x14ac:dyDescent="0.2">
      <c r="C2214" t="s">
        <v>4225</v>
      </c>
      <c r="D2214" t="s">
        <v>5585</v>
      </c>
    </row>
    <row r="2215" spans="3:4" x14ac:dyDescent="0.2">
      <c r="C2215">
        <v>0</v>
      </c>
      <c r="D2215">
        <v>32210</v>
      </c>
    </row>
    <row r="2216" spans="3:4" x14ac:dyDescent="0.2">
      <c r="C2216" t="s">
        <v>4226</v>
      </c>
      <c r="D2216" t="s">
        <v>5586</v>
      </c>
    </row>
    <row r="2217" spans="3:4" x14ac:dyDescent="0.2">
      <c r="C2217" t="s">
        <v>4227</v>
      </c>
      <c r="D2217" t="s">
        <v>4339</v>
      </c>
    </row>
    <row r="2218" spans="3:4" x14ac:dyDescent="0.2">
      <c r="C2218">
        <v>0</v>
      </c>
      <c r="D2218">
        <v>0</v>
      </c>
    </row>
    <row r="2219" spans="3:4" x14ac:dyDescent="0.2">
      <c r="C2219" t="s">
        <v>4228</v>
      </c>
      <c r="D2219" t="s">
        <v>5587</v>
      </c>
    </row>
    <row r="2220" spans="3:4" x14ac:dyDescent="0.2">
      <c r="C2220" t="s">
        <v>4229</v>
      </c>
      <c r="D2220" t="s">
        <v>5588</v>
      </c>
    </row>
    <row r="2221" spans="3:4" x14ac:dyDescent="0.2">
      <c r="C2221">
        <v>0</v>
      </c>
      <c r="D2221">
        <v>0</v>
      </c>
    </row>
    <row r="2222" spans="3:4" x14ac:dyDescent="0.2">
      <c r="C2222" t="s">
        <v>4230</v>
      </c>
      <c r="D2222" t="s">
        <v>5589</v>
      </c>
    </row>
    <row r="2223" spans="3:4" x14ac:dyDescent="0.2">
      <c r="C2223" t="s">
        <v>4231</v>
      </c>
      <c r="D2223" t="s">
        <v>5590</v>
      </c>
    </row>
    <row r="2224" spans="3:4" x14ac:dyDescent="0.2">
      <c r="C2224">
        <v>0</v>
      </c>
      <c r="D2224">
        <v>386251</v>
      </c>
    </row>
    <row r="2225" spans="3:4" x14ac:dyDescent="0.2">
      <c r="C2225" t="s">
        <v>4232</v>
      </c>
      <c r="D2225" t="s">
        <v>5591</v>
      </c>
    </row>
    <row r="2226" spans="3:4" x14ac:dyDescent="0.2">
      <c r="C2226" t="s">
        <v>4233</v>
      </c>
      <c r="D2226" t="s">
        <v>5592</v>
      </c>
    </row>
    <row r="2227" spans="3:4" x14ac:dyDescent="0.2">
      <c r="C2227">
        <v>0</v>
      </c>
      <c r="D2227">
        <v>372655</v>
      </c>
    </row>
    <row r="2228" spans="3:4" x14ac:dyDescent="0.2">
      <c r="C2228" t="s">
        <v>4234</v>
      </c>
      <c r="D2228" t="s">
        <v>5593</v>
      </c>
    </row>
    <row r="2229" spans="3:4" x14ac:dyDescent="0.2">
      <c r="C2229" t="s">
        <v>4235</v>
      </c>
      <c r="D2229" t="s">
        <v>5594</v>
      </c>
    </row>
    <row r="2230" spans="3:4" x14ac:dyDescent="0.2">
      <c r="C2230">
        <v>0</v>
      </c>
      <c r="D2230">
        <v>442</v>
      </c>
    </row>
    <row r="2231" spans="3:4" x14ac:dyDescent="0.2">
      <c r="C2231" t="s">
        <v>4236</v>
      </c>
      <c r="D2231" t="s">
        <v>5595</v>
      </c>
    </row>
    <row r="2232" spans="3:4" x14ac:dyDescent="0.2">
      <c r="C2232" t="s">
        <v>4237</v>
      </c>
      <c r="D2232" t="s">
        <v>5596</v>
      </c>
    </row>
    <row r="2233" spans="3:4" x14ac:dyDescent="0.2">
      <c r="C2233">
        <v>0</v>
      </c>
      <c r="D2233">
        <v>95</v>
      </c>
    </row>
    <row r="2234" spans="3:4" x14ac:dyDescent="0.2">
      <c r="C2234" t="s">
        <v>4238</v>
      </c>
      <c r="D2234" t="s">
        <v>5597</v>
      </c>
    </row>
    <row r="2235" spans="3:4" x14ac:dyDescent="0.2">
      <c r="C2235" t="s">
        <v>4239</v>
      </c>
      <c r="D2235" t="s">
        <v>5598</v>
      </c>
    </row>
    <row r="2236" spans="3:4" x14ac:dyDescent="0.2">
      <c r="C2236">
        <v>0</v>
      </c>
      <c r="D2236">
        <v>0</v>
      </c>
    </row>
    <row r="2237" spans="3:4" x14ac:dyDescent="0.2">
      <c r="C2237" t="s">
        <v>4240</v>
      </c>
      <c r="D2237" t="s">
        <v>5599</v>
      </c>
    </row>
    <row r="2238" spans="3:4" x14ac:dyDescent="0.2">
      <c r="C2238" t="s">
        <v>4241</v>
      </c>
      <c r="D2238" t="s">
        <v>5600</v>
      </c>
    </row>
    <row r="2239" spans="3:4" x14ac:dyDescent="0.2">
      <c r="C2239">
        <v>0</v>
      </c>
      <c r="D2239">
        <v>0</v>
      </c>
    </row>
    <row r="2240" spans="3:4" x14ac:dyDescent="0.2">
      <c r="C2240" t="s">
        <v>4242</v>
      </c>
      <c r="D2240" t="s">
        <v>5601</v>
      </c>
    </row>
    <row r="2241" spans="3:4" x14ac:dyDescent="0.2">
      <c r="C2241" t="s">
        <v>4243</v>
      </c>
      <c r="D2241" t="s">
        <v>5602</v>
      </c>
    </row>
    <row r="2242" spans="3:4" x14ac:dyDescent="0.2">
      <c r="C2242">
        <v>0</v>
      </c>
      <c r="D2242">
        <v>0</v>
      </c>
    </row>
    <row r="2243" spans="3:4" x14ac:dyDescent="0.2">
      <c r="C2243" t="s">
        <v>4244</v>
      </c>
      <c r="D2243" t="s">
        <v>5603</v>
      </c>
    </row>
    <row r="2244" spans="3:4" x14ac:dyDescent="0.2">
      <c r="C2244" t="s">
        <v>4245</v>
      </c>
      <c r="D2244" t="s">
        <v>5604</v>
      </c>
    </row>
    <row r="2245" spans="3:4" x14ac:dyDescent="0.2">
      <c r="C2245">
        <v>0</v>
      </c>
      <c r="D2245">
        <v>0</v>
      </c>
    </row>
    <row r="2246" spans="3:4" x14ac:dyDescent="0.2">
      <c r="C2246" t="s">
        <v>4246</v>
      </c>
      <c r="D2246" t="s">
        <v>5605</v>
      </c>
    </row>
    <row r="2247" spans="3:4" x14ac:dyDescent="0.2">
      <c r="C2247" t="s">
        <v>4247</v>
      </c>
      <c r="D2247" t="s">
        <v>5606</v>
      </c>
    </row>
    <row r="2248" spans="3:4" x14ac:dyDescent="0.2">
      <c r="C2248">
        <v>0</v>
      </c>
      <c r="D2248">
        <v>0</v>
      </c>
    </row>
    <row r="2249" spans="3:4" x14ac:dyDescent="0.2">
      <c r="C2249" t="s">
        <v>4248</v>
      </c>
      <c r="D2249" t="s">
        <v>5607</v>
      </c>
    </row>
    <row r="2250" spans="3:4" x14ac:dyDescent="0.2">
      <c r="C2250" t="s">
        <v>4249</v>
      </c>
      <c r="D2250" t="s">
        <v>5608</v>
      </c>
    </row>
    <row r="2251" spans="3:4" x14ac:dyDescent="0.2">
      <c r="C2251">
        <v>0</v>
      </c>
      <c r="D2251">
        <v>0</v>
      </c>
    </row>
    <row r="2252" spans="3:4" x14ac:dyDescent="0.2">
      <c r="C2252" t="s">
        <v>4250</v>
      </c>
      <c r="D2252" t="s">
        <v>5609</v>
      </c>
    </row>
    <row r="2253" spans="3:4" x14ac:dyDescent="0.2">
      <c r="C2253" t="s">
        <v>4251</v>
      </c>
      <c r="D2253" t="s">
        <v>5610</v>
      </c>
    </row>
    <row r="2254" spans="3:4" x14ac:dyDescent="0.2">
      <c r="C2254">
        <v>0</v>
      </c>
      <c r="D2254">
        <v>0</v>
      </c>
    </row>
    <row r="2255" spans="3:4" x14ac:dyDescent="0.2">
      <c r="C2255" t="s">
        <v>4252</v>
      </c>
      <c r="D2255" t="s">
        <v>5611</v>
      </c>
    </row>
    <row r="2256" spans="3:4" x14ac:dyDescent="0.2">
      <c r="C2256" t="s">
        <v>4253</v>
      </c>
      <c r="D2256" t="s">
        <v>5612</v>
      </c>
    </row>
    <row r="2257" spans="3:4" x14ac:dyDescent="0.2">
      <c r="C2257">
        <v>0</v>
      </c>
      <c r="D2257">
        <v>0</v>
      </c>
    </row>
    <row r="2258" spans="3:4" x14ac:dyDescent="0.2">
      <c r="C2258" t="s">
        <v>4254</v>
      </c>
      <c r="D2258" t="s">
        <v>5613</v>
      </c>
    </row>
    <row r="2259" spans="3:4" x14ac:dyDescent="0.2">
      <c r="C2259" t="s">
        <v>4255</v>
      </c>
      <c r="D2259" t="s">
        <v>5614</v>
      </c>
    </row>
    <row r="2260" spans="3:4" x14ac:dyDescent="0.2">
      <c r="C2260">
        <v>0</v>
      </c>
      <c r="D2260">
        <v>20541</v>
      </c>
    </row>
    <row r="2261" spans="3:4" x14ac:dyDescent="0.2">
      <c r="C2261" t="s">
        <v>4256</v>
      </c>
      <c r="D2261" t="s">
        <v>5615</v>
      </c>
    </row>
    <row r="2262" spans="3:4" x14ac:dyDescent="0.2">
      <c r="C2262" t="s">
        <v>4257</v>
      </c>
      <c r="D2262" t="s">
        <v>5616</v>
      </c>
    </row>
    <row r="2263" spans="3:4" x14ac:dyDescent="0.2">
      <c r="C2263">
        <v>0</v>
      </c>
      <c r="D2263">
        <v>19841</v>
      </c>
    </row>
    <row r="2264" spans="3:4" x14ac:dyDescent="0.2">
      <c r="C2264" t="s">
        <v>4258</v>
      </c>
      <c r="D2264" t="s">
        <v>5617</v>
      </c>
    </row>
    <row r="2265" spans="3:4" x14ac:dyDescent="0.2">
      <c r="C2265" t="s">
        <v>4259</v>
      </c>
      <c r="D2265" t="s">
        <v>5618</v>
      </c>
    </row>
    <row r="2266" spans="3:4" x14ac:dyDescent="0.2">
      <c r="C2266">
        <v>0</v>
      </c>
      <c r="D2266">
        <v>25704</v>
      </c>
    </row>
    <row r="2267" spans="3:4" x14ac:dyDescent="0.2">
      <c r="C2267" t="s">
        <v>4260</v>
      </c>
      <c r="D2267" t="s">
        <v>5619</v>
      </c>
    </row>
    <row r="2268" spans="3:4" x14ac:dyDescent="0.2">
      <c r="C2268" t="s">
        <v>4261</v>
      </c>
      <c r="D2268" t="s">
        <v>5620</v>
      </c>
    </row>
    <row r="2269" spans="3:4" x14ac:dyDescent="0.2">
      <c r="C2269">
        <v>0</v>
      </c>
      <c r="D2269">
        <v>25979</v>
      </c>
    </row>
    <row r="2270" spans="3:4" x14ac:dyDescent="0.2">
      <c r="C2270" t="s">
        <v>4262</v>
      </c>
      <c r="D2270" t="s">
        <v>5621</v>
      </c>
    </row>
    <row r="2271" spans="3:4" x14ac:dyDescent="0.2">
      <c r="C2271" t="s">
        <v>4263</v>
      </c>
      <c r="D2271" t="s">
        <v>5622</v>
      </c>
    </row>
    <row r="2272" spans="3:4" x14ac:dyDescent="0.2">
      <c r="C2272">
        <v>0</v>
      </c>
      <c r="D2272">
        <v>20152</v>
      </c>
    </row>
    <row r="2273" spans="3:4" x14ac:dyDescent="0.2">
      <c r="C2273" t="s">
        <v>4264</v>
      </c>
      <c r="D2273" t="s">
        <v>5623</v>
      </c>
    </row>
    <row r="2274" spans="3:4" x14ac:dyDescent="0.2">
      <c r="C2274" t="s">
        <v>4265</v>
      </c>
      <c r="D2274" t="s">
        <v>5624</v>
      </c>
    </row>
    <row r="2275" spans="3:4" x14ac:dyDescent="0.2">
      <c r="C2275">
        <v>0</v>
      </c>
      <c r="D2275">
        <v>19166</v>
      </c>
    </row>
    <row r="2276" spans="3:4" x14ac:dyDescent="0.2">
      <c r="C2276" t="s">
        <v>4266</v>
      </c>
      <c r="D2276" t="s">
        <v>5625</v>
      </c>
    </row>
    <row r="2277" spans="3:4" x14ac:dyDescent="0.2">
      <c r="C2277" t="s">
        <v>4267</v>
      </c>
      <c r="D2277" t="s">
        <v>5626</v>
      </c>
    </row>
    <row r="2278" spans="3:4" x14ac:dyDescent="0.2">
      <c r="C2278">
        <v>135323</v>
      </c>
      <c r="D2278">
        <v>26</v>
      </c>
    </row>
    <row r="2279" spans="3:4" x14ac:dyDescent="0.2">
      <c r="C2279" t="s">
        <v>4268</v>
      </c>
      <c r="D2279" t="s">
        <v>5627</v>
      </c>
    </row>
    <row r="2280" spans="3:4" x14ac:dyDescent="0.2">
      <c r="C2280" t="s">
        <v>4269</v>
      </c>
      <c r="D2280" t="s">
        <v>5628</v>
      </c>
    </row>
    <row r="2281" spans="3:4" x14ac:dyDescent="0.2">
      <c r="C2281">
        <v>0</v>
      </c>
      <c r="D2281">
        <v>0</v>
      </c>
    </row>
    <row r="2282" spans="3:4" x14ac:dyDescent="0.2">
      <c r="C2282" t="s">
        <v>4270</v>
      </c>
      <c r="D2282" t="s">
        <v>5629</v>
      </c>
    </row>
    <row r="2283" spans="3:4" x14ac:dyDescent="0.2">
      <c r="C2283" t="s">
        <v>4271</v>
      </c>
      <c r="D2283" t="s">
        <v>5630</v>
      </c>
    </row>
    <row r="2284" spans="3:4" x14ac:dyDescent="0.2">
      <c r="C2284">
        <v>0</v>
      </c>
      <c r="D2284">
        <v>71899</v>
      </c>
    </row>
    <row r="2285" spans="3:4" x14ac:dyDescent="0.2">
      <c r="C2285" t="s">
        <v>4272</v>
      </c>
      <c r="D2285" t="s">
        <v>5631</v>
      </c>
    </row>
    <row r="2286" spans="3:4" x14ac:dyDescent="0.2">
      <c r="C2286" t="s">
        <v>4273</v>
      </c>
      <c r="D2286" t="s">
        <v>5632</v>
      </c>
    </row>
    <row r="2287" spans="3:4" x14ac:dyDescent="0.2">
      <c r="C2287">
        <v>0</v>
      </c>
      <c r="D2287">
        <v>33533</v>
      </c>
    </row>
    <row r="2288" spans="3:4" x14ac:dyDescent="0.2">
      <c r="C2288" t="s">
        <v>4274</v>
      </c>
      <c r="D2288" t="s">
        <v>5633</v>
      </c>
    </row>
    <row r="2289" spans="3:4" x14ac:dyDescent="0.2">
      <c r="C2289" t="s">
        <v>4275</v>
      </c>
      <c r="D2289" t="s">
        <v>5634</v>
      </c>
    </row>
    <row r="2290" spans="3:4" x14ac:dyDescent="0.2">
      <c r="C2290">
        <v>0</v>
      </c>
      <c r="D2290">
        <v>0</v>
      </c>
    </row>
    <row r="2291" spans="3:4" x14ac:dyDescent="0.2">
      <c r="C2291" t="s">
        <v>4276</v>
      </c>
      <c r="D2291" t="s">
        <v>5635</v>
      </c>
    </row>
    <row r="2292" spans="3:4" x14ac:dyDescent="0.2">
      <c r="C2292" t="s">
        <v>4277</v>
      </c>
      <c r="D2292" t="s">
        <v>5636</v>
      </c>
    </row>
    <row r="2293" spans="3:4" x14ac:dyDescent="0.2">
      <c r="C2293">
        <v>0</v>
      </c>
      <c r="D2293">
        <v>0</v>
      </c>
    </row>
    <row r="2294" spans="3:4" x14ac:dyDescent="0.2">
      <c r="C2294" t="s">
        <v>4278</v>
      </c>
      <c r="D2294" t="s">
        <v>5637</v>
      </c>
    </row>
    <row r="2295" spans="3:4" x14ac:dyDescent="0.2">
      <c r="C2295" t="s">
        <v>4279</v>
      </c>
      <c r="D2295" t="s">
        <v>5638</v>
      </c>
    </row>
    <row r="2296" spans="3:4" x14ac:dyDescent="0.2">
      <c r="C2296">
        <v>0</v>
      </c>
      <c r="D2296">
        <v>0</v>
      </c>
    </row>
    <row r="2297" spans="3:4" x14ac:dyDescent="0.2">
      <c r="C2297" t="s">
        <v>4280</v>
      </c>
      <c r="D2297" t="s">
        <v>5639</v>
      </c>
    </row>
    <row r="2298" spans="3:4" x14ac:dyDescent="0.2">
      <c r="C2298" t="s">
        <v>4281</v>
      </c>
      <c r="D2298" t="s">
        <v>5640</v>
      </c>
    </row>
    <row r="2299" spans="3:4" x14ac:dyDescent="0.2">
      <c r="C2299">
        <v>0</v>
      </c>
      <c r="D2299">
        <v>0</v>
      </c>
    </row>
    <row r="2300" spans="3:4" x14ac:dyDescent="0.2">
      <c r="C2300" t="s">
        <v>4282</v>
      </c>
      <c r="D2300" t="s">
        <v>5641</v>
      </c>
    </row>
    <row r="2301" spans="3:4" x14ac:dyDescent="0.2">
      <c r="C2301" t="s">
        <v>4283</v>
      </c>
      <c r="D2301" t="s">
        <v>5642</v>
      </c>
    </row>
    <row r="2302" spans="3:4" x14ac:dyDescent="0.2">
      <c r="C2302">
        <v>0</v>
      </c>
      <c r="D2302">
        <v>0</v>
      </c>
    </row>
    <row r="2303" spans="3:4" x14ac:dyDescent="0.2">
      <c r="C2303" t="s">
        <v>4284</v>
      </c>
      <c r="D2303" t="s">
        <v>5643</v>
      </c>
    </row>
    <row r="2304" spans="3:4" x14ac:dyDescent="0.2">
      <c r="C2304" t="s">
        <v>4285</v>
      </c>
      <c r="D2304" t="s">
        <v>5644</v>
      </c>
    </row>
    <row r="2305" spans="3:4" x14ac:dyDescent="0.2">
      <c r="C2305">
        <v>0</v>
      </c>
      <c r="D2305">
        <v>0</v>
      </c>
    </row>
    <row r="2306" spans="3:4" x14ac:dyDescent="0.2">
      <c r="C2306" t="s">
        <v>4286</v>
      </c>
      <c r="D2306" t="s">
        <v>5645</v>
      </c>
    </row>
    <row r="2307" spans="3:4" x14ac:dyDescent="0.2">
      <c r="C2307" t="s">
        <v>4287</v>
      </c>
      <c r="D2307" t="s">
        <v>5646</v>
      </c>
    </row>
    <row r="2308" spans="3:4" x14ac:dyDescent="0.2">
      <c r="C2308">
        <v>0</v>
      </c>
      <c r="D2308">
        <v>0</v>
      </c>
    </row>
    <row r="2309" spans="3:4" x14ac:dyDescent="0.2">
      <c r="C2309" t="s">
        <v>4288</v>
      </c>
      <c r="D2309" t="s">
        <v>5647</v>
      </c>
    </row>
    <row r="2310" spans="3:4" x14ac:dyDescent="0.2">
      <c r="C2310" t="s">
        <v>4289</v>
      </c>
      <c r="D2310" t="s">
        <v>5648</v>
      </c>
    </row>
    <row r="2311" spans="3:4" x14ac:dyDescent="0.2">
      <c r="C2311">
        <v>139237</v>
      </c>
      <c r="D2311">
        <v>0</v>
      </c>
    </row>
    <row r="2312" spans="3:4" x14ac:dyDescent="0.2">
      <c r="C2312" t="s">
        <v>4290</v>
      </c>
      <c r="D2312" t="s">
        <v>5649</v>
      </c>
    </row>
    <row r="2313" spans="3:4" x14ac:dyDescent="0.2">
      <c r="C2313" t="s">
        <v>4291</v>
      </c>
      <c r="D2313" t="s">
        <v>5650</v>
      </c>
    </row>
    <row r="2314" spans="3:4" x14ac:dyDescent="0.2">
      <c r="C2314">
        <v>0</v>
      </c>
      <c r="D2314">
        <v>0</v>
      </c>
    </row>
    <row r="2315" spans="3:4" x14ac:dyDescent="0.2">
      <c r="C2315" t="s">
        <v>4292</v>
      </c>
      <c r="D2315" t="s">
        <v>5651</v>
      </c>
    </row>
    <row r="2316" spans="3:4" x14ac:dyDescent="0.2">
      <c r="C2316" t="s">
        <v>4293</v>
      </c>
      <c r="D2316" t="s">
        <v>5652</v>
      </c>
    </row>
    <row r="2317" spans="3:4" x14ac:dyDescent="0.2">
      <c r="C2317">
        <v>0</v>
      </c>
      <c r="D2317">
        <v>0</v>
      </c>
    </row>
    <row r="2318" spans="3:4" x14ac:dyDescent="0.2">
      <c r="C2318" t="s">
        <v>4294</v>
      </c>
      <c r="D2318" t="s">
        <v>5653</v>
      </c>
    </row>
    <row r="2319" spans="3:4" x14ac:dyDescent="0.2">
      <c r="C2319" t="s">
        <v>4295</v>
      </c>
      <c r="D2319" t="s">
        <v>5654</v>
      </c>
    </row>
    <row r="2320" spans="3:4" x14ac:dyDescent="0.2">
      <c r="C2320">
        <v>0</v>
      </c>
      <c r="D2320">
        <v>0</v>
      </c>
    </row>
    <row r="2321" spans="3:4" x14ac:dyDescent="0.2">
      <c r="C2321" t="s">
        <v>4296</v>
      </c>
      <c r="D2321" t="s">
        <v>5655</v>
      </c>
    </row>
    <row r="2322" spans="3:4" x14ac:dyDescent="0.2">
      <c r="C2322" t="s">
        <v>4297</v>
      </c>
      <c r="D2322" t="s">
        <v>5656</v>
      </c>
    </row>
    <row r="2323" spans="3:4" x14ac:dyDescent="0.2">
      <c r="C2323">
        <v>0</v>
      </c>
      <c r="D2323">
        <v>0</v>
      </c>
    </row>
    <row r="2324" spans="3:4" x14ac:dyDescent="0.2">
      <c r="C2324" t="s">
        <v>4298</v>
      </c>
      <c r="D2324" t="s">
        <v>5657</v>
      </c>
    </row>
    <row r="2325" spans="3:4" x14ac:dyDescent="0.2">
      <c r="C2325" t="s">
        <v>4299</v>
      </c>
      <c r="D2325" t="s">
        <v>5658</v>
      </c>
    </row>
    <row r="2326" spans="3:4" x14ac:dyDescent="0.2">
      <c r="C2326">
        <v>0</v>
      </c>
      <c r="D2326">
        <v>0</v>
      </c>
    </row>
    <row r="2327" spans="3:4" x14ac:dyDescent="0.2">
      <c r="C2327" t="s">
        <v>4300</v>
      </c>
      <c r="D2327" t="s">
        <v>5659</v>
      </c>
    </row>
    <row r="2328" spans="3:4" x14ac:dyDescent="0.2">
      <c r="C2328" t="s">
        <v>4301</v>
      </c>
      <c r="D2328" t="s">
        <v>5660</v>
      </c>
    </row>
    <row r="2329" spans="3:4" x14ac:dyDescent="0.2">
      <c r="C2329">
        <v>0</v>
      </c>
      <c r="D2329">
        <v>0</v>
      </c>
    </row>
    <row r="2330" spans="3:4" x14ac:dyDescent="0.2">
      <c r="C2330" t="s">
        <v>4302</v>
      </c>
      <c r="D2330" t="s">
        <v>5661</v>
      </c>
    </row>
    <row r="2331" spans="3:4" x14ac:dyDescent="0.2">
      <c r="C2331" t="s">
        <v>4303</v>
      </c>
      <c r="D2331" t="s">
        <v>5662</v>
      </c>
    </row>
    <row r="2332" spans="3:4" x14ac:dyDescent="0.2">
      <c r="C2332">
        <v>0</v>
      </c>
      <c r="D2332">
        <v>0</v>
      </c>
    </row>
    <row r="2333" spans="3:4" x14ac:dyDescent="0.2">
      <c r="C2333" t="s">
        <v>4304</v>
      </c>
      <c r="D2333" t="s">
        <v>5663</v>
      </c>
    </row>
    <row r="2334" spans="3:4" x14ac:dyDescent="0.2">
      <c r="C2334" t="s">
        <v>4305</v>
      </c>
      <c r="D2334" t="s">
        <v>5664</v>
      </c>
    </row>
    <row r="2335" spans="3:4" x14ac:dyDescent="0.2">
      <c r="C2335">
        <v>0</v>
      </c>
      <c r="D2335">
        <v>0</v>
      </c>
    </row>
    <row r="2336" spans="3:4" x14ac:dyDescent="0.2">
      <c r="C2336" t="s">
        <v>4306</v>
      </c>
      <c r="D2336" t="s">
        <v>5665</v>
      </c>
    </row>
    <row r="2337" spans="3:4" x14ac:dyDescent="0.2">
      <c r="C2337" t="s">
        <v>4307</v>
      </c>
      <c r="D2337" t="s">
        <v>5666</v>
      </c>
    </row>
    <row r="2338" spans="3:4" x14ac:dyDescent="0.2">
      <c r="C2338">
        <v>0</v>
      </c>
      <c r="D2338">
        <v>40000</v>
      </c>
    </row>
    <row r="2339" spans="3:4" x14ac:dyDescent="0.2">
      <c r="C2339" t="s">
        <v>4308</v>
      </c>
      <c r="D2339" t="s">
        <v>5667</v>
      </c>
    </row>
    <row r="2340" spans="3:4" x14ac:dyDescent="0.2">
      <c r="C2340" t="s">
        <v>4309</v>
      </c>
      <c r="D2340" t="s">
        <v>5668</v>
      </c>
    </row>
    <row r="2341" spans="3:4" x14ac:dyDescent="0.2">
      <c r="C2341">
        <v>0</v>
      </c>
      <c r="D2341">
        <v>0</v>
      </c>
    </row>
    <row r="2342" spans="3:4" x14ac:dyDescent="0.2">
      <c r="C2342" t="s">
        <v>4310</v>
      </c>
      <c r="D2342" t="s">
        <v>5669</v>
      </c>
    </row>
    <row r="2343" spans="3:4" x14ac:dyDescent="0.2">
      <c r="C2343" t="s">
        <v>4311</v>
      </c>
      <c r="D2343" t="s">
        <v>5670</v>
      </c>
    </row>
    <row r="2344" spans="3:4" x14ac:dyDescent="0.2">
      <c r="C2344">
        <v>0</v>
      </c>
      <c r="D2344">
        <v>0</v>
      </c>
    </row>
    <row r="2345" spans="3:4" x14ac:dyDescent="0.2">
      <c r="C2345" t="s">
        <v>4312</v>
      </c>
      <c r="D2345" t="s">
        <v>5671</v>
      </c>
    </row>
    <row r="2346" spans="3:4" x14ac:dyDescent="0.2">
      <c r="C2346" t="s">
        <v>4313</v>
      </c>
      <c r="D2346" t="s">
        <v>5672</v>
      </c>
    </row>
    <row r="2347" spans="3:4" x14ac:dyDescent="0.2">
      <c r="C2347">
        <v>0</v>
      </c>
      <c r="D2347">
        <v>0</v>
      </c>
    </row>
    <row r="2348" spans="3:4" x14ac:dyDescent="0.2">
      <c r="C2348" t="s">
        <v>4314</v>
      </c>
      <c r="D2348" t="s">
        <v>5673</v>
      </c>
    </row>
    <row r="2349" spans="3:4" x14ac:dyDescent="0.2">
      <c r="C2349" t="s">
        <v>4315</v>
      </c>
      <c r="D2349" t="s">
        <v>5674</v>
      </c>
    </row>
    <row r="2350" spans="3:4" x14ac:dyDescent="0.2">
      <c r="C2350">
        <v>0</v>
      </c>
      <c r="D2350">
        <v>0</v>
      </c>
    </row>
    <row r="2351" spans="3:4" x14ac:dyDescent="0.2">
      <c r="C2351" t="s">
        <v>4316</v>
      </c>
      <c r="D2351" t="s">
        <v>5675</v>
      </c>
    </row>
    <row r="2352" spans="3:4" x14ac:dyDescent="0.2">
      <c r="C2352" t="s">
        <v>4317</v>
      </c>
      <c r="D2352" t="s">
        <v>5676</v>
      </c>
    </row>
    <row r="2353" spans="3:4" x14ac:dyDescent="0.2">
      <c r="C2353">
        <v>0</v>
      </c>
      <c r="D2353">
        <v>14584627</v>
      </c>
    </row>
    <row r="2354" spans="3:4" x14ac:dyDescent="0.2">
      <c r="C2354" t="s">
        <v>4318</v>
      </c>
      <c r="D2354" t="s">
        <v>5677</v>
      </c>
    </row>
    <row r="2355" spans="3:4" x14ac:dyDescent="0.2">
      <c r="C2355" t="s">
        <v>4319</v>
      </c>
      <c r="D2355" t="s">
        <v>5678</v>
      </c>
    </row>
    <row r="2356" spans="3:4" x14ac:dyDescent="0.2">
      <c r="C2356">
        <v>0</v>
      </c>
      <c r="D2356">
        <v>0</v>
      </c>
    </row>
    <row r="2357" spans="3:4" x14ac:dyDescent="0.2">
      <c r="C2357" t="s">
        <v>4320</v>
      </c>
      <c r="D2357" t="s">
        <v>5679</v>
      </c>
    </row>
    <row r="2358" spans="3:4" x14ac:dyDescent="0.2">
      <c r="C2358" t="s">
        <v>4321</v>
      </c>
      <c r="D2358" t="s">
        <v>5680</v>
      </c>
    </row>
    <row r="2359" spans="3:4" x14ac:dyDescent="0.2">
      <c r="C2359">
        <v>111502</v>
      </c>
      <c r="D2359">
        <v>0</v>
      </c>
    </row>
    <row r="2360" spans="3:4" x14ac:dyDescent="0.2">
      <c r="C2360" t="s">
        <v>4322</v>
      </c>
      <c r="D2360" t="s">
        <v>5681</v>
      </c>
    </row>
    <row r="2361" spans="3:4" x14ac:dyDescent="0.2">
      <c r="C2361" t="s">
        <v>4323</v>
      </c>
      <c r="D2361" t="s">
        <v>5682</v>
      </c>
    </row>
    <row r="2362" spans="3:4" x14ac:dyDescent="0.2">
      <c r="C2362">
        <v>0</v>
      </c>
      <c r="D2362">
        <v>0</v>
      </c>
    </row>
    <row r="2363" spans="3:4" x14ac:dyDescent="0.2">
      <c r="C2363" t="s">
        <v>4324</v>
      </c>
      <c r="D2363" t="s">
        <v>5683</v>
      </c>
    </row>
    <row r="2364" spans="3:4" x14ac:dyDescent="0.2">
      <c r="C2364" t="s">
        <v>4325</v>
      </c>
      <c r="D2364" t="s">
        <v>5684</v>
      </c>
    </row>
    <row r="2365" spans="3:4" x14ac:dyDescent="0.2">
      <c r="C2365">
        <v>0</v>
      </c>
      <c r="D2365">
        <v>15000000</v>
      </c>
    </row>
    <row r="2366" spans="3:4" x14ac:dyDescent="0.2">
      <c r="C2366" t="s">
        <v>4326</v>
      </c>
      <c r="D2366" t="s">
        <v>5685</v>
      </c>
    </row>
    <row r="2367" spans="3:4" x14ac:dyDescent="0.2">
      <c r="C2367" t="s">
        <v>4327</v>
      </c>
      <c r="D2367" t="s">
        <v>5686</v>
      </c>
    </row>
    <row r="2368" spans="3:4" x14ac:dyDescent="0.2">
      <c r="C2368">
        <v>0</v>
      </c>
      <c r="D2368">
        <v>0</v>
      </c>
    </row>
    <row r="2369" spans="3:4" x14ac:dyDescent="0.2">
      <c r="C2369" t="s">
        <v>4328</v>
      </c>
      <c r="D2369" t="s">
        <v>5687</v>
      </c>
    </row>
    <row r="2370" spans="3:4" x14ac:dyDescent="0.2">
      <c r="C2370" t="s">
        <v>4329</v>
      </c>
      <c r="D2370" t="s">
        <v>5688</v>
      </c>
    </row>
    <row r="2371" spans="3:4" x14ac:dyDescent="0.2">
      <c r="C2371">
        <v>101406</v>
      </c>
      <c r="D2371">
        <v>0</v>
      </c>
    </row>
    <row r="2372" spans="3:4" x14ac:dyDescent="0.2">
      <c r="C2372" t="s">
        <v>4330</v>
      </c>
      <c r="D2372" t="s">
        <v>5689</v>
      </c>
    </row>
    <row r="2373" spans="3:4" x14ac:dyDescent="0.2">
      <c r="C2373" t="s">
        <v>4331</v>
      </c>
      <c r="D2373" t="s">
        <v>5690</v>
      </c>
    </row>
    <row r="2374" spans="3:4" x14ac:dyDescent="0.2">
      <c r="C2374">
        <v>0</v>
      </c>
      <c r="D2374">
        <v>0</v>
      </c>
    </row>
    <row r="2375" spans="3:4" x14ac:dyDescent="0.2">
      <c r="C2375" t="s">
        <v>4332</v>
      </c>
      <c r="D2375" t="s">
        <v>5691</v>
      </c>
    </row>
    <row r="2376" spans="3:4" x14ac:dyDescent="0.2">
      <c r="C2376" t="s">
        <v>4333</v>
      </c>
      <c r="D2376" t="s">
        <v>5692</v>
      </c>
    </row>
    <row r="2377" spans="3:4" x14ac:dyDescent="0.2">
      <c r="C2377">
        <v>0</v>
      </c>
      <c r="D2377">
        <v>0</v>
      </c>
    </row>
    <row r="2378" spans="3:4" x14ac:dyDescent="0.2">
      <c r="C2378" t="s">
        <v>4334</v>
      </c>
      <c r="D2378" t="s">
        <v>5693</v>
      </c>
    </row>
    <row r="2379" spans="3:4" x14ac:dyDescent="0.2">
      <c r="C2379" t="s">
        <v>4335</v>
      </c>
      <c r="D2379" t="s">
        <v>5694</v>
      </c>
    </row>
    <row r="2380" spans="3:4" x14ac:dyDescent="0.2">
      <c r="C2380">
        <v>0</v>
      </c>
      <c r="D2380">
        <v>0</v>
      </c>
    </row>
    <row r="2381" spans="3:4" x14ac:dyDescent="0.2">
      <c r="C2381" t="s">
        <v>4336</v>
      </c>
      <c r="D2381" t="s">
        <v>5695</v>
      </c>
    </row>
    <row r="2382" spans="3:4" x14ac:dyDescent="0.2">
      <c r="C2382" t="s">
        <v>4337</v>
      </c>
      <c r="D2382" t="s">
        <v>5696</v>
      </c>
    </row>
    <row r="2383" spans="3:4" x14ac:dyDescent="0.2">
      <c r="C2383">
        <v>0</v>
      </c>
      <c r="D2383">
        <v>0</v>
      </c>
    </row>
    <row r="2384" spans="3:4" x14ac:dyDescent="0.2">
      <c r="C2384" t="s">
        <v>4338</v>
      </c>
      <c r="D2384" t="s">
        <v>5697</v>
      </c>
    </row>
    <row r="2385" spans="3:4" x14ac:dyDescent="0.2">
      <c r="C2385" t="s">
        <v>4339</v>
      </c>
      <c r="D2385" t="s">
        <v>5698</v>
      </c>
    </row>
    <row r="2386" spans="3:4" x14ac:dyDescent="0.2">
      <c r="C2386">
        <v>0</v>
      </c>
      <c r="D2386">
        <v>0</v>
      </c>
    </row>
    <row r="2387" spans="3:4" x14ac:dyDescent="0.2">
      <c r="C2387" t="s">
        <v>4340</v>
      </c>
      <c r="D2387" t="s">
        <v>5699</v>
      </c>
    </row>
    <row r="2388" spans="3:4" x14ac:dyDescent="0.2">
      <c r="C2388" t="s">
        <v>4341</v>
      </c>
      <c r="D2388" t="s">
        <v>5700</v>
      </c>
    </row>
    <row r="2389" spans="3:4" x14ac:dyDescent="0.2">
      <c r="C2389">
        <v>0</v>
      </c>
      <c r="D2389">
        <v>0</v>
      </c>
    </row>
    <row r="2390" spans="3:4" x14ac:dyDescent="0.2">
      <c r="C2390" t="s">
        <v>4342</v>
      </c>
      <c r="D2390" t="s">
        <v>5701</v>
      </c>
    </row>
    <row r="2391" spans="3:4" x14ac:dyDescent="0.2">
      <c r="C2391" t="s">
        <v>4343</v>
      </c>
      <c r="D2391" t="s">
        <v>5702</v>
      </c>
    </row>
    <row r="2392" spans="3:4" x14ac:dyDescent="0.2">
      <c r="C2392">
        <v>0</v>
      </c>
      <c r="D2392">
        <v>0</v>
      </c>
    </row>
    <row r="2393" spans="3:4" x14ac:dyDescent="0.2">
      <c r="C2393" t="s">
        <v>4344</v>
      </c>
      <c r="D2393" t="s">
        <v>5703</v>
      </c>
    </row>
    <row r="2394" spans="3:4" x14ac:dyDescent="0.2">
      <c r="C2394" t="s">
        <v>4345</v>
      </c>
      <c r="D2394" t="s">
        <v>5704</v>
      </c>
    </row>
    <row r="2395" spans="3:4" x14ac:dyDescent="0.2">
      <c r="C2395">
        <v>0</v>
      </c>
      <c r="D2395">
        <v>0</v>
      </c>
    </row>
    <row r="2396" spans="3:4" x14ac:dyDescent="0.2">
      <c r="C2396" t="s">
        <v>4346</v>
      </c>
      <c r="D2396" t="s">
        <v>5705</v>
      </c>
    </row>
    <row r="2397" spans="3:4" x14ac:dyDescent="0.2">
      <c r="C2397" t="s">
        <v>4347</v>
      </c>
      <c r="D2397" t="s">
        <v>5706</v>
      </c>
    </row>
    <row r="2398" spans="3:4" x14ac:dyDescent="0.2">
      <c r="C2398">
        <v>0</v>
      </c>
      <c r="D2398">
        <v>0</v>
      </c>
    </row>
    <row r="2399" spans="3:4" x14ac:dyDescent="0.2">
      <c r="C2399" t="s">
        <v>4348</v>
      </c>
      <c r="D2399" t="s">
        <v>5707</v>
      </c>
    </row>
    <row r="2400" spans="3:4" x14ac:dyDescent="0.2">
      <c r="D2400" t="s">
        <v>5708</v>
      </c>
    </row>
    <row r="2401" spans="4:4" x14ac:dyDescent="0.2">
      <c r="D2401">
        <v>0</v>
      </c>
    </row>
    <row r="2402" spans="4:4" x14ac:dyDescent="0.2">
      <c r="D2402" t="s">
        <v>5709</v>
      </c>
    </row>
    <row r="2403" spans="4:4" x14ac:dyDescent="0.2">
      <c r="D2403" t="s">
        <v>5710</v>
      </c>
    </row>
    <row r="2404" spans="4:4" x14ac:dyDescent="0.2">
      <c r="D2404">
        <v>0</v>
      </c>
    </row>
    <row r="2405" spans="4:4" x14ac:dyDescent="0.2">
      <c r="D2405" t="s">
        <v>5711</v>
      </c>
    </row>
    <row r="2406" spans="4:4" x14ac:dyDescent="0.2">
      <c r="D2406" t="s">
        <v>5712</v>
      </c>
    </row>
    <row r="2407" spans="4:4" x14ac:dyDescent="0.2">
      <c r="D2407">
        <v>0</v>
      </c>
    </row>
    <row r="2408" spans="4:4" x14ac:dyDescent="0.2">
      <c r="D2408" t="s">
        <v>5713</v>
      </c>
    </row>
    <row r="2409" spans="4:4" x14ac:dyDescent="0.2">
      <c r="D2409" t="s">
        <v>5714</v>
      </c>
    </row>
    <row r="2410" spans="4:4" x14ac:dyDescent="0.2">
      <c r="D2410">
        <v>0</v>
      </c>
    </row>
    <row r="2411" spans="4:4" x14ac:dyDescent="0.2">
      <c r="D2411" t="s">
        <v>5715</v>
      </c>
    </row>
    <row r="2412" spans="4:4" x14ac:dyDescent="0.2">
      <c r="D2412" t="s">
        <v>5716</v>
      </c>
    </row>
    <row r="2413" spans="4:4" x14ac:dyDescent="0.2">
      <c r="D2413">
        <v>0</v>
      </c>
    </row>
    <row r="2414" spans="4:4" x14ac:dyDescent="0.2">
      <c r="D2414" t="s">
        <v>5717</v>
      </c>
    </row>
    <row r="2415" spans="4:4" x14ac:dyDescent="0.2">
      <c r="D2415" t="s">
        <v>5718</v>
      </c>
    </row>
    <row r="2416" spans="4:4" x14ac:dyDescent="0.2">
      <c r="D2416">
        <v>0</v>
      </c>
    </row>
    <row r="2417" spans="4:4" x14ac:dyDescent="0.2">
      <c r="D2417" t="s">
        <v>5719</v>
      </c>
    </row>
    <row r="2418" spans="4:4" x14ac:dyDescent="0.2">
      <c r="D2418" t="s">
        <v>5720</v>
      </c>
    </row>
    <row r="2419" spans="4:4" x14ac:dyDescent="0.2">
      <c r="D2419">
        <v>0</v>
      </c>
    </row>
    <row r="2420" spans="4:4" x14ac:dyDescent="0.2">
      <c r="D2420" t="s">
        <v>5721</v>
      </c>
    </row>
    <row r="2421" spans="4:4" x14ac:dyDescent="0.2">
      <c r="D2421" t="s">
        <v>5722</v>
      </c>
    </row>
    <row r="2422" spans="4:4" x14ac:dyDescent="0.2">
      <c r="D2422">
        <v>0</v>
      </c>
    </row>
    <row r="2423" spans="4:4" x14ac:dyDescent="0.2">
      <c r="D2423" t="s">
        <v>5723</v>
      </c>
    </row>
    <row r="2424" spans="4:4" x14ac:dyDescent="0.2">
      <c r="D2424" t="s">
        <v>5724</v>
      </c>
    </row>
    <row r="2425" spans="4:4" x14ac:dyDescent="0.2">
      <c r="D2425">
        <v>0</v>
      </c>
    </row>
    <row r="2426" spans="4:4" x14ac:dyDescent="0.2">
      <c r="D2426" t="s">
        <v>5725</v>
      </c>
    </row>
    <row r="2427" spans="4:4" x14ac:dyDescent="0.2">
      <c r="D2427" t="s">
        <v>5726</v>
      </c>
    </row>
    <row r="2428" spans="4:4" x14ac:dyDescent="0.2">
      <c r="D2428">
        <v>0</v>
      </c>
    </row>
    <row r="2429" spans="4:4" x14ac:dyDescent="0.2">
      <c r="D2429" t="s">
        <v>5727</v>
      </c>
    </row>
    <row r="2430" spans="4:4" x14ac:dyDescent="0.2">
      <c r="D2430" t="s">
        <v>5728</v>
      </c>
    </row>
    <row r="2431" spans="4:4" x14ac:dyDescent="0.2">
      <c r="D2431">
        <v>0</v>
      </c>
    </row>
    <row r="2432" spans="4:4" x14ac:dyDescent="0.2">
      <c r="D2432" t="s">
        <v>5729</v>
      </c>
    </row>
    <row r="2433" spans="4:4" x14ac:dyDescent="0.2">
      <c r="D2433" t="s">
        <v>5730</v>
      </c>
    </row>
    <row r="2434" spans="4:4" x14ac:dyDescent="0.2">
      <c r="D2434">
        <v>0</v>
      </c>
    </row>
    <row r="2435" spans="4:4" x14ac:dyDescent="0.2">
      <c r="D2435" t="s">
        <v>5731</v>
      </c>
    </row>
    <row r="2436" spans="4:4" x14ac:dyDescent="0.2">
      <c r="D2436" t="s">
        <v>5732</v>
      </c>
    </row>
    <row r="2437" spans="4:4" x14ac:dyDescent="0.2">
      <c r="D2437">
        <v>0</v>
      </c>
    </row>
    <row r="2438" spans="4:4" x14ac:dyDescent="0.2">
      <c r="D2438" t="s">
        <v>5733</v>
      </c>
    </row>
    <row r="2439" spans="4:4" x14ac:dyDescent="0.2">
      <c r="D2439" t="s">
        <v>5734</v>
      </c>
    </row>
    <row r="2440" spans="4:4" x14ac:dyDescent="0.2">
      <c r="D2440">
        <v>0</v>
      </c>
    </row>
    <row r="2441" spans="4:4" x14ac:dyDescent="0.2">
      <c r="D2441" t="s">
        <v>5735</v>
      </c>
    </row>
    <row r="2442" spans="4:4" x14ac:dyDescent="0.2">
      <c r="D2442" t="s">
        <v>5736</v>
      </c>
    </row>
    <row r="2443" spans="4:4" x14ac:dyDescent="0.2">
      <c r="D2443">
        <v>0</v>
      </c>
    </row>
    <row r="2444" spans="4:4" x14ac:dyDescent="0.2">
      <c r="D2444" t="s">
        <v>5737</v>
      </c>
    </row>
    <row r="2445" spans="4:4" x14ac:dyDescent="0.2">
      <c r="D2445" t="s">
        <v>5738</v>
      </c>
    </row>
    <row r="2446" spans="4:4" x14ac:dyDescent="0.2">
      <c r="D2446">
        <v>0</v>
      </c>
    </row>
    <row r="2447" spans="4:4" x14ac:dyDescent="0.2">
      <c r="D2447" t="s">
        <v>5739</v>
      </c>
    </row>
    <row r="2448" spans="4:4" x14ac:dyDescent="0.2">
      <c r="D2448" t="s">
        <v>5740</v>
      </c>
    </row>
    <row r="2449" spans="4:4" x14ac:dyDescent="0.2">
      <c r="D2449">
        <v>0</v>
      </c>
    </row>
    <row r="2450" spans="4:4" x14ac:dyDescent="0.2">
      <c r="D2450" t="s">
        <v>5741</v>
      </c>
    </row>
    <row r="2451" spans="4:4" x14ac:dyDescent="0.2">
      <c r="D2451" t="s">
        <v>5742</v>
      </c>
    </row>
    <row r="2452" spans="4:4" x14ac:dyDescent="0.2">
      <c r="D2452">
        <v>0</v>
      </c>
    </row>
    <row r="2453" spans="4:4" x14ac:dyDescent="0.2">
      <c r="D2453" t="s">
        <v>5743</v>
      </c>
    </row>
    <row r="2454" spans="4:4" x14ac:dyDescent="0.2">
      <c r="D2454" t="s">
        <v>5744</v>
      </c>
    </row>
    <row r="2455" spans="4:4" x14ac:dyDescent="0.2">
      <c r="D2455">
        <v>0</v>
      </c>
    </row>
    <row r="2456" spans="4:4" x14ac:dyDescent="0.2">
      <c r="D2456" t="s">
        <v>5745</v>
      </c>
    </row>
    <row r="2457" spans="4:4" x14ac:dyDescent="0.2">
      <c r="D2457" t="s">
        <v>5746</v>
      </c>
    </row>
    <row r="2458" spans="4:4" x14ac:dyDescent="0.2">
      <c r="D2458">
        <v>0</v>
      </c>
    </row>
    <row r="2459" spans="4:4" x14ac:dyDescent="0.2">
      <c r="D2459" t="s">
        <v>5747</v>
      </c>
    </row>
    <row r="2460" spans="4:4" x14ac:dyDescent="0.2">
      <c r="D2460" t="s">
        <v>5748</v>
      </c>
    </row>
    <row r="2461" spans="4:4" x14ac:dyDescent="0.2">
      <c r="D2461">
        <v>0</v>
      </c>
    </row>
    <row r="2462" spans="4:4" x14ac:dyDescent="0.2">
      <c r="D2462" t="s">
        <v>5749</v>
      </c>
    </row>
    <row r="2463" spans="4:4" x14ac:dyDescent="0.2">
      <c r="D2463" t="s">
        <v>5750</v>
      </c>
    </row>
    <row r="2464" spans="4:4" x14ac:dyDescent="0.2">
      <c r="D2464">
        <v>0</v>
      </c>
    </row>
    <row r="2465" spans="4:4" x14ac:dyDescent="0.2">
      <c r="D2465" t="s">
        <v>5751</v>
      </c>
    </row>
    <row r="2466" spans="4:4" x14ac:dyDescent="0.2">
      <c r="D2466" t="s">
        <v>5752</v>
      </c>
    </row>
    <row r="2467" spans="4:4" x14ac:dyDescent="0.2">
      <c r="D2467">
        <v>158689</v>
      </c>
    </row>
    <row r="2468" spans="4:4" x14ac:dyDescent="0.2">
      <c r="D2468" t="s">
        <v>5753</v>
      </c>
    </row>
    <row r="2469" spans="4:4" x14ac:dyDescent="0.2">
      <c r="D2469" t="s">
        <v>5754</v>
      </c>
    </row>
    <row r="2470" spans="4:4" x14ac:dyDescent="0.2">
      <c r="D2470">
        <v>0</v>
      </c>
    </row>
    <row r="2471" spans="4:4" x14ac:dyDescent="0.2">
      <c r="D2471" t="s">
        <v>5755</v>
      </c>
    </row>
    <row r="2472" spans="4:4" x14ac:dyDescent="0.2">
      <c r="D2472" t="s">
        <v>5756</v>
      </c>
    </row>
    <row r="2473" spans="4:4" x14ac:dyDescent="0.2">
      <c r="D2473">
        <v>0</v>
      </c>
    </row>
    <row r="2474" spans="4:4" x14ac:dyDescent="0.2">
      <c r="D2474" t="s">
        <v>5757</v>
      </c>
    </row>
    <row r="2475" spans="4:4" x14ac:dyDescent="0.2">
      <c r="D2475" t="s">
        <v>5758</v>
      </c>
    </row>
    <row r="2476" spans="4:4" x14ac:dyDescent="0.2">
      <c r="D2476">
        <v>0</v>
      </c>
    </row>
    <row r="2477" spans="4:4" x14ac:dyDescent="0.2">
      <c r="D2477" t="s">
        <v>5759</v>
      </c>
    </row>
    <row r="2478" spans="4:4" x14ac:dyDescent="0.2">
      <c r="D2478" t="s">
        <v>5760</v>
      </c>
    </row>
    <row r="2479" spans="4:4" x14ac:dyDescent="0.2">
      <c r="D2479">
        <v>0</v>
      </c>
    </row>
    <row r="2480" spans="4:4" x14ac:dyDescent="0.2">
      <c r="D2480" t="s">
        <v>5761</v>
      </c>
    </row>
    <row r="2481" spans="4:4" x14ac:dyDescent="0.2">
      <c r="D2481" t="s">
        <v>5762</v>
      </c>
    </row>
    <row r="2482" spans="4:4" x14ac:dyDescent="0.2">
      <c r="D2482">
        <v>0</v>
      </c>
    </row>
    <row r="2483" spans="4:4" x14ac:dyDescent="0.2">
      <c r="D2483" t="s">
        <v>5763</v>
      </c>
    </row>
    <row r="2484" spans="4:4" x14ac:dyDescent="0.2">
      <c r="D2484" t="s">
        <v>5764</v>
      </c>
    </row>
    <row r="2485" spans="4:4" x14ac:dyDescent="0.2">
      <c r="D2485">
        <v>185005</v>
      </c>
    </row>
    <row r="2486" spans="4:4" x14ac:dyDescent="0.2">
      <c r="D2486" t="s">
        <v>5765</v>
      </c>
    </row>
    <row r="2487" spans="4:4" x14ac:dyDescent="0.2">
      <c r="D2487" t="s">
        <v>5766</v>
      </c>
    </row>
    <row r="2488" spans="4:4" x14ac:dyDescent="0.2">
      <c r="D2488">
        <v>0</v>
      </c>
    </row>
    <row r="2489" spans="4:4" x14ac:dyDescent="0.2">
      <c r="D2489" t="s">
        <v>5767</v>
      </c>
    </row>
    <row r="2490" spans="4:4" x14ac:dyDescent="0.2">
      <c r="D2490" t="s">
        <v>5768</v>
      </c>
    </row>
    <row r="2491" spans="4:4" x14ac:dyDescent="0.2">
      <c r="D2491">
        <v>0</v>
      </c>
    </row>
    <row r="2492" spans="4:4" x14ac:dyDescent="0.2">
      <c r="D2492" t="s">
        <v>5769</v>
      </c>
    </row>
    <row r="2493" spans="4:4" x14ac:dyDescent="0.2">
      <c r="D2493" t="s">
        <v>5770</v>
      </c>
    </row>
    <row r="2494" spans="4:4" x14ac:dyDescent="0.2">
      <c r="D2494">
        <v>0</v>
      </c>
    </row>
    <row r="2495" spans="4:4" x14ac:dyDescent="0.2">
      <c r="D2495" t="s">
        <v>5771</v>
      </c>
    </row>
    <row r="2496" spans="4:4" x14ac:dyDescent="0.2">
      <c r="D2496" t="s">
        <v>5772</v>
      </c>
    </row>
    <row r="2497" spans="4:4" x14ac:dyDescent="0.2">
      <c r="D2497">
        <v>0</v>
      </c>
    </row>
    <row r="2498" spans="4:4" x14ac:dyDescent="0.2">
      <c r="D2498" t="s">
        <v>5773</v>
      </c>
    </row>
    <row r="2499" spans="4:4" x14ac:dyDescent="0.2">
      <c r="D2499" t="s">
        <v>5774</v>
      </c>
    </row>
    <row r="2500" spans="4:4" x14ac:dyDescent="0.2">
      <c r="D2500">
        <v>0</v>
      </c>
    </row>
    <row r="2501" spans="4:4" x14ac:dyDescent="0.2">
      <c r="D2501" t="s">
        <v>5775</v>
      </c>
    </row>
    <row r="2502" spans="4:4" x14ac:dyDescent="0.2">
      <c r="D2502" t="s">
        <v>5776</v>
      </c>
    </row>
    <row r="2503" spans="4:4" x14ac:dyDescent="0.2">
      <c r="D2503">
        <v>0</v>
      </c>
    </row>
    <row r="2504" spans="4:4" x14ac:dyDescent="0.2">
      <c r="D2504" t="s">
        <v>5777</v>
      </c>
    </row>
    <row r="2505" spans="4:4" x14ac:dyDescent="0.2">
      <c r="D2505" t="s">
        <v>5778</v>
      </c>
    </row>
    <row r="2506" spans="4:4" x14ac:dyDescent="0.2">
      <c r="D2506">
        <v>0</v>
      </c>
    </row>
    <row r="2507" spans="4:4" x14ac:dyDescent="0.2">
      <c r="D2507" t="s">
        <v>5779</v>
      </c>
    </row>
    <row r="2508" spans="4:4" x14ac:dyDescent="0.2">
      <c r="D2508" t="s">
        <v>5780</v>
      </c>
    </row>
    <row r="2509" spans="4:4" x14ac:dyDescent="0.2">
      <c r="D2509">
        <v>0</v>
      </c>
    </row>
    <row r="2510" spans="4:4" x14ac:dyDescent="0.2">
      <c r="D2510" t="s">
        <v>5781</v>
      </c>
    </row>
    <row r="2511" spans="4:4" x14ac:dyDescent="0.2">
      <c r="D2511" t="s">
        <v>5782</v>
      </c>
    </row>
    <row r="2512" spans="4:4" x14ac:dyDescent="0.2">
      <c r="D2512">
        <v>0</v>
      </c>
    </row>
    <row r="2513" spans="4:4" x14ac:dyDescent="0.2">
      <c r="D2513" t="s">
        <v>5783</v>
      </c>
    </row>
    <row r="2514" spans="4:4" x14ac:dyDescent="0.2">
      <c r="D2514" t="s">
        <v>5784</v>
      </c>
    </row>
    <row r="2515" spans="4:4" x14ac:dyDescent="0.2">
      <c r="D2515">
        <v>0</v>
      </c>
    </row>
    <row r="2516" spans="4:4" x14ac:dyDescent="0.2">
      <c r="D2516" t="s">
        <v>5785</v>
      </c>
    </row>
    <row r="2517" spans="4:4" x14ac:dyDescent="0.2">
      <c r="D2517" t="s">
        <v>5786</v>
      </c>
    </row>
    <row r="2518" spans="4:4" x14ac:dyDescent="0.2">
      <c r="D2518">
        <v>0</v>
      </c>
    </row>
    <row r="2519" spans="4:4" x14ac:dyDescent="0.2">
      <c r="D2519" t="s">
        <v>5787</v>
      </c>
    </row>
    <row r="2520" spans="4:4" x14ac:dyDescent="0.2">
      <c r="D2520" t="s">
        <v>5788</v>
      </c>
    </row>
    <row r="2521" spans="4:4" x14ac:dyDescent="0.2">
      <c r="D2521">
        <v>226033</v>
      </c>
    </row>
    <row r="2522" spans="4:4" x14ac:dyDescent="0.2">
      <c r="D2522" t="s">
        <v>5789</v>
      </c>
    </row>
    <row r="2523" spans="4:4" x14ac:dyDescent="0.2">
      <c r="D2523" t="s">
        <v>5790</v>
      </c>
    </row>
    <row r="2524" spans="4:4" x14ac:dyDescent="0.2">
      <c r="D2524">
        <v>0</v>
      </c>
    </row>
    <row r="2525" spans="4:4" x14ac:dyDescent="0.2">
      <c r="D2525" t="s">
        <v>5791</v>
      </c>
    </row>
    <row r="2526" spans="4:4" x14ac:dyDescent="0.2">
      <c r="D2526" t="s">
        <v>5792</v>
      </c>
    </row>
    <row r="2527" spans="4:4" x14ac:dyDescent="0.2">
      <c r="D2527">
        <v>0</v>
      </c>
    </row>
    <row r="2528" spans="4:4" x14ac:dyDescent="0.2">
      <c r="D2528" t="s">
        <v>5793</v>
      </c>
    </row>
    <row r="2529" spans="4:4" x14ac:dyDescent="0.2">
      <c r="D2529" t="s">
        <v>5794</v>
      </c>
    </row>
    <row r="2530" spans="4:4" x14ac:dyDescent="0.2">
      <c r="D2530">
        <v>0</v>
      </c>
    </row>
    <row r="2531" spans="4:4" x14ac:dyDescent="0.2">
      <c r="D2531" t="s">
        <v>5795</v>
      </c>
    </row>
    <row r="2532" spans="4:4" x14ac:dyDescent="0.2">
      <c r="D2532" t="s">
        <v>5796</v>
      </c>
    </row>
    <row r="2533" spans="4:4" x14ac:dyDescent="0.2">
      <c r="D2533">
        <v>0</v>
      </c>
    </row>
    <row r="2534" spans="4:4" x14ac:dyDescent="0.2">
      <c r="D2534" t="s">
        <v>5797</v>
      </c>
    </row>
    <row r="2535" spans="4:4" x14ac:dyDescent="0.2">
      <c r="D2535" t="s">
        <v>5798</v>
      </c>
    </row>
    <row r="2536" spans="4:4" x14ac:dyDescent="0.2">
      <c r="D2536">
        <v>0</v>
      </c>
    </row>
    <row r="2537" spans="4:4" x14ac:dyDescent="0.2">
      <c r="D2537" t="s">
        <v>5799</v>
      </c>
    </row>
    <row r="2538" spans="4:4" x14ac:dyDescent="0.2">
      <c r="D2538" t="s">
        <v>5800</v>
      </c>
    </row>
    <row r="2539" spans="4:4" x14ac:dyDescent="0.2">
      <c r="D2539">
        <v>38587</v>
      </c>
    </row>
    <row r="2540" spans="4:4" x14ac:dyDescent="0.2">
      <c r="D2540" t="s">
        <v>5801</v>
      </c>
    </row>
    <row r="2541" spans="4:4" x14ac:dyDescent="0.2">
      <c r="D2541" t="s">
        <v>5802</v>
      </c>
    </row>
    <row r="2542" spans="4:4" x14ac:dyDescent="0.2">
      <c r="D2542">
        <v>0</v>
      </c>
    </row>
    <row r="2543" spans="4:4" x14ac:dyDescent="0.2">
      <c r="D2543" t="s">
        <v>5803</v>
      </c>
    </row>
    <row r="2544" spans="4:4" x14ac:dyDescent="0.2">
      <c r="D2544" t="s">
        <v>5804</v>
      </c>
    </row>
    <row r="2545" spans="4:4" x14ac:dyDescent="0.2">
      <c r="D2545">
        <v>0</v>
      </c>
    </row>
    <row r="2546" spans="4:4" x14ac:dyDescent="0.2">
      <c r="D2546" t="s">
        <v>5805</v>
      </c>
    </row>
    <row r="2547" spans="4:4" x14ac:dyDescent="0.2">
      <c r="D2547" t="s">
        <v>5806</v>
      </c>
    </row>
    <row r="2548" spans="4:4" x14ac:dyDescent="0.2">
      <c r="D2548">
        <v>0</v>
      </c>
    </row>
    <row r="2549" spans="4:4" x14ac:dyDescent="0.2">
      <c r="D2549" t="s">
        <v>5807</v>
      </c>
    </row>
    <row r="2550" spans="4:4" x14ac:dyDescent="0.2">
      <c r="D2550" t="s">
        <v>5808</v>
      </c>
    </row>
    <row r="2551" spans="4:4" x14ac:dyDescent="0.2">
      <c r="D2551">
        <v>0</v>
      </c>
    </row>
    <row r="2552" spans="4:4" x14ac:dyDescent="0.2">
      <c r="D2552" t="s">
        <v>5809</v>
      </c>
    </row>
    <row r="2553" spans="4:4" x14ac:dyDescent="0.2">
      <c r="D2553" t="s">
        <v>5810</v>
      </c>
    </row>
    <row r="2554" spans="4:4" x14ac:dyDescent="0.2">
      <c r="D2554">
        <v>0</v>
      </c>
    </row>
    <row r="2555" spans="4:4" x14ac:dyDescent="0.2">
      <c r="D2555" t="s">
        <v>5811</v>
      </c>
    </row>
    <row r="2556" spans="4:4" x14ac:dyDescent="0.2">
      <c r="D2556" t="s">
        <v>5812</v>
      </c>
    </row>
    <row r="2557" spans="4:4" x14ac:dyDescent="0.2">
      <c r="D2557">
        <v>0</v>
      </c>
    </row>
    <row r="2558" spans="4:4" x14ac:dyDescent="0.2">
      <c r="D2558" t="s">
        <v>5813</v>
      </c>
    </row>
    <row r="2559" spans="4:4" x14ac:dyDescent="0.2">
      <c r="D2559" t="s">
        <v>5814</v>
      </c>
    </row>
    <row r="2560" spans="4:4" x14ac:dyDescent="0.2">
      <c r="D2560">
        <v>0</v>
      </c>
    </row>
    <row r="2561" spans="4:4" x14ac:dyDescent="0.2">
      <c r="D2561" t="s">
        <v>5815</v>
      </c>
    </row>
    <row r="2562" spans="4:4" x14ac:dyDescent="0.2">
      <c r="D2562" t="s">
        <v>5816</v>
      </c>
    </row>
    <row r="2563" spans="4:4" x14ac:dyDescent="0.2">
      <c r="D2563">
        <v>0</v>
      </c>
    </row>
    <row r="2564" spans="4:4" x14ac:dyDescent="0.2">
      <c r="D2564" t="s">
        <v>5817</v>
      </c>
    </row>
    <row r="2565" spans="4:4" x14ac:dyDescent="0.2">
      <c r="D2565" t="s">
        <v>5818</v>
      </c>
    </row>
    <row r="2566" spans="4:4" x14ac:dyDescent="0.2">
      <c r="D2566">
        <v>0</v>
      </c>
    </row>
    <row r="2567" spans="4:4" x14ac:dyDescent="0.2">
      <c r="D2567" t="s">
        <v>5819</v>
      </c>
    </row>
    <row r="2568" spans="4:4" x14ac:dyDescent="0.2">
      <c r="D2568" t="s">
        <v>5820</v>
      </c>
    </row>
    <row r="2569" spans="4:4" x14ac:dyDescent="0.2">
      <c r="D2569">
        <v>0</v>
      </c>
    </row>
    <row r="2570" spans="4:4" x14ac:dyDescent="0.2">
      <c r="D2570" t="s">
        <v>5821</v>
      </c>
    </row>
    <row r="2571" spans="4:4" x14ac:dyDescent="0.2">
      <c r="D2571" t="s">
        <v>5822</v>
      </c>
    </row>
    <row r="2572" spans="4:4" x14ac:dyDescent="0.2">
      <c r="D2572">
        <v>0</v>
      </c>
    </row>
    <row r="2573" spans="4:4" x14ac:dyDescent="0.2">
      <c r="D2573" t="s">
        <v>5823</v>
      </c>
    </row>
    <row r="2574" spans="4:4" x14ac:dyDescent="0.2">
      <c r="D2574" t="s">
        <v>5824</v>
      </c>
    </row>
    <row r="2575" spans="4:4" x14ac:dyDescent="0.2">
      <c r="D2575">
        <v>0</v>
      </c>
    </row>
    <row r="2576" spans="4:4" x14ac:dyDescent="0.2">
      <c r="D2576" t="s">
        <v>5825</v>
      </c>
    </row>
    <row r="2577" spans="4:4" x14ac:dyDescent="0.2">
      <c r="D2577" t="s">
        <v>5826</v>
      </c>
    </row>
    <row r="2578" spans="4:4" x14ac:dyDescent="0.2">
      <c r="D2578">
        <v>0</v>
      </c>
    </row>
    <row r="2579" spans="4:4" x14ac:dyDescent="0.2">
      <c r="D2579" t="s">
        <v>5827</v>
      </c>
    </row>
    <row r="2580" spans="4:4" x14ac:dyDescent="0.2">
      <c r="D2580" t="s">
        <v>5828</v>
      </c>
    </row>
    <row r="2581" spans="4:4" x14ac:dyDescent="0.2">
      <c r="D2581">
        <v>0</v>
      </c>
    </row>
    <row r="2582" spans="4:4" x14ac:dyDescent="0.2">
      <c r="D2582" t="s">
        <v>5829</v>
      </c>
    </row>
    <row r="2583" spans="4:4" x14ac:dyDescent="0.2">
      <c r="D2583" t="s">
        <v>5830</v>
      </c>
    </row>
    <row r="2584" spans="4:4" x14ac:dyDescent="0.2">
      <c r="D2584">
        <v>0</v>
      </c>
    </row>
    <row r="2585" spans="4:4" x14ac:dyDescent="0.2">
      <c r="D2585" t="s">
        <v>5831</v>
      </c>
    </row>
    <row r="2586" spans="4:4" x14ac:dyDescent="0.2">
      <c r="D2586" t="s">
        <v>5832</v>
      </c>
    </row>
    <row r="2587" spans="4:4" x14ac:dyDescent="0.2">
      <c r="D2587">
        <v>0</v>
      </c>
    </row>
    <row r="2588" spans="4:4" x14ac:dyDescent="0.2">
      <c r="D2588" t="s">
        <v>5833</v>
      </c>
    </row>
    <row r="2589" spans="4:4" x14ac:dyDescent="0.2">
      <c r="D2589" t="s">
        <v>5834</v>
      </c>
    </row>
    <row r="2590" spans="4:4" x14ac:dyDescent="0.2">
      <c r="D2590">
        <v>0</v>
      </c>
    </row>
    <row r="2591" spans="4:4" x14ac:dyDescent="0.2">
      <c r="D2591" t="s">
        <v>5835</v>
      </c>
    </row>
    <row r="2592" spans="4:4" x14ac:dyDescent="0.2">
      <c r="D2592" t="s">
        <v>5836</v>
      </c>
    </row>
    <row r="2593" spans="4:4" x14ac:dyDescent="0.2">
      <c r="D2593">
        <v>0</v>
      </c>
    </row>
    <row r="2594" spans="4:4" x14ac:dyDescent="0.2">
      <c r="D2594" t="s">
        <v>5837</v>
      </c>
    </row>
    <row r="2595" spans="4:4" x14ac:dyDescent="0.2">
      <c r="D2595" t="s">
        <v>5838</v>
      </c>
    </row>
    <row r="2596" spans="4:4" x14ac:dyDescent="0.2">
      <c r="D2596">
        <v>0</v>
      </c>
    </row>
    <row r="2597" spans="4:4" x14ac:dyDescent="0.2">
      <c r="D2597" t="s">
        <v>5839</v>
      </c>
    </row>
    <row r="2598" spans="4:4" x14ac:dyDescent="0.2">
      <c r="D2598" t="s">
        <v>5840</v>
      </c>
    </row>
    <row r="2599" spans="4:4" x14ac:dyDescent="0.2">
      <c r="D2599">
        <v>0</v>
      </c>
    </row>
    <row r="2600" spans="4:4" x14ac:dyDescent="0.2">
      <c r="D2600" t="s">
        <v>5841</v>
      </c>
    </row>
    <row r="2601" spans="4:4" x14ac:dyDescent="0.2">
      <c r="D2601" t="s">
        <v>5842</v>
      </c>
    </row>
    <row r="2602" spans="4:4" x14ac:dyDescent="0.2">
      <c r="D2602">
        <v>66478</v>
      </c>
    </row>
    <row r="2603" spans="4:4" x14ac:dyDescent="0.2">
      <c r="D2603" t="s">
        <v>5843</v>
      </c>
    </row>
    <row r="2604" spans="4:4" x14ac:dyDescent="0.2">
      <c r="D2604" t="s">
        <v>5844</v>
      </c>
    </row>
    <row r="2605" spans="4:4" x14ac:dyDescent="0.2">
      <c r="D2605">
        <v>0</v>
      </c>
    </row>
    <row r="2606" spans="4:4" x14ac:dyDescent="0.2">
      <c r="D2606" t="s">
        <v>5845</v>
      </c>
    </row>
    <row r="2607" spans="4:4" x14ac:dyDescent="0.2">
      <c r="D2607" t="s">
        <v>5846</v>
      </c>
    </row>
    <row r="2608" spans="4:4" x14ac:dyDescent="0.2">
      <c r="D2608">
        <v>0</v>
      </c>
    </row>
    <row r="2609" spans="4:4" x14ac:dyDescent="0.2">
      <c r="D2609" t="s">
        <v>5847</v>
      </c>
    </row>
    <row r="2610" spans="4:4" x14ac:dyDescent="0.2">
      <c r="D2610" t="s">
        <v>5848</v>
      </c>
    </row>
    <row r="2611" spans="4:4" x14ac:dyDescent="0.2">
      <c r="D2611">
        <v>0</v>
      </c>
    </row>
    <row r="2612" spans="4:4" x14ac:dyDescent="0.2">
      <c r="D2612" t="s">
        <v>5849</v>
      </c>
    </row>
    <row r="2613" spans="4:4" x14ac:dyDescent="0.2">
      <c r="D2613" t="s">
        <v>5850</v>
      </c>
    </row>
    <row r="2614" spans="4:4" x14ac:dyDescent="0.2">
      <c r="D2614">
        <v>0</v>
      </c>
    </row>
    <row r="2615" spans="4:4" x14ac:dyDescent="0.2">
      <c r="D2615" t="s">
        <v>5851</v>
      </c>
    </row>
    <row r="2616" spans="4:4" x14ac:dyDescent="0.2">
      <c r="D2616" t="s">
        <v>5852</v>
      </c>
    </row>
    <row r="2617" spans="4:4" x14ac:dyDescent="0.2">
      <c r="D2617">
        <v>0</v>
      </c>
    </row>
    <row r="2618" spans="4:4" x14ac:dyDescent="0.2">
      <c r="D2618" t="s">
        <v>5853</v>
      </c>
    </row>
    <row r="2619" spans="4:4" x14ac:dyDescent="0.2">
      <c r="D2619" t="s">
        <v>5854</v>
      </c>
    </row>
    <row r="2620" spans="4:4" x14ac:dyDescent="0.2">
      <c r="D2620">
        <v>10000</v>
      </c>
    </row>
    <row r="2621" spans="4:4" x14ac:dyDescent="0.2">
      <c r="D2621" t="s">
        <v>5855</v>
      </c>
    </row>
    <row r="2622" spans="4:4" x14ac:dyDescent="0.2">
      <c r="D2622" t="s">
        <v>5856</v>
      </c>
    </row>
    <row r="2623" spans="4:4" x14ac:dyDescent="0.2">
      <c r="D2623">
        <v>0</v>
      </c>
    </row>
    <row r="2624" spans="4:4" x14ac:dyDescent="0.2">
      <c r="D2624" t="s">
        <v>5857</v>
      </c>
    </row>
    <row r="2625" spans="4:4" x14ac:dyDescent="0.2">
      <c r="D2625" t="s">
        <v>5858</v>
      </c>
    </row>
    <row r="2626" spans="4:4" x14ac:dyDescent="0.2">
      <c r="D2626">
        <v>0</v>
      </c>
    </row>
    <row r="2627" spans="4:4" x14ac:dyDescent="0.2">
      <c r="D2627" t="s">
        <v>5859</v>
      </c>
    </row>
    <row r="2628" spans="4:4" x14ac:dyDescent="0.2">
      <c r="D2628" t="s">
        <v>5860</v>
      </c>
    </row>
    <row r="2629" spans="4:4" x14ac:dyDescent="0.2">
      <c r="D2629">
        <v>0</v>
      </c>
    </row>
    <row r="2630" spans="4:4" x14ac:dyDescent="0.2">
      <c r="D2630" t="s">
        <v>5861</v>
      </c>
    </row>
    <row r="2631" spans="4:4" x14ac:dyDescent="0.2">
      <c r="D2631" t="s">
        <v>5862</v>
      </c>
    </row>
    <row r="2632" spans="4:4" x14ac:dyDescent="0.2">
      <c r="D2632">
        <v>0</v>
      </c>
    </row>
    <row r="2633" spans="4:4" x14ac:dyDescent="0.2">
      <c r="D2633" t="s">
        <v>5863</v>
      </c>
    </row>
    <row r="2634" spans="4:4" x14ac:dyDescent="0.2">
      <c r="D2634" t="s">
        <v>5864</v>
      </c>
    </row>
    <row r="2635" spans="4:4" x14ac:dyDescent="0.2">
      <c r="D2635">
        <v>0</v>
      </c>
    </row>
    <row r="2636" spans="4:4" x14ac:dyDescent="0.2">
      <c r="D2636" t="s">
        <v>5865</v>
      </c>
    </row>
    <row r="2637" spans="4:4" x14ac:dyDescent="0.2">
      <c r="D2637" t="s">
        <v>5866</v>
      </c>
    </row>
    <row r="2638" spans="4:4" x14ac:dyDescent="0.2">
      <c r="D2638">
        <v>0</v>
      </c>
    </row>
    <row r="2639" spans="4:4" x14ac:dyDescent="0.2">
      <c r="D2639" t="s">
        <v>5867</v>
      </c>
    </row>
    <row r="2640" spans="4:4" x14ac:dyDescent="0.2">
      <c r="D2640" t="s">
        <v>5868</v>
      </c>
    </row>
    <row r="2641" spans="4:4" x14ac:dyDescent="0.2">
      <c r="D2641">
        <v>0</v>
      </c>
    </row>
    <row r="2642" spans="4:4" x14ac:dyDescent="0.2">
      <c r="D2642" t="s">
        <v>5869</v>
      </c>
    </row>
    <row r="2643" spans="4:4" x14ac:dyDescent="0.2">
      <c r="D2643" t="s">
        <v>5870</v>
      </c>
    </row>
    <row r="2644" spans="4:4" x14ac:dyDescent="0.2">
      <c r="D2644">
        <v>0</v>
      </c>
    </row>
    <row r="2645" spans="4:4" x14ac:dyDescent="0.2">
      <c r="D2645" t="s">
        <v>5871</v>
      </c>
    </row>
    <row r="2646" spans="4:4" x14ac:dyDescent="0.2">
      <c r="D2646" t="s">
        <v>5872</v>
      </c>
    </row>
    <row r="2647" spans="4:4" x14ac:dyDescent="0.2">
      <c r="D2647">
        <v>0</v>
      </c>
    </row>
    <row r="2648" spans="4:4" x14ac:dyDescent="0.2">
      <c r="D2648" t="s">
        <v>5873</v>
      </c>
    </row>
    <row r="2649" spans="4:4" x14ac:dyDescent="0.2">
      <c r="D2649" t="s">
        <v>5874</v>
      </c>
    </row>
    <row r="2650" spans="4:4" x14ac:dyDescent="0.2">
      <c r="D2650">
        <v>0</v>
      </c>
    </row>
    <row r="2651" spans="4:4" x14ac:dyDescent="0.2">
      <c r="D2651" t="s">
        <v>5875</v>
      </c>
    </row>
    <row r="2652" spans="4:4" x14ac:dyDescent="0.2">
      <c r="D2652" t="s">
        <v>5876</v>
      </c>
    </row>
    <row r="2653" spans="4:4" x14ac:dyDescent="0.2">
      <c r="D2653">
        <v>0</v>
      </c>
    </row>
    <row r="2654" spans="4:4" x14ac:dyDescent="0.2">
      <c r="D2654" t="s">
        <v>5877</v>
      </c>
    </row>
    <row r="2655" spans="4:4" x14ac:dyDescent="0.2">
      <c r="D2655" t="s">
        <v>5878</v>
      </c>
    </row>
    <row r="2656" spans="4:4" x14ac:dyDescent="0.2">
      <c r="D2656">
        <v>61958</v>
      </c>
    </row>
    <row r="2657" spans="4:4" x14ac:dyDescent="0.2">
      <c r="D2657" t="s">
        <v>5879</v>
      </c>
    </row>
    <row r="2658" spans="4:4" x14ac:dyDescent="0.2">
      <c r="D2658" t="s">
        <v>5880</v>
      </c>
    </row>
    <row r="2659" spans="4:4" x14ac:dyDescent="0.2">
      <c r="D2659">
        <v>0</v>
      </c>
    </row>
    <row r="2660" spans="4:4" x14ac:dyDescent="0.2">
      <c r="D2660" t="s">
        <v>5881</v>
      </c>
    </row>
    <row r="2661" spans="4:4" x14ac:dyDescent="0.2">
      <c r="D2661" t="s">
        <v>5882</v>
      </c>
    </row>
    <row r="2662" spans="4:4" x14ac:dyDescent="0.2">
      <c r="D2662">
        <v>0</v>
      </c>
    </row>
    <row r="2663" spans="4:4" x14ac:dyDescent="0.2">
      <c r="D2663" t="s">
        <v>5883</v>
      </c>
    </row>
    <row r="2664" spans="4:4" x14ac:dyDescent="0.2">
      <c r="D2664" t="s">
        <v>5884</v>
      </c>
    </row>
    <row r="2665" spans="4:4" x14ac:dyDescent="0.2">
      <c r="D2665">
        <v>0</v>
      </c>
    </row>
    <row r="2666" spans="4:4" x14ac:dyDescent="0.2">
      <c r="D2666" t="s">
        <v>5885</v>
      </c>
    </row>
    <row r="2667" spans="4:4" x14ac:dyDescent="0.2">
      <c r="D2667" t="s">
        <v>5886</v>
      </c>
    </row>
    <row r="2668" spans="4:4" x14ac:dyDescent="0.2">
      <c r="D2668">
        <v>0</v>
      </c>
    </row>
    <row r="2669" spans="4:4" x14ac:dyDescent="0.2">
      <c r="D2669" t="s">
        <v>5887</v>
      </c>
    </row>
    <row r="2670" spans="4:4" x14ac:dyDescent="0.2">
      <c r="D2670" t="s">
        <v>5888</v>
      </c>
    </row>
    <row r="2671" spans="4:4" x14ac:dyDescent="0.2">
      <c r="D2671">
        <v>0</v>
      </c>
    </row>
    <row r="2672" spans="4:4" x14ac:dyDescent="0.2">
      <c r="D2672" t="s">
        <v>5889</v>
      </c>
    </row>
    <row r="2673" spans="4:4" x14ac:dyDescent="0.2">
      <c r="D2673" t="s">
        <v>5890</v>
      </c>
    </row>
    <row r="2674" spans="4:4" x14ac:dyDescent="0.2">
      <c r="D2674">
        <v>140000</v>
      </c>
    </row>
    <row r="2675" spans="4:4" x14ac:dyDescent="0.2">
      <c r="D2675" t="s">
        <v>5891</v>
      </c>
    </row>
    <row r="2676" spans="4:4" x14ac:dyDescent="0.2">
      <c r="D2676" t="s">
        <v>5892</v>
      </c>
    </row>
    <row r="2677" spans="4:4" x14ac:dyDescent="0.2">
      <c r="D2677">
        <v>0</v>
      </c>
    </row>
    <row r="2678" spans="4:4" x14ac:dyDescent="0.2">
      <c r="D2678" t="s">
        <v>5893</v>
      </c>
    </row>
    <row r="2679" spans="4:4" x14ac:dyDescent="0.2">
      <c r="D2679" t="s">
        <v>5894</v>
      </c>
    </row>
    <row r="2680" spans="4:4" x14ac:dyDescent="0.2">
      <c r="D2680">
        <v>0</v>
      </c>
    </row>
    <row r="2681" spans="4:4" x14ac:dyDescent="0.2">
      <c r="D2681" t="s">
        <v>5895</v>
      </c>
    </row>
    <row r="2682" spans="4:4" x14ac:dyDescent="0.2">
      <c r="D2682" t="s">
        <v>5896</v>
      </c>
    </row>
    <row r="2683" spans="4:4" x14ac:dyDescent="0.2">
      <c r="D2683">
        <v>2050</v>
      </c>
    </row>
    <row r="2684" spans="4:4" x14ac:dyDescent="0.2">
      <c r="D2684" t="s">
        <v>5897</v>
      </c>
    </row>
    <row r="2685" spans="4:4" x14ac:dyDescent="0.2">
      <c r="D2685" t="s">
        <v>5898</v>
      </c>
    </row>
    <row r="2686" spans="4:4" x14ac:dyDescent="0.2">
      <c r="D2686">
        <v>0</v>
      </c>
    </row>
    <row r="2687" spans="4:4" x14ac:dyDescent="0.2">
      <c r="D2687" t="s">
        <v>5899</v>
      </c>
    </row>
    <row r="2688" spans="4:4" x14ac:dyDescent="0.2">
      <c r="D2688" t="s">
        <v>5900</v>
      </c>
    </row>
    <row r="2689" spans="4:4" x14ac:dyDescent="0.2">
      <c r="D2689">
        <v>0</v>
      </c>
    </row>
    <row r="2690" spans="4:4" x14ac:dyDescent="0.2">
      <c r="D2690" t="s">
        <v>5901</v>
      </c>
    </row>
    <row r="2691" spans="4:4" x14ac:dyDescent="0.2">
      <c r="D2691" t="s">
        <v>5902</v>
      </c>
    </row>
    <row r="2692" spans="4:4" x14ac:dyDescent="0.2">
      <c r="D2692">
        <v>0</v>
      </c>
    </row>
    <row r="2693" spans="4:4" x14ac:dyDescent="0.2">
      <c r="D2693" t="s">
        <v>5903</v>
      </c>
    </row>
    <row r="2694" spans="4:4" x14ac:dyDescent="0.2">
      <c r="D2694" t="s">
        <v>5904</v>
      </c>
    </row>
    <row r="2695" spans="4:4" x14ac:dyDescent="0.2">
      <c r="D2695">
        <v>0</v>
      </c>
    </row>
    <row r="2696" spans="4:4" x14ac:dyDescent="0.2">
      <c r="D2696" t="s">
        <v>5905</v>
      </c>
    </row>
    <row r="2697" spans="4:4" x14ac:dyDescent="0.2">
      <c r="D2697" t="s">
        <v>5906</v>
      </c>
    </row>
    <row r="2698" spans="4:4" x14ac:dyDescent="0.2">
      <c r="D2698">
        <v>0</v>
      </c>
    </row>
    <row r="2699" spans="4:4" x14ac:dyDescent="0.2">
      <c r="D2699" t="s">
        <v>5907</v>
      </c>
    </row>
    <row r="2700" spans="4:4" x14ac:dyDescent="0.2">
      <c r="D2700" t="s">
        <v>5908</v>
      </c>
    </row>
    <row r="2701" spans="4:4" x14ac:dyDescent="0.2">
      <c r="D2701">
        <v>209121</v>
      </c>
    </row>
    <row r="2702" spans="4:4" x14ac:dyDescent="0.2">
      <c r="D2702" t="s">
        <v>5909</v>
      </c>
    </row>
    <row r="2703" spans="4:4" x14ac:dyDescent="0.2">
      <c r="D2703" t="s">
        <v>5910</v>
      </c>
    </row>
    <row r="2704" spans="4:4" x14ac:dyDescent="0.2">
      <c r="D2704">
        <v>0</v>
      </c>
    </row>
    <row r="2705" spans="4:4" x14ac:dyDescent="0.2">
      <c r="D2705" t="s">
        <v>5911</v>
      </c>
    </row>
    <row r="2706" spans="4:4" x14ac:dyDescent="0.2">
      <c r="D2706" t="s">
        <v>5912</v>
      </c>
    </row>
    <row r="2707" spans="4:4" x14ac:dyDescent="0.2">
      <c r="D2707">
        <v>0</v>
      </c>
    </row>
    <row r="2708" spans="4:4" x14ac:dyDescent="0.2">
      <c r="D2708" t="s">
        <v>5913</v>
      </c>
    </row>
    <row r="2709" spans="4:4" x14ac:dyDescent="0.2">
      <c r="D2709" t="s">
        <v>5914</v>
      </c>
    </row>
    <row r="2710" spans="4:4" x14ac:dyDescent="0.2">
      <c r="D2710">
        <v>0</v>
      </c>
    </row>
    <row r="2711" spans="4:4" x14ac:dyDescent="0.2">
      <c r="D2711" t="s">
        <v>5915</v>
      </c>
    </row>
    <row r="2712" spans="4:4" x14ac:dyDescent="0.2">
      <c r="D2712" t="s">
        <v>5916</v>
      </c>
    </row>
    <row r="2713" spans="4:4" x14ac:dyDescent="0.2">
      <c r="D2713">
        <v>0</v>
      </c>
    </row>
    <row r="2714" spans="4:4" x14ac:dyDescent="0.2">
      <c r="D2714" t="s">
        <v>5917</v>
      </c>
    </row>
    <row r="2715" spans="4:4" x14ac:dyDescent="0.2">
      <c r="D2715" t="s">
        <v>5918</v>
      </c>
    </row>
    <row r="2716" spans="4:4" x14ac:dyDescent="0.2">
      <c r="D2716">
        <v>0</v>
      </c>
    </row>
    <row r="2717" spans="4:4" x14ac:dyDescent="0.2">
      <c r="D2717" t="s">
        <v>5919</v>
      </c>
    </row>
    <row r="2718" spans="4:4" x14ac:dyDescent="0.2">
      <c r="D2718" t="s">
        <v>5920</v>
      </c>
    </row>
    <row r="2719" spans="4:4" x14ac:dyDescent="0.2">
      <c r="D2719">
        <v>0</v>
      </c>
    </row>
    <row r="2720" spans="4:4" x14ac:dyDescent="0.2">
      <c r="D2720" t="s">
        <v>5921</v>
      </c>
    </row>
    <row r="2721" spans="4:4" x14ac:dyDescent="0.2">
      <c r="D2721" t="s">
        <v>5922</v>
      </c>
    </row>
    <row r="2722" spans="4:4" x14ac:dyDescent="0.2">
      <c r="D2722">
        <v>0</v>
      </c>
    </row>
    <row r="2723" spans="4:4" x14ac:dyDescent="0.2">
      <c r="D2723" t="s">
        <v>5923</v>
      </c>
    </row>
    <row r="2724" spans="4:4" x14ac:dyDescent="0.2">
      <c r="D2724" t="s">
        <v>5924</v>
      </c>
    </row>
    <row r="2725" spans="4:4" x14ac:dyDescent="0.2">
      <c r="D2725">
        <v>0</v>
      </c>
    </row>
    <row r="2726" spans="4:4" x14ac:dyDescent="0.2">
      <c r="D2726" t="s">
        <v>5925</v>
      </c>
    </row>
    <row r="2727" spans="4:4" x14ac:dyDescent="0.2">
      <c r="D2727" t="s">
        <v>5926</v>
      </c>
    </row>
    <row r="2728" spans="4:4" x14ac:dyDescent="0.2">
      <c r="D2728">
        <v>0</v>
      </c>
    </row>
    <row r="2729" spans="4:4" x14ac:dyDescent="0.2">
      <c r="D2729" t="s">
        <v>5927</v>
      </c>
    </row>
    <row r="2730" spans="4:4" x14ac:dyDescent="0.2">
      <c r="D2730" t="s">
        <v>5928</v>
      </c>
    </row>
    <row r="2731" spans="4:4" x14ac:dyDescent="0.2">
      <c r="D2731">
        <v>0</v>
      </c>
    </row>
    <row r="2732" spans="4:4" x14ac:dyDescent="0.2">
      <c r="D2732" t="s">
        <v>5929</v>
      </c>
    </row>
    <row r="2733" spans="4:4" x14ac:dyDescent="0.2">
      <c r="D2733" t="s">
        <v>5930</v>
      </c>
    </row>
    <row r="2734" spans="4:4" x14ac:dyDescent="0.2">
      <c r="D2734">
        <v>0</v>
      </c>
    </row>
    <row r="2735" spans="4:4" x14ac:dyDescent="0.2">
      <c r="D2735" t="s">
        <v>5931</v>
      </c>
    </row>
    <row r="2736" spans="4:4" x14ac:dyDescent="0.2">
      <c r="D2736" t="s">
        <v>5932</v>
      </c>
    </row>
    <row r="2737" spans="4:4" x14ac:dyDescent="0.2">
      <c r="D2737">
        <v>0</v>
      </c>
    </row>
    <row r="2738" spans="4:4" x14ac:dyDescent="0.2">
      <c r="D2738" t="s">
        <v>5933</v>
      </c>
    </row>
    <row r="2739" spans="4:4" x14ac:dyDescent="0.2">
      <c r="D2739" t="s">
        <v>5934</v>
      </c>
    </row>
    <row r="2740" spans="4:4" x14ac:dyDescent="0.2">
      <c r="D2740">
        <v>0</v>
      </c>
    </row>
    <row r="2741" spans="4:4" x14ac:dyDescent="0.2">
      <c r="D2741" t="s">
        <v>5935</v>
      </c>
    </row>
    <row r="2742" spans="4:4" x14ac:dyDescent="0.2">
      <c r="D2742" t="s">
        <v>5936</v>
      </c>
    </row>
    <row r="2743" spans="4:4" x14ac:dyDescent="0.2">
      <c r="D2743">
        <v>0</v>
      </c>
    </row>
    <row r="2744" spans="4:4" x14ac:dyDescent="0.2">
      <c r="D2744" t="s">
        <v>5937</v>
      </c>
    </row>
    <row r="2745" spans="4:4" x14ac:dyDescent="0.2">
      <c r="D2745" t="s">
        <v>5938</v>
      </c>
    </row>
    <row r="2746" spans="4:4" x14ac:dyDescent="0.2">
      <c r="D2746">
        <v>0</v>
      </c>
    </row>
    <row r="2747" spans="4:4" x14ac:dyDescent="0.2">
      <c r="D2747" t="s">
        <v>5939</v>
      </c>
    </row>
    <row r="2748" spans="4:4" x14ac:dyDescent="0.2">
      <c r="D2748" t="s">
        <v>5940</v>
      </c>
    </row>
    <row r="2749" spans="4:4" x14ac:dyDescent="0.2">
      <c r="D2749">
        <v>0</v>
      </c>
    </row>
    <row r="2750" spans="4:4" x14ac:dyDescent="0.2">
      <c r="D2750" t="s">
        <v>5941</v>
      </c>
    </row>
    <row r="2751" spans="4:4" x14ac:dyDescent="0.2">
      <c r="D2751" t="s">
        <v>5942</v>
      </c>
    </row>
    <row r="2752" spans="4:4" x14ac:dyDescent="0.2">
      <c r="D2752">
        <v>0</v>
      </c>
    </row>
    <row r="2753" spans="4:4" x14ac:dyDescent="0.2">
      <c r="D2753" t="s">
        <v>5943</v>
      </c>
    </row>
    <row r="2754" spans="4:4" x14ac:dyDescent="0.2">
      <c r="D2754" t="s">
        <v>5944</v>
      </c>
    </row>
    <row r="2755" spans="4:4" x14ac:dyDescent="0.2">
      <c r="D2755">
        <v>0</v>
      </c>
    </row>
    <row r="2756" spans="4:4" x14ac:dyDescent="0.2">
      <c r="D2756" t="s">
        <v>5945</v>
      </c>
    </row>
    <row r="2757" spans="4:4" x14ac:dyDescent="0.2">
      <c r="D2757" t="s">
        <v>5946</v>
      </c>
    </row>
    <row r="2758" spans="4:4" x14ac:dyDescent="0.2">
      <c r="D2758">
        <v>0</v>
      </c>
    </row>
    <row r="2759" spans="4:4" x14ac:dyDescent="0.2">
      <c r="D2759" t="s">
        <v>5947</v>
      </c>
    </row>
    <row r="2760" spans="4:4" x14ac:dyDescent="0.2">
      <c r="D2760" t="s">
        <v>5948</v>
      </c>
    </row>
    <row r="2761" spans="4:4" x14ac:dyDescent="0.2">
      <c r="D2761">
        <v>0</v>
      </c>
    </row>
    <row r="2762" spans="4:4" x14ac:dyDescent="0.2">
      <c r="D2762" t="s">
        <v>5949</v>
      </c>
    </row>
    <row r="2763" spans="4:4" x14ac:dyDescent="0.2">
      <c r="D2763" t="s">
        <v>5950</v>
      </c>
    </row>
    <row r="2764" spans="4:4" x14ac:dyDescent="0.2">
      <c r="D2764">
        <v>0</v>
      </c>
    </row>
    <row r="2765" spans="4:4" x14ac:dyDescent="0.2">
      <c r="D2765" t="s">
        <v>5951</v>
      </c>
    </row>
    <row r="2766" spans="4:4" x14ac:dyDescent="0.2">
      <c r="D2766" t="s">
        <v>5952</v>
      </c>
    </row>
    <row r="2767" spans="4:4" x14ac:dyDescent="0.2">
      <c r="D2767">
        <v>0</v>
      </c>
    </row>
    <row r="2768" spans="4:4" x14ac:dyDescent="0.2">
      <c r="D2768" t="s">
        <v>5953</v>
      </c>
    </row>
    <row r="2769" spans="4:4" x14ac:dyDescent="0.2">
      <c r="D2769" t="s">
        <v>5954</v>
      </c>
    </row>
    <row r="2770" spans="4:4" x14ac:dyDescent="0.2">
      <c r="D2770">
        <v>0</v>
      </c>
    </row>
    <row r="2771" spans="4:4" x14ac:dyDescent="0.2">
      <c r="D2771" t="s">
        <v>5955</v>
      </c>
    </row>
    <row r="2772" spans="4:4" x14ac:dyDescent="0.2">
      <c r="D2772" t="s">
        <v>5956</v>
      </c>
    </row>
    <row r="2773" spans="4:4" x14ac:dyDescent="0.2">
      <c r="D2773">
        <v>0</v>
      </c>
    </row>
    <row r="2774" spans="4:4" x14ac:dyDescent="0.2">
      <c r="D2774" t="s">
        <v>5957</v>
      </c>
    </row>
    <row r="2775" spans="4:4" x14ac:dyDescent="0.2">
      <c r="D2775" t="s">
        <v>5958</v>
      </c>
    </row>
    <row r="2776" spans="4:4" x14ac:dyDescent="0.2">
      <c r="D2776">
        <v>0</v>
      </c>
    </row>
    <row r="2777" spans="4:4" x14ac:dyDescent="0.2">
      <c r="D2777" t="s">
        <v>5959</v>
      </c>
    </row>
    <row r="2778" spans="4:4" x14ac:dyDescent="0.2">
      <c r="D2778" t="s">
        <v>5960</v>
      </c>
    </row>
    <row r="2779" spans="4:4" x14ac:dyDescent="0.2">
      <c r="D2779">
        <v>0</v>
      </c>
    </row>
    <row r="2780" spans="4:4" x14ac:dyDescent="0.2">
      <c r="D2780" t="s">
        <v>5961</v>
      </c>
    </row>
    <row r="2781" spans="4:4" x14ac:dyDescent="0.2">
      <c r="D2781" t="s">
        <v>5962</v>
      </c>
    </row>
    <row r="2782" spans="4:4" x14ac:dyDescent="0.2">
      <c r="D2782">
        <v>0</v>
      </c>
    </row>
    <row r="2783" spans="4:4" x14ac:dyDescent="0.2">
      <c r="D2783" t="s">
        <v>5963</v>
      </c>
    </row>
    <row r="2784" spans="4:4" x14ac:dyDescent="0.2">
      <c r="D2784" t="s">
        <v>5964</v>
      </c>
    </row>
    <row r="2785" spans="4:4" x14ac:dyDescent="0.2">
      <c r="D2785">
        <v>0</v>
      </c>
    </row>
    <row r="2786" spans="4:4" x14ac:dyDescent="0.2">
      <c r="D2786" t="s">
        <v>5965</v>
      </c>
    </row>
    <row r="2787" spans="4:4" x14ac:dyDescent="0.2">
      <c r="D2787" t="s">
        <v>5966</v>
      </c>
    </row>
    <row r="2788" spans="4:4" x14ac:dyDescent="0.2">
      <c r="D2788">
        <v>0</v>
      </c>
    </row>
    <row r="2789" spans="4:4" x14ac:dyDescent="0.2">
      <c r="D2789" t="s">
        <v>5967</v>
      </c>
    </row>
    <row r="2790" spans="4:4" x14ac:dyDescent="0.2">
      <c r="D2790" t="s">
        <v>5968</v>
      </c>
    </row>
    <row r="2791" spans="4:4" x14ac:dyDescent="0.2">
      <c r="D2791">
        <v>0</v>
      </c>
    </row>
    <row r="2792" spans="4:4" x14ac:dyDescent="0.2">
      <c r="D2792" t="s">
        <v>5969</v>
      </c>
    </row>
    <row r="2793" spans="4:4" x14ac:dyDescent="0.2">
      <c r="D2793" t="s">
        <v>5970</v>
      </c>
    </row>
    <row r="2794" spans="4:4" x14ac:dyDescent="0.2">
      <c r="D2794">
        <v>0</v>
      </c>
    </row>
    <row r="2795" spans="4:4" x14ac:dyDescent="0.2">
      <c r="D2795" t="s">
        <v>5971</v>
      </c>
    </row>
    <row r="2796" spans="4:4" x14ac:dyDescent="0.2">
      <c r="D2796" t="s">
        <v>5972</v>
      </c>
    </row>
    <row r="2797" spans="4:4" x14ac:dyDescent="0.2">
      <c r="D2797">
        <v>0</v>
      </c>
    </row>
    <row r="2798" spans="4:4" x14ac:dyDescent="0.2">
      <c r="D2798" t="s">
        <v>5973</v>
      </c>
    </row>
    <row r="2799" spans="4:4" x14ac:dyDescent="0.2">
      <c r="D2799" t="s">
        <v>5974</v>
      </c>
    </row>
    <row r="2800" spans="4:4" x14ac:dyDescent="0.2">
      <c r="D2800">
        <v>0</v>
      </c>
    </row>
    <row r="2801" spans="4:4" x14ac:dyDescent="0.2">
      <c r="D2801" t="s">
        <v>5975</v>
      </c>
    </row>
    <row r="2802" spans="4:4" x14ac:dyDescent="0.2">
      <c r="D2802" t="s">
        <v>5976</v>
      </c>
    </row>
    <row r="2803" spans="4:4" x14ac:dyDescent="0.2">
      <c r="D2803">
        <v>0</v>
      </c>
    </row>
    <row r="2804" spans="4:4" x14ac:dyDescent="0.2">
      <c r="D2804" t="s">
        <v>5977</v>
      </c>
    </row>
    <row r="2805" spans="4:4" x14ac:dyDescent="0.2">
      <c r="D2805" t="s">
        <v>5978</v>
      </c>
    </row>
    <row r="2806" spans="4:4" x14ac:dyDescent="0.2">
      <c r="D2806">
        <v>0</v>
      </c>
    </row>
    <row r="2807" spans="4:4" x14ac:dyDescent="0.2">
      <c r="D2807" t="s">
        <v>5979</v>
      </c>
    </row>
    <row r="2808" spans="4:4" x14ac:dyDescent="0.2">
      <c r="D2808" t="s">
        <v>5980</v>
      </c>
    </row>
    <row r="2809" spans="4:4" x14ac:dyDescent="0.2">
      <c r="D2809">
        <v>0</v>
      </c>
    </row>
    <row r="2810" spans="4:4" x14ac:dyDescent="0.2">
      <c r="D2810" t="s">
        <v>5981</v>
      </c>
    </row>
    <row r="2811" spans="4:4" x14ac:dyDescent="0.2">
      <c r="D2811" t="s">
        <v>5982</v>
      </c>
    </row>
    <row r="2812" spans="4:4" x14ac:dyDescent="0.2">
      <c r="D2812">
        <v>0</v>
      </c>
    </row>
    <row r="2813" spans="4:4" x14ac:dyDescent="0.2">
      <c r="D2813" t="s">
        <v>5983</v>
      </c>
    </row>
    <row r="2814" spans="4:4" x14ac:dyDescent="0.2">
      <c r="D2814" t="s">
        <v>5984</v>
      </c>
    </row>
    <row r="2815" spans="4:4" x14ac:dyDescent="0.2">
      <c r="D2815">
        <v>20000</v>
      </c>
    </row>
    <row r="2816" spans="4:4" x14ac:dyDescent="0.2">
      <c r="D2816" t="s">
        <v>5985</v>
      </c>
    </row>
    <row r="2817" spans="4:4" x14ac:dyDescent="0.2">
      <c r="D2817" t="s">
        <v>5986</v>
      </c>
    </row>
    <row r="2818" spans="4:4" x14ac:dyDescent="0.2">
      <c r="D2818">
        <v>0</v>
      </c>
    </row>
    <row r="2819" spans="4:4" x14ac:dyDescent="0.2">
      <c r="D2819" t="s">
        <v>5987</v>
      </c>
    </row>
    <row r="2820" spans="4:4" x14ac:dyDescent="0.2">
      <c r="D2820" t="s">
        <v>5988</v>
      </c>
    </row>
    <row r="2821" spans="4:4" x14ac:dyDescent="0.2">
      <c r="D2821">
        <v>0</v>
      </c>
    </row>
    <row r="2822" spans="4:4" x14ac:dyDescent="0.2">
      <c r="D2822" t="s">
        <v>5989</v>
      </c>
    </row>
    <row r="2823" spans="4:4" x14ac:dyDescent="0.2">
      <c r="D2823" t="s">
        <v>5990</v>
      </c>
    </row>
    <row r="2824" spans="4:4" x14ac:dyDescent="0.2">
      <c r="D2824">
        <v>0</v>
      </c>
    </row>
    <row r="2825" spans="4:4" x14ac:dyDescent="0.2">
      <c r="D2825" t="s">
        <v>5991</v>
      </c>
    </row>
    <row r="2826" spans="4:4" x14ac:dyDescent="0.2">
      <c r="D2826" t="s">
        <v>5992</v>
      </c>
    </row>
    <row r="2827" spans="4:4" x14ac:dyDescent="0.2">
      <c r="D2827">
        <v>0</v>
      </c>
    </row>
    <row r="2828" spans="4:4" x14ac:dyDescent="0.2">
      <c r="D2828" t="s">
        <v>5993</v>
      </c>
    </row>
    <row r="2829" spans="4:4" x14ac:dyDescent="0.2">
      <c r="D2829" t="s">
        <v>5994</v>
      </c>
    </row>
    <row r="2830" spans="4:4" x14ac:dyDescent="0.2">
      <c r="D2830">
        <v>0</v>
      </c>
    </row>
    <row r="2831" spans="4:4" x14ac:dyDescent="0.2">
      <c r="D2831" t="s">
        <v>5995</v>
      </c>
    </row>
    <row r="2832" spans="4:4" x14ac:dyDescent="0.2">
      <c r="D2832" t="s">
        <v>5996</v>
      </c>
    </row>
    <row r="2833" spans="4:4" x14ac:dyDescent="0.2">
      <c r="D2833">
        <v>0</v>
      </c>
    </row>
    <row r="2834" spans="4:4" x14ac:dyDescent="0.2">
      <c r="D2834" t="s">
        <v>5997</v>
      </c>
    </row>
    <row r="2835" spans="4:4" x14ac:dyDescent="0.2">
      <c r="D2835" t="s">
        <v>5998</v>
      </c>
    </row>
    <row r="2836" spans="4:4" x14ac:dyDescent="0.2">
      <c r="D2836">
        <v>13050</v>
      </c>
    </row>
    <row r="2837" spans="4:4" x14ac:dyDescent="0.2">
      <c r="D2837" t="s">
        <v>5999</v>
      </c>
    </row>
    <row r="2838" spans="4:4" x14ac:dyDescent="0.2">
      <c r="D2838" t="s">
        <v>6000</v>
      </c>
    </row>
    <row r="2839" spans="4:4" x14ac:dyDescent="0.2">
      <c r="D2839">
        <v>0</v>
      </c>
    </row>
    <row r="2840" spans="4:4" x14ac:dyDescent="0.2">
      <c r="D2840" t="s">
        <v>6001</v>
      </c>
    </row>
    <row r="2841" spans="4:4" x14ac:dyDescent="0.2">
      <c r="D2841" t="s">
        <v>6002</v>
      </c>
    </row>
    <row r="2842" spans="4:4" x14ac:dyDescent="0.2">
      <c r="D2842">
        <v>0</v>
      </c>
    </row>
    <row r="2843" spans="4:4" x14ac:dyDescent="0.2">
      <c r="D2843" t="s">
        <v>6003</v>
      </c>
    </row>
    <row r="2844" spans="4:4" x14ac:dyDescent="0.2">
      <c r="D2844" t="s">
        <v>6004</v>
      </c>
    </row>
    <row r="2845" spans="4:4" x14ac:dyDescent="0.2">
      <c r="D2845">
        <v>0</v>
      </c>
    </row>
    <row r="2846" spans="4:4" x14ac:dyDescent="0.2">
      <c r="D2846" t="s">
        <v>6005</v>
      </c>
    </row>
    <row r="2847" spans="4:4" x14ac:dyDescent="0.2">
      <c r="D2847" t="s">
        <v>6006</v>
      </c>
    </row>
    <row r="2848" spans="4:4" x14ac:dyDescent="0.2">
      <c r="D2848">
        <v>0</v>
      </c>
    </row>
    <row r="2849" spans="4:4" x14ac:dyDescent="0.2">
      <c r="D2849" t="s">
        <v>6007</v>
      </c>
    </row>
    <row r="2850" spans="4:4" x14ac:dyDescent="0.2">
      <c r="D2850" t="s">
        <v>6008</v>
      </c>
    </row>
    <row r="2851" spans="4:4" x14ac:dyDescent="0.2">
      <c r="D2851">
        <v>0</v>
      </c>
    </row>
    <row r="2852" spans="4:4" x14ac:dyDescent="0.2">
      <c r="D2852" t="s">
        <v>6009</v>
      </c>
    </row>
    <row r="2853" spans="4:4" x14ac:dyDescent="0.2">
      <c r="D2853" t="s">
        <v>6010</v>
      </c>
    </row>
    <row r="2854" spans="4:4" x14ac:dyDescent="0.2">
      <c r="D2854">
        <v>0</v>
      </c>
    </row>
    <row r="2855" spans="4:4" x14ac:dyDescent="0.2">
      <c r="D2855" t="s">
        <v>6011</v>
      </c>
    </row>
    <row r="2856" spans="4:4" x14ac:dyDescent="0.2">
      <c r="D2856" t="s">
        <v>6012</v>
      </c>
    </row>
    <row r="2857" spans="4:4" x14ac:dyDescent="0.2">
      <c r="D2857">
        <v>0</v>
      </c>
    </row>
    <row r="2858" spans="4:4" x14ac:dyDescent="0.2">
      <c r="D2858" t="s">
        <v>6013</v>
      </c>
    </row>
    <row r="2859" spans="4:4" x14ac:dyDescent="0.2">
      <c r="D2859" t="s">
        <v>6014</v>
      </c>
    </row>
    <row r="2860" spans="4:4" x14ac:dyDescent="0.2">
      <c r="D2860">
        <v>0</v>
      </c>
    </row>
    <row r="2861" spans="4:4" x14ac:dyDescent="0.2">
      <c r="D2861" t="s">
        <v>6015</v>
      </c>
    </row>
    <row r="2862" spans="4:4" x14ac:dyDescent="0.2">
      <c r="D2862" t="s">
        <v>6016</v>
      </c>
    </row>
    <row r="2863" spans="4:4" x14ac:dyDescent="0.2">
      <c r="D2863">
        <v>0</v>
      </c>
    </row>
    <row r="2864" spans="4:4" x14ac:dyDescent="0.2">
      <c r="D2864" t="s">
        <v>6017</v>
      </c>
    </row>
    <row r="2865" spans="4:4" x14ac:dyDescent="0.2">
      <c r="D2865" t="s">
        <v>6018</v>
      </c>
    </row>
    <row r="2866" spans="4:4" x14ac:dyDescent="0.2">
      <c r="D2866">
        <v>0</v>
      </c>
    </row>
    <row r="2867" spans="4:4" x14ac:dyDescent="0.2">
      <c r="D2867" t="s">
        <v>6019</v>
      </c>
    </row>
    <row r="2868" spans="4:4" x14ac:dyDescent="0.2">
      <c r="D2868" t="s">
        <v>6020</v>
      </c>
    </row>
    <row r="2869" spans="4:4" x14ac:dyDescent="0.2">
      <c r="D2869">
        <v>0</v>
      </c>
    </row>
    <row r="2870" spans="4:4" x14ac:dyDescent="0.2">
      <c r="D2870" t="s">
        <v>6021</v>
      </c>
    </row>
    <row r="2871" spans="4:4" x14ac:dyDescent="0.2">
      <c r="D2871" t="s">
        <v>6022</v>
      </c>
    </row>
    <row r="2872" spans="4:4" x14ac:dyDescent="0.2">
      <c r="D2872">
        <v>0</v>
      </c>
    </row>
    <row r="2873" spans="4:4" x14ac:dyDescent="0.2">
      <c r="D2873" t="s">
        <v>6023</v>
      </c>
    </row>
    <row r="2874" spans="4:4" x14ac:dyDescent="0.2">
      <c r="D2874" t="s">
        <v>6024</v>
      </c>
    </row>
    <row r="2875" spans="4:4" x14ac:dyDescent="0.2">
      <c r="D2875">
        <v>0</v>
      </c>
    </row>
    <row r="2876" spans="4:4" x14ac:dyDescent="0.2">
      <c r="D2876" t="s">
        <v>6025</v>
      </c>
    </row>
    <row r="2877" spans="4:4" x14ac:dyDescent="0.2">
      <c r="D2877" t="s">
        <v>6026</v>
      </c>
    </row>
    <row r="2878" spans="4:4" x14ac:dyDescent="0.2">
      <c r="D2878">
        <v>0</v>
      </c>
    </row>
    <row r="2879" spans="4:4" x14ac:dyDescent="0.2">
      <c r="D2879" t="s">
        <v>6027</v>
      </c>
    </row>
    <row r="2880" spans="4:4" x14ac:dyDescent="0.2">
      <c r="D2880" t="s">
        <v>6028</v>
      </c>
    </row>
    <row r="2881" spans="4:4" x14ac:dyDescent="0.2">
      <c r="D2881">
        <v>0</v>
      </c>
    </row>
    <row r="2882" spans="4:4" x14ac:dyDescent="0.2">
      <c r="D2882" t="s">
        <v>6029</v>
      </c>
    </row>
    <row r="2883" spans="4:4" x14ac:dyDescent="0.2">
      <c r="D2883" t="s">
        <v>6030</v>
      </c>
    </row>
    <row r="2884" spans="4:4" x14ac:dyDescent="0.2">
      <c r="D2884">
        <v>0</v>
      </c>
    </row>
    <row r="2885" spans="4:4" x14ac:dyDescent="0.2">
      <c r="D2885" t="s">
        <v>6031</v>
      </c>
    </row>
    <row r="2886" spans="4:4" x14ac:dyDescent="0.2">
      <c r="D2886" t="s">
        <v>6032</v>
      </c>
    </row>
    <row r="2887" spans="4:4" x14ac:dyDescent="0.2">
      <c r="D2887">
        <v>0</v>
      </c>
    </row>
    <row r="2888" spans="4:4" x14ac:dyDescent="0.2">
      <c r="D2888" t="s">
        <v>6033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colorId="8" zoomScaleNormal="100" workbookViewId="0">
      <pane ySplit="2" topLeftCell="A3" activePane="bottomLeft" state="frozen"/>
      <selection pane="bottomLeft" activeCell="A3" sqref="A3:B3"/>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092" t="s">
        <v>1781</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24"/>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30" t="s">
        <v>296</v>
      </c>
      <c r="B3" s="2131"/>
      <c r="C3" s="1481"/>
      <c r="D3" s="1481"/>
      <c r="E3" s="1481"/>
      <c r="F3" s="1481"/>
      <c r="G3" s="1481"/>
      <c r="H3" s="1481"/>
      <c r="I3" s="1481"/>
      <c r="J3" s="1481"/>
      <c r="K3" s="1482"/>
      <c r="L3" s="1483"/>
      <c r="M3" s="609"/>
      <c r="N3" s="609"/>
    </row>
    <row r="4" spans="1:14" s="259" customFormat="1" ht="15.75" customHeight="1" x14ac:dyDescent="0.2">
      <c r="A4" s="1539" t="s">
        <v>44</v>
      </c>
      <c r="B4" s="1540" t="s">
        <v>569</v>
      </c>
      <c r="C4" s="610"/>
      <c r="D4" s="610"/>
      <c r="E4" s="610"/>
      <c r="F4" s="610"/>
      <c r="G4" s="610"/>
      <c r="H4" s="610"/>
      <c r="I4" s="611"/>
      <c r="J4" s="610"/>
      <c r="K4" s="612"/>
      <c r="L4" s="610"/>
      <c r="M4" s="613"/>
      <c r="N4" s="613"/>
    </row>
    <row r="5" spans="1:14" x14ac:dyDescent="0.2">
      <c r="A5" s="1437" t="s">
        <v>960</v>
      </c>
      <c r="B5" s="614">
        <v>1100</v>
      </c>
      <c r="C5" s="466">
        <v>10938350</v>
      </c>
      <c r="D5" s="466">
        <v>1175067</v>
      </c>
      <c r="E5" s="466">
        <v>292954</v>
      </c>
      <c r="F5" s="466">
        <v>1450373</v>
      </c>
      <c r="G5" s="466">
        <v>79096</v>
      </c>
      <c r="H5" s="466">
        <v>1326</v>
      </c>
      <c r="I5" s="467">
        <v>182277</v>
      </c>
      <c r="J5" s="467">
        <v>0</v>
      </c>
      <c r="K5" s="1603">
        <f>SUM(C5:J5)</f>
        <v>14119443</v>
      </c>
      <c r="L5" s="466">
        <v>14083951</v>
      </c>
    </row>
    <row r="6" spans="1:14" x14ac:dyDescent="0.2">
      <c r="A6" s="1437" t="s">
        <v>1428</v>
      </c>
      <c r="B6" s="614" t="s">
        <v>1426</v>
      </c>
      <c r="C6" s="477"/>
      <c r="D6" s="477"/>
      <c r="E6" s="466">
        <v>0</v>
      </c>
      <c r="F6" s="477"/>
      <c r="G6" s="477"/>
      <c r="H6" s="477"/>
      <c r="I6" s="477"/>
      <c r="J6" s="477"/>
      <c r="K6" s="1603">
        <f>SUM(C6,E6)</f>
        <v>0</v>
      </c>
      <c r="L6" s="466">
        <v>0</v>
      </c>
    </row>
    <row r="7" spans="1:14" x14ac:dyDescent="0.2">
      <c r="A7" s="1437" t="s">
        <v>163</v>
      </c>
      <c r="B7" s="614" t="s">
        <v>966</v>
      </c>
      <c r="C7" s="467">
        <v>528736</v>
      </c>
      <c r="D7" s="467">
        <v>50400</v>
      </c>
      <c r="E7" s="467">
        <v>5079</v>
      </c>
      <c r="F7" s="467">
        <v>17063</v>
      </c>
      <c r="G7" s="467">
        <v>0</v>
      </c>
      <c r="H7" s="467">
        <v>0</v>
      </c>
      <c r="I7" s="467">
        <v>0</v>
      </c>
      <c r="J7" s="467">
        <v>0</v>
      </c>
      <c r="K7" s="1603">
        <f t="shared" ref="K7:K32" si="0">SUM(C7:J7)</f>
        <v>601278</v>
      </c>
      <c r="L7" s="466">
        <v>643007</v>
      </c>
    </row>
    <row r="8" spans="1:14" x14ac:dyDescent="0.2">
      <c r="A8" s="1437" t="s">
        <v>164</v>
      </c>
      <c r="B8" s="614">
        <v>1200</v>
      </c>
      <c r="C8" s="466">
        <v>3757255</v>
      </c>
      <c r="D8" s="466">
        <v>473912</v>
      </c>
      <c r="E8" s="466">
        <v>82448</v>
      </c>
      <c r="F8" s="466">
        <v>96428</v>
      </c>
      <c r="G8" s="466">
        <v>0</v>
      </c>
      <c r="H8" s="466">
        <v>0</v>
      </c>
      <c r="I8" s="467">
        <v>2950</v>
      </c>
      <c r="J8" s="467">
        <v>0</v>
      </c>
      <c r="K8" s="1603">
        <f t="shared" si="0"/>
        <v>4412993</v>
      </c>
      <c r="L8" s="466">
        <v>4474690</v>
      </c>
    </row>
    <row r="9" spans="1:14" x14ac:dyDescent="0.2">
      <c r="A9" s="1437" t="s">
        <v>720</v>
      </c>
      <c r="B9" s="614" t="s">
        <v>967</v>
      </c>
      <c r="C9" s="467">
        <v>548603</v>
      </c>
      <c r="D9" s="467">
        <v>107075</v>
      </c>
      <c r="E9" s="467">
        <v>730</v>
      </c>
      <c r="F9" s="467">
        <v>855</v>
      </c>
      <c r="G9" s="467">
        <v>0</v>
      </c>
      <c r="H9" s="467">
        <v>0</v>
      </c>
      <c r="I9" s="467">
        <v>0</v>
      </c>
      <c r="J9" s="467">
        <v>0</v>
      </c>
      <c r="K9" s="1603">
        <f t="shared" si="0"/>
        <v>657263</v>
      </c>
      <c r="L9" s="466">
        <v>698647</v>
      </c>
    </row>
    <row r="10" spans="1:14" x14ac:dyDescent="0.2">
      <c r="A10" s="1437" t="s">
        <v>721</v>
      </c>
      <c r="B10" s="614">
        <v>1250</v>
      </c>
      <c r="C10" s="466">
        <v>857959</v>
      </c>
      <c r="D10" s="466">
        <v>76150</v>
      </c>
      <c r="E10" s="466">
        <v>3548</v>
      </c>
      <c r="F10" s="466">
        <v>199673</v>
      </c>
      <c r="G10" s="466">
        <v>0</v>
      </c>
      <c r="H10" s="466">
        <v>0</v>
      </c>
      <c r="I10" s="467">
        <v>55445</v>
      </c>
      <c r="J10" s="467">
        <v>0</v>
      </c>
      <c r="K10" s="1603">
        <f t="shared" si="0"/>
        <v>1192775</v>
      </c>
      <c r="L10" s="466">
        <v>1239815</v>
      </c>
    </row>
    <row r="11" spans="1:14" x14ac:dyDescent="0.2">
      <c r="A11" s="1437" t="s">
        <v>1129</v>
      </c>
      <c r="B11" s="614" t="s">
        <v>161</v>
      </c>
      <c r="C11" s="467">
        <v>0</v>
      </c>
      <c r="D11" s="467">
        <v>0</v>
      </c>
      <c r="E11" s="467">
        <v>0</v>
      </c>
      <c r="F11" s="467">
        <v>0</v>
      </c>
      <c r="G11" s="467">
        <v>0</v>
      </c>
      <c r="H11" s="467">
        <v>0</v>
      </c>
      <c r="I11" s="467">
        <v>0</v>
      </c>
      <c r="J11" s="467">
        <v>0</v>
      </c>
      <c r="K11" s="1603">
        <f t="shared" si="0"/>
        <v>0</v>
      </c>
      <c r="L11" s="466">
        <v>0</v>
      </c>
    </row>
    <row r="12" spans="1:14" x14ac:dyDescent="0.2">
      <c r="A12" s="1437" t="s">
        <v>961</v>
      </c>
      <c r="B12" s="614">
        <v>1300</v>
      </c>
      <c r="C12" s="466">
        <v>0</v>
      </c>
      <c r="D12" s="466">
        <v>0</v>
      </c>
      <c r="E12" s="466">
        <v>0</v>
      </c>
      <c r="F12" s="466">
        <v>0</v>
      </c>
      <c r="G12" s="466">
        <v>0</v>
      </c>
      <c r="H12" s="466">
        <v>0</v>
      </c>
      <c r="I12" s="467">
        <v>0</v>
      </c>
      <c r="J12" s="467">
        <v>0</v>
      </c>
      <c r="K12" s="1603">
        <f t="shared" si="0"/>
        <v>0</v>
      </c>
      <c r="L12" s="466">
        <v>0</v>
      </c>
    </row>
    <row r="13" spans="1:14" x14ac:dyDescent="0.2">
      <c r="A13" s="1437" t="s">
        <v>722</v>
      </c>
      <c r="B13" s="614">
        <v>1400</v>
      </c>
      <c r="C13" s="466">
        <v>0</v>
      </c>
      <c r="D13" s="466">
        <v>0</v>
      </c>
      <c r="E13" s="466">
        <v>0</v>
      </c>
      <c r="F13" s="466">
        <v>0</v>
      </c>
      <c r="G13" s="466">
        <v>0</v>
      </c>
      <c r="H13" s="466">
        <v>0</v>
      </c>
      <c r="I13" s="467">
        <v>0</v>
      </c>
      <c r="J13" s="467">
        <v>0</v>
      </c>
      <c r="K13" s="1603">
        <f t="shared" si="0"/>
        <v>0</v>
      </c>
      <c r="L13" s="466">
        <v>0</v>
      </c>
    </row>
    <row r="14" spans="1:14" x14ac:dyDescent="0.2">
      <c r="A14" s="1437" t="s">
        <v>962</v>
      </c>
      <c r="B14" s="614">
        <v>1500</v>
      </c>
      <c r="C14" s="466">
        <v>155335</v>
      </c>
      <c r="D14" s="466">
        <v>2281</v>
      </c>
      <c r="E14" s="466">
        <v>5344</v>
      </c>
      <c r="F14" s="466">
        <v>7113</v>
      </c>
      <c r="G14" s="466">
        <v>0</v>
      </c>
      <c r="H14" s="466">
        <v>2365</v>
      </c>
      <c r="I14" s="467">
        <v>0</v>
      </c>
      <c r="J14" s="467">
        <v>0</v>
      </c>
      <c r="K14" s="1603">
        <f t="shared" si="0"/>
        <v>172438</v>
      </c>
      <c r="L14" s="466">
        <v>210595</v>
      </c>
    </row>
    <row r="15" spans="1:14" x14ac:dyDescent="0.2">
      <c r="A15" s="1437" t="s">
        <v>963</v>
      </c>
      <c r="B15" s="614">
        <v>1600</v>
      </c>
      <c r="C15" s="466">
        <v>152769</v>
      </c>
      <c r="D15" s="466">
        <v>2869</v>
      </c>
      <c r="E15" s="466">
        <v>1671</v>
      </c>
      <c r="F15" s="466">
        <v>4306</v>
      </c>
      <c r="G15" s="466">
        <v>0</v>
      </c>
      <c r="H15" s="466">
        <v>0</v>
      </c>
      <c r="I15" s="467">
        <v>0</v>
      </c>
      <c r="J15" s="467">
        <v>0</v>
      </c>
      <c r="K15" s="1603">
        <f t="shared" si="0"/>
        <v>161615</v>
      </c>
      <c r="L15" s="466">
        <v>164687</v>
      </c>
    </row>
    <row r="16" spans="1:14" x14ac:dyDescent="0.2">
      <c r="A16" s="1437" t="s">
        <v>986</v>
      </c>
      <c r="B16" s="614" t="s">
        <v>423</v>
      </c>
      <c r="C16" s="466">
        <v>0</v>
      </c>
      <c r="D16" s="466">
        <v>0</v>
      </c>
      <c r="E16" s="466">
        <v>0</v>
      </c>
      <c r="F16" s="466">
        <v>0</v>
      </c>
      <c r="G16" s="466">
        <v>0</v>
      </c>
      <c r="H16" s="466">
        <v>0</v>
      </c>
      <c r="I16" s="467">
        <v>0</v>
      </c>
      <c r="J16" s="467">
        <v>0</v>
      </c>
      <c r="K16" s="1603">
        <f t="shared" si="0"/>
        <v>0</v>
      </c>
      <c r="L16" s="466">
        <v>0</v>
      </c>
    </row>
    <row r="17" spans="1:12" x14ac:dyDescent="0.2">
      <c r="A17" s="1437" t="s">
        <v>723</v>
      </c>
      <c r="B17" s="614" t="s">
        <v>162</v>
      </c>
      <c r="C17" s="467">
        <v>0</v>
      </c>
      <c r="D17" s="467">
        <v>0</v>
      </c>
      <c r="E17" s="467">
        <v>0</v>
      </c>
      <c r="F17" s="467">
        <v>0</v>
      </c>
      <c r="G17" s="467">
        <v>0</v>
      </c>
      <c r="H17" s="467">
        <v>0</v>
      </c>
      <c r="I17" s="467">
        <v>0</v>
      </c>
      <c r="J17" s="467">
        <v>0</v>
      </c>
      <c r="K17" s="1603">
        <f t="shared" si="0"/>
        <v>0</v>
      </c>
      <c r="L17" s="466">
        <v>0</v>
      </c>
    </row>
    <row r="18" spans="1:12" x14ac:dyDescent="0.2">
      <c r="A18" s="1437" t="s">
        <v>1086</v>
      </c>
      <c r="B18" s="614">
        <v>1800</v>
      </c>
      <c r="C18" s="466">
        <v>1734819</v>
      </c>
      <c r="D18" s="466">
        <v>211781</v>
      </c>
      <c r="E18" s="466">
        <v>2480</v>
      </c>
      <c r="F18" s="466">
        <v>50583</v>
      </c>
      <c r="G18" s="466">
        <v>0</v>
      </c>
      <c r="H18" s="466">
        <v>249</v>
      </c>
      <c r="I18" s="467">
        <v>0</v>
      </c>
      <c r="J18" s="467">
        <v>0</v>
      </c>
      <c r="K18" s="1603">
        <f t="shared" si="0"/>
        <v>1999912</v>
      </c>
      <c r="L18" s="466">
        <v>2828406</v>
      </c>
    </row>
    <row r="19" spans="1:12" x14ac:dyDescent="0.2">
      <c r="A19" s="1437" t="s">
        <v>134</v>
      </c>
      <c r="B19" s="614">
        <v>1900</v>
      </c>
      <c r="C19" s="466">
        <v>0</v>
      </c>
      <c r="D19" s="466">
        <v>0</v>
      </c>
      <c r="E19" s="466">
        <v>0</v>
      </c>
      <c r="F19" s="466">
        <v>0</v>
      </c>
      <c r="G19" s="466">
        <v>0</v>
      </c>
      <c r="H19" s="466">
        <v>0</v>
      </c>
      <c r="I19" s="467">
        <v>0</v>
      </c>
      <c r="J19" s="467">
        <v>0</v>
      </c>
      <c r="K19" s="1603">
        <f t="shared" si="0"/>
        <v>0</v>
      </c>
      <c r="L19" s="466">
        <v>0</v>
      </c>
    </row>
    <row r="20" spans="1:12" x14ac:dyDescent="0.2">
      <c r="A20" s="1438" t="s">
        <v>737</v>
      </c>
      <c r="B20" s="602" t="s">
        <v>724</v>
      </c>
      <c r="C20" s="477"/>
      <c r="D20" s="477"/>
      <c r="E20" s="477"/>
      <c r="F20" s="477"/>
      <c r="G20" s="477"/>
      <c r="H20" s="474">
        <v>0</v>
      </c>
      <c r="I20" s="616"/>
      <c r="J20" s="475"/>
      <c r="K20" s="1603">
        <f t="shared" si="0"/>
        <v>0</v>
      </c>
      <c r="L20" s="471">
        <v>0</v>
      </c>
    </row>
    <row r="21" spans="1:12" x14ac:dyDescent="0.2">
      <c r="A21" s="1438" t="s">
        <v>738</v>
      </c>
      <c r="B21" s="602" t="s">
        <v>725</v>
      </c>
      <c r="C21" s="477"/>
      <c r="D21" s="477"/>
      <c r="E21" s="477"/>
      <c r="F21" s="477"/>
      <c r="G21" s="477"/>
      <c r="H21" s="474">
        <v>0</v>
      </c>
      <c r="I21" s="616"/>
      <c r="J21" s="477"/>
      <c r="K21" s="1603">
        <f t="shared" si="0"/>
        <v>0</v>
      </c>
      <c r="L21" s="471">
        <v>0</v>
      </c>
    </row>
    <row r="22" spans="1:12" x14ac:dyDescent="0.2">
      <c r="A22" s="1438" t="s">
        <v>739</v>
      </c>
      <c r="B22" s="602" t="s">
        <v>726</v>
      </c>
      <c r="C22" s="477"/>
      <c r="D22" s="477"/>
      <c r="E22" s="477"/>
      <c r="F22" s="477"/>
      <c r="G22" s="477"/>
      <c r="H22" s="474">
        <v>343928</v>
      </c>
      <c r="I22" s="616"/>
      <c r="J22" s="477"/>
      <c r="K22" s="1603">
        <f t="shared" si="0"/>
        <v>343928</v>
      </c>
      <c r="L22" s="471">
        <v>550000</v>
      </c>
    </row>
    <row r="23" spans="1:12" x14ac:dyDescent="0.2">
      <c r="A23" s="1438" t="s">
        <v>740</v>
      </c>
      <c r="B23" s="602" t="s">
        <v>727</v>
      </c>
      <c r="C23" s="477"/>
      <c r="D23" s="477"/>
      <c r="E23" s="477"/>
      <c r="F23" s="477"/>
      <c r="G23" s="477"/>
      <c r="H23" s="474">
        <v>0</v>
      </c>
      <c r="I23" s="616"/>
      <c r="J23" s="477"/>
      <c r="K23" s="1603">
        <f t="shared" si="0"/>
        <v>0</v>
      </c>
      <c r="L23" s="471">
        <v>0</v>
      </c>
    </row>
    <row r="24" spans="1:12" ht="12.75" customHeight="1" x14ac:dyDescent="0.2">
      <c r="A24" s="1438" t="s">
        <v>741</v>
      </c>
      <c r="B24" s="602" t="s">
        <v>728</v>
      </c>
      <c r="C24" s="477"/>
      <c r="D24" s="477"/>
      <c r="E24" s="477"/>
      <c r="F24" s="477"/>
      <c r="G24" s="477"/>
      <c r="H24" s="474">
        <v>0</v>
      </c>
      <c r="I24" s="616"/>
      <c r="J24" s="477"/>
      <c r="K24" s="1603">
        <f t="shared" si="0"/>
        <v>0</v>
      </c>
      <c r="L24" s="471">
        <v>0</v>
      </c>
    </row>
    <row r="25" spans="1:12" ht="12.75" customHeight="1" x14ac:dyDescent="0.2">
      <c r="A25" s="1438" t="s">
        <v>801</v>
      </c>
      <c r="B25" s="602" t="s">
        <v>729</v>
      </c>
      <c r="C25" s="477"/>
      <c r="D25" s="477"/>
      <c r="E25" s="477"/>
      <c r="F25" s="477"/>
      <c r="G25" s="477"/>
      <c r="H25" s="474">
        <v>0</v>
      </c>
      <c r="I25" s="616"/>
      <c r="J25" s="477"/>
      <c r="K25" s="1603">
        <f t="shared" si="0"/>
        <v>0</v>
      </c>
      <c r="L25" s="471">
        <v>0</v>
      </c>
    </row>
    <row r="26" spans="1:12" x14ac:dyDescent="0.2">
      <c r="A26" s="1438" t="s">
        <v>621</v>
      </c>
      <c r="B26" s="602" t="s">
        <v>730</v>
      </c>
      <c r="C26" s="477"/>
      <c r="D26" s="477"/>
      <c r="E26" s="477"/>
      <c r="F26" s="477"/>
      <c r="G26" s="477"/>
      <c r="H26" s="474">
        <v>0</v>
      </c>
      <c r="I26" s="616"/>
      <c r="J26" s="477"/>
      <c r="K26" s="1603">
        <f t="shared" si="0"/>
        <v>0</v>
      </c>
      <c r="L26" s="471">
        <v>0</v>
      </c>
    </row>
    <row r="27" spans="1:12" x14ac:dyDescent="0.2">
      <c r="A27" s="1438" t="s">
        <v>622</v>
      </c>
      <c r="B27" s="602" t="s">
        <v>731</v>
      </c>
      <c r="C27" s="477"/>
      <c r="D27" s="477"/>
      <c r="E27" s="477"/>
      <c r="F27" s="477"/>
      <c r="G27" s="477"/>
      <c r="H27" s="474">
        <v>0</v>
      </c>
      <c r="I27" s="616"/>
      <c r="J27" s="477"/>
      <c r="K27" s="1603">
        <f t="shared" si="0"/>
        <v>0</v>
      </c>
      <c r="L27" s="471">
        <v>0</v>
      </c>
    </row>
    <row r="28" spans="1:12" x14ac:dyDescent="0.2">
      <c r="A28" s="1438" t="s">
        <v>150</v>
      </c>
      <c r="B28" s="602" t="s">
        <v>732</v>
      </c>
      <c r="C28" s="477"/>
      <c r="D28" s="477"/>
      <c r="E28" s="477"/>
      <c r="F28" s="477"/>
      <c r="G28" s="477"/>
      <c r="H28" s="474">
        <v>0</v>
      </c>
      <c r="I28" s="616"/>
      <c r="J28" s="477"/>
      <c r="K28" s="1603">
        <f t="shared" si="0"/>
        <v>0</v>
      </c>
      <c r="L28" s="471">
        <v>0</v>
      </c>
    </row>
    <row r="29" spans="1:12" x14ac:dyDescent="0.2">
      <c r="A29" s="1438" t="s">
        <v>151</v>
      </c>
      <c r="B29" s="602" t="s">
        <v>733</v>
      </c>
      <c r="C29" s="477"/>
      <c r="D29" s="477"/>
      <c r="E29" s="477"/>
      <c r="F29" s="477"/>
      <c r="G29" s="477"/>
      <c r="H29" s="474">
        <v>0</v>
      </c>
      <c r="I29" s="616"/>
      <c r="J29" s="477"/>
      <c r="K29" s="1603">
        <f t="shared" si="0"/>
        <v>0</v>
      </c>
      <c r="L29" s="471">
        <v>0</v>
      </c>
    </row>
    <row r="30" spans="1:12" x14ac:dyDescent="0.2">
      <c r="A30" s="1438" t="s">
        <v>152</v>
      </c>
      <c r="B30" s="602" t="s">
        <v>734</v>
      </c>
      <c r="C30" s="477"/>
      <c r="D30" s="477"/>
      <c r="E30" s="477"/>
      <c r="F30" s="477"/>
      <c r="G30" s="477"/>
      <c r="H30" s="474">
        <v>0</v>
      </c>
      <c r="I30" s="616"/>
      <c r="J30" s="477"/>
      <c r="K30" s="1603">
        <f t="shared" si="0"/>
        <v>0</v>
      </c>
      <c r="L30" s="471">
        <v>0</v>
      </c>
    </row>
    <row r="31" spans="1:12" x14ac:dyDescent="0.2">
      <c r="A31" s="1438" t="s">
        <v>153</v>
      </c>
      <c r="B31" s="602" t="s">
        <v>735</v>
      </c>
      <c r="C31" s="477"/>
      <c r="D31" s="477"/>
      <c r="E31" s="477"/>
      <c r="F31" s="477"/>
      <c r="G31" s="477"/>
      <c r="H31" s="474">
        <v>0</v>
      </c>
      <c r="I31" s="616"/>
      <c r="J31" s="477"/>
      <c r="K31" s="1603">
        <f t="shared" si="0"/>
        <v>0</v>
      </c>
      <c r="L31" s="471">
        <v>0</v>
      </c>
    </row>
    <row r="32" spans="1:12" x14ac:dyDescent="0.2">
      <c r="A32" s="1439" t="s">
        <v>1128</v>
      </c>
      <c r="B32" s="614" t="s">
        <v>736</v>
      </c>
      <c r="C32" s="477"/>
      <c r="D32" s="477"/>
      <c r="E32" s="477"/>
      <c r="F32" s="477"/>
      <c r="G32" s="477"/>
      <c r="H32" s="474">
        <v>0</v>
      </c>
      <c r="I32" s="616"/>
      <c r="J32" s="480"/>
      <c r="K32" s="1603">
        <f t="shared" si="0"/>
        <v>0</v>
      </c>
      <c r="L32" s="471">
        <v>0</v>
      </c>
    </row>
    <row r="33" spans="1:14" ht="12.75" customHeight="1" thickBot="1" x14ac:dyDescent="0.25">
      <c r="A33" s="1600" t="s">
        <v>1658</v>
      </c>
      <c r="B33" s="1601" t="s">
        <v>569</v>
      </c>
      <c r="C33" s="1602">
        <f>SUM(C5:C32)</f>
        <v>18673826</v>
      </c>
      <c r="D33" s="1602">
        <f t="shared" ref="D33:L33" si="1">SUM(D5:D32)</f>
        <v>2099535</v>
      </c>
      <c r="E33" s="1602">
        <f t="shared" si="1"/>
        <v>394254</v>
      </c>
      <c r="F33" s="1602">
        <f t="shared" si="1"/>
        <v>1826394</v>
      </c>
      <c r="G33" s="1602">
        <f t="shared" si="1"/>
        <v>79096</v>
      </c>
      <c r="H33" s="1602">
        <f t="shared" si="1"/>
        <v>347868</v>
      </c>
      <c r="I33" s="1602">
        <f t="shared" si="1"/>
        <v>240672</v>
      </c>
      <c r="J33" s="1602">
        <f t="shared" si="1"/>
        <v>0</v>
      </c>
      <c r="K33" s="1602">
        <f t="shared" si="1"/>
        <v>23661645</v>
      </c>
      <c r="L33" s="1602">
        <f t="shared" si="1"/>
        <v>24893798</v>
      </c>
    </row>
    <row r="34" spans="1:14" s="620" customFormat="1" ht="15.75" customHeight="1" thickTop="1" x14ac:dyDescent="0.2">
      <c r="A34" s="1541" t="s">
        <v>46</v>
      </c>
      <c r="B34" s="1542"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437" t="s">
        <v>1088</v>
      </c>
      <c r="B36" s="614">
        <v>2110</v>
      </c>
      <c r="C36" s="481">
        <v>708824</v>
      </c>
      <c r="D36" s="481">
        <v>62108</v>
      </c>
      <c r="E36" s="481">
        <v>110836</v>
      </c>
      <c r="F36" s="481">
        <v>143</v>
      </c>
      <c r="G36" s="481">
        <v>0</v>
      </c>
      <c r="H36" s="481">
        <v>0</v>
      </c>
      <c r="I36" s="467">
        <v>0</v>
      </c>
      <c r="J36" s="467">
        <v>0</v>
      </c>
      <c r="K36" s="1603">
        <f t="shared" ref="K36:K41" si="2">SUM(C36:J36)</f>
        <v>881911</v>
      </c>
      <c r="L36" s="466">
        <v>766959</v>
      </c>
    </row>
    <row r="37" spans="1:14" x14ac:dyDescent="0.2">
      <c r="A37" s="1437" t="s">
        <v>1089</v>
      </c>
      <c r="B37" s="614">
        <v>2120</v>
      </c>
      <c r="C37" s="466">
        <v>0</v>
      </c>
      <c r="D37" s="466">
        <v>0</v>
      </c>
      <c r="E37" s="466">
        <v>0</v>
      </c>
      <c r="F37" s="466">
        <v>0</v>
      </c>
      <c r="G37" s="466">
        <v>0</v>
      </c>
      <c r="H37" s="466">
        <v>0</v>
      </c>
      <c r="I37" s="467">
        <v>0</v>
      </c>
      <c r="J37" s="467">
        <v>0</v>
      </c>
      <c r="K37" s="1603">
        <f t="shared" si="2"/>
        <v>0</v>
      </c>
      <c r="L37" s="466">
        <v>0</v>
      </c>
    </row>
    <row r="38" spans="1:14" x14ac:dyDescent="0.2">
      <c r="A38" s="1437" t="s">
        <v>198</v>
      </c>
      <c r="B38" s="614">
        <v>2130</v>
      </c>
      <c r="C38" s="466">
        <v>931720</v>
      </c>
      <c r="D38" s="466">
        <v>98374</v>
      </c>
      <c r="E38" s="466">
        <v>92058</v>
      </c>
      <c r="F38" s="466">
        <v>23712</v>
      </c>
      <c r="G38" s="466">
        <v>0</v>
      </c>
      <c r="H38" s="466">
        <v>0</v>
      </c>
      <c r="I38" s="467">
        <v>0</v>
      </c>
      <c r="J38" s="467">
        <v>0</v>
      </c>
      <c r="K38" s="1603">
        <f t="shared" si="2"/>
        <v>1145864</v>
      </c>
      <c r="L38" s="466">
        <v>1257693</v>
      </c>
    </row>
    <row r="39" spans="1:14" x14ac:dyDescent="0.2">
      <c r="A39" s="1437" t="s">
        <v>199</v>
      </c>
      <c r="B39" s="614">
        <v>2140</v>
      </c>
      <c r="C39" s="466">
        <v>743573</v>
      </c>
      <c r="D39" s="466">
        <v>76141</v>
      </c>
      <c r="E39" s="466">
        <v>4615</v>
      </c>
      <c r="F39" s="466">
        <v>5125</v>
      </c>
      <c r="G39" s="466">
        <v>0</v>
      </c>
      <c r="H39" s="466">
        <v>0</v>
      </c>
      <c r="I39" s="467">
        <v>0</v>
      </c>
      <c r="J39" s="467">
        <v>0</v>
      </c>
      <c r="K39" s="1603">
        <f t="shared" si="2"/>
        <v>829454</v>
      </c>
      <c r="L39" s="466">
        <v>772548</v>
      </c>
    </row>
    <row r="40" spans="1:14" x14ac:dyDescent="0.2">
      <c r="A40" s="1437" t="s">
        <v>200</v>
      </c>
      <c r="B40" s="614">
        <v>2150</v>
      </c>
      <c r="C40" s="466">
        <v>774272</v>
      </c>
      <c r="D40" s="466">
        <v>76734</v>
      </c>
      <c r="E40" s="466">
        <v>1415</v>
      </c>
      <c r="F40" s="466">
        <v>4770</v>
      </c>
      <c r="G40" s="466">
        <v>0</v>
      </c>
      <c r="H40" s="466">
        <v>0</v>
      </c>
      <c r="I40" s="467">
        <v>5118</v>
      </c>
      <c r="J40" s="467">
        <v>0</v>
      </c>
      <c r="K40" s="1603">
        <f t="shared" si="2"/>
        <v>862309</v>
      </c>
      <c r="L40" s="466">
        <v>872816</v>
      </c>
    </row>
    <row r="41" spans="1:14" x14ac:dyDescent="0.2">
      <c r="A41" s="1437" t="s">
        <v>1659</v>
      </c>
      <c r="B41" s="614">
        <v>2190</v>
      </c>
      <c r="C41" s="466">
        <v>666206</v>
      </c>
      <c r="D41" s="466">
        <v>35513</v>
      </c>
      <c r="E41" s="466">
        <v>13298</v>
      </c>
      <c r="F41" s="466">
        <v>4037</v>
      </c>
      <c r="G41" s="466">
        <v>0</v>
      </c>
      <c r="H41" s="466">
        <v>0</v>
      </c>
      <c r="I41" s="467">
        <v>0</v>
      </c>
      <c r="J41" s="467">
        <v>0</v>
      </c>
      <c r="K41" s="1603">
        <f t="shared" si="2"/>
        <v>719054</v>
      </c>
      <c r="L41" s="466">
        <v>630886</v>
      </c>
    </row>
    <row r="42" spans="1:14" ht="12.75" customHeight="1" thickBot="1" x14ac:dyDescent="0.25">
      <c r="A42" s="1600" t="s">
        <v>559</v>
      </c>
      <c r="B42" s="1601" t="s">
        <v>715</v>
      </c>
      <c r="C42" s="1602">
        <f>SUM(C36:C41)</f>
        <v>3824595</v>
      </c>
      <c r="D42" s="1602">
        <f t="shared" ref="D42:L42" si="3">SUM(D36:D41)</f>
        <v>348870</v>
      </c>
      <c r="E42" s="1602">
        <f t="shared" si="3"/>
        <v>222222</v>
      </c>
      <c r="F42" s="1602">
        <f t="shared" si="3"/>
        <v>37787</v>
      </c>
      <c r="G42" s="1602">
        <f t="shared" si="3"/>
        <v>0</v>
      </c>
      <c r="H42" s="1602">
        <f t="shared" si="3"/>
        <v>0</v>
      </c>
      <c r="I42" s="1602">
        <f t="shared" si="3"/>
        <v>5118</v>
      </c>
      <c r="J42" s="1602">
        <f t="shared" si="3"/>
        <v>0</v>
      </c>
      <c r="K42" s="1602">
        <f t="shared" si="3"/>
        <v>4438592</v>
      </c>
      <c r="L42" s="1602">
        <f t="shared" si="3"/>
        <v>4300902</v>
      </c>
    </row>
    <row r="43" spans="1:14" ht="15.75" customHeight="1" thickTop="1" x14ac:dyDescent="0.2">
      <c r="A43" s="624" t="s">
        <v>591</v>
      </c>
      <c r="B43" s="625"/>
      <c r="C43" s="626"/>
      <c r="D43" s="626"/>
      <c r="E43" s="626"/>
      <c r="F43" s="626"/>
      <c r="G43" s="626"/>
      <c r="H43" s="626"/>
      <c r="I43" s="616"/>
      <c r="J43" s="616"/>
      <c r="K43" s="626"/>
      <c r="L43" s="626"/>
    </row>
    <row r="44" spans="1:14" x14ac:dyDescent="0.2">
      <c r="A44" s="1437" t="s">
        <v>813</v>
      </c>
      <c r="B44" s="614">
        <v>2210</v>
      </c>
      <c r="C44" s="481">
        <v>1018904</v>
      </c>
      <c r="D44" s="481">
        <v>176979</v>
      </c>
      <c r="E44" s="481">
        <v>242505</v>
      </c>
      <c r="F44" s="481">
        <v>43938</v>
      </c>
      <c r="G44" s="481">
        <v>16033</v>
      </c>
      <c r="H44" s="481">
        <v>3154</v>
      </c>
      <c r="I44" s="467">
        <v>4395</v>
      </c>
      <c r="J44" s="467">
        <v>0</v>
      </c>
      <c r="K44" s="1604">
        <f>SUM(C44:J44)</f>
        <v>1505908</v>
      </c>
      <c r="L44" s="481">
        <v>1637493</v>
      </c>
    </row>
    <row r="45" spans="1:14" x14ac:dyDescent="0.2">
      <c r="A45" s="1437" t="s">
        <v>814</v>
      </c>
      <c r="B45" s="614">
        <v>2220</v>
      </c>
      <c r="C45" s="466">
        <v>756678</v>
      </c>
      <c r="D45" s="466">
        <v>85310</v>
      </c>
      <c r="E45" s="466">
        <v>959</v>
      </c>
      <c r="F45" s="466">
        <v>39723</v>
      </c>
      <c r="G45" s="466">
        <v>0</v>
      </c>
      <c r="H45" s="466">
        <v>295</v>
      </c>
      <c r="I45" s="467">
        <v>0</v>
      </c>
      <c r="J45" s="467">
        <v>0</v>
      </c>
      <c r="K45" s="1604">
        <f>SUM(C45:J45)</f>
        <v>882965</v>
      </c>
      <c r="L45" s="466">
        <v>884748</v>
      </c>
    </row>
    <row r="46" spans="1:14" x14ac:dyDescent="0.2">
      <c r="A46" s="1437" t="s">
        <v>815</v>
      </c>
      <c r="B46" s="614">
        <v>2230</v>
      </c>
      <c r="C46" s="466">
        <v>0</v>
      </c>
      <c r="D46" s="466">
        <v>0</v>
      </c>
      <c r="E46" s="466">
        <v>61018</v>
      </c>
      <c r="F46" s="466">
        <v>0</v>
      </c>
      <c r="G46" s="466">
        <v>0</v>
      </c>
      <c r="H46" s="466">
        <v>0</v>
      </c>
      <c r="I46" s="467">
        <v>0</v>
      </c>
      <c r="J46" s="467">
        <v>0</v>
      </c>
      <c r="K46" s="1604">
        <f>SUM(C46:J46)</f>
        <v>61018</v>
      </c>
      <c r="L46" s="466">
        <v>60000</v>
      </c>
    </row>
    <row r="47" spans="1:14" ht="12.75" customHeight="1" thickBot="1" x14ac:dyDescent="0.25">
      <c r="A47" s="1600" t="s">
        <v>560</v>
      </c>
      <c r="B47" s="1601" t="s">
        <v>32</v>
      </c>
      <c r="C47" s="1602">
        <f>SUM(C44:C46)</f>
        <v>1775582</v>
      </c>
      <c r="D47" s="1602">
        <f t="shared" ref="D47:K47" si="4">SUM(D44:D46)</f>
        <v>262289</v>
      </c>
      <c r="E47" s="1602">
        <f t="shared" si="4"/>
        <v>304482</v>
      </c>
      <c r="F47" s="1602">
        <f t="shared" si="4"/>
        <v>83661</v>
      </c>
      <c r="G47" s="1602">
        <f t="shared" si="4"/>
        <v>16033</v>
      </c>
      <c r="H47" s="1602">
        <f t="shared" si="4"/>
        <v>3449</v>
      </c>
      <c r="I47" s="1602">
        <f t="shared" si="4"/>
        <v>4395</v>
      </c>
      <c r="J47" s="1602">
        <f t="shared" si="4"/>
        <v>0</v>
      </c>
      <c r="K47" s="1602">
        <f t="shared" si="4"/>
        <v>2449891</v>
      </c>
      <c r="L47" s="1602">
        <f>SUM(L44:L46)</f>
        <v>2582241</v>
      </c>
    </row>
    <row r="48" spans="1:14" ht="15.75" customHeight="1" thickTop="1" x14ac:dyDescent="0.2">
      <c r="A48" s="624" t="s">
        <v>609</v>
      </c>
      <c r="B48" s="625"/>
      <c r="C48" s="626"/>
      <c r="D48" s="626"/>
      <c r="E48" s="626"/>
      <c r="F48" s="626"/>
      <c r="G48" s="626"/>
      <c r="H48" s="626"/>
      <c r="I48" s="616"/>
      <c r="J48" s="616"/>
      <c r="K48" s="626"/>
      <c r="L48" s="626"/>
    </row>
    <row r="49" spans="1:14" x14ac:dyDescent="0.2">
      <c r="A49" s="1437" t="s">
        <v>816</v>
      </c>
      <c r="B49" s="614">
        <v>2310</v>
      </c>
      <c r="C49" s="481">
        <v>174254</v>
      </c>
      <c r="D49" s="481">
        <v>40986</v>
      </c>
      <c r="E49" s="481">
        <v>52680</v>
      </c>
      <c r="F49" s="481">
        <v>3465</v>
      </c>
      <c r="G49" s="481">
        <v>0</v>
      </c>
      <c r="H49" s="481">
        <v>16217</v>
      </c>
      <c r="I49" s="467">
        <v>0</v>
      </c>
      <c r="J49" s="467">
        <v>0</v>
      </c>
      <c r="K49" s="1604">
        <f>SUM(C49:J49)</f>
        <v>287602</v>
      </c>
      <c r="L49" s="481">
        <v>48000</v>
      </c>
    </row>
    <row r="50" spans="1:14" x14ac:dyDescent="0.2">
      <c r="A50" s="1437" t="s">
        <v>817</v>
      </c>
      <c r="B50" s="614">
        <v>2320</v>
      </c>
      <c r="C50" s="466">
        <v>293039</v>
      </c>
      <c r="D50" s="466">
        <v>65531</v>
      </c>
      <c r="E50" s="466">
        <v>4131</v>
      </c>
      <c r="F50" s="466">
        <v>2024</v>
      </c>
      <c r="G50" s="466">
        <v>0</v>
      </c>
      <c r="H50" s="466">
        <v>750</v>
      </c>
      <c r="I50" s="467">
        <v>0</v>
      </c>
      <c r="J50" s="467">
        <v>0</v>
      </c>
      <c r="K50" s="1604">
        <f>SUM(C50:J50)</f>
        <v>365475</v>
      </c>
      <c r="L50" s="466">
        <v>371266</v>
      </c>
    </row>
    <row r="51" spans="1:14" x14ac:dyDescent="0.2">
      <c r="A51" s="1437" t="s">
        <v>42</v>
      </c>
      <c r="B51" s="614">
        <v>2330</v>
      </c>
      <c r="C51" s="466">
        <v>314093</v>
      </c>
      <c r="D51" s="466">
        <v>83473</v>
      </c>
      <c r="E51" s="466">
        <v>5639</v>
      </c>
      <c r="F51" s="466">
        <v>610</v>
      </c>
      <c r="G51" s="466">
        <v>0</v>
      </c>
      <c r="H51" s="466">
        <v>0</v>
      </c>
      <c r="I51" s="467">
        <v>0</v>
      </c>
      <c r="J51" s="467">
        <v>0</v>
      </c>
      <c r="K51" s="1604">
        <f>SUM(C51:J51)</f>
        <v>403815</v>
      </c>
      <c r="L51" s="466">
        <v>416959</v>
      </c>
    </row>
    <row r="52" spans="1:14" ht="22.5" x14ac:dyDescent="0.2">
      <c r="A52" s="1438" t="s">
        <v>297</v>
      </c>
      <c r="B52" s="627" t="s">
        <v>365</v>
      </c>
      <c r="C52" s="474">
        <v>0</v>
      </c>
      <c r="D52" s="474">
        <v>0</v>
      </c>
      <c r="E52" s="474">
        <v>0</v>
      </c>
      <c r="F52" s="474">
        <v>0</v>
      </c>
      <c r="G52" s="474">
        <v>0</v>
      </c>
      <c r="H52" s="474">
        <v>0</v>
      </c>
      <c r="I52" s="474">
        <v>0</v>
      </c>
      <c r="J52" s="474">
        <v>0</v>
      </c>
      <c r="K52" s="1604">
        <f>SUM(C52:J52)</f>
        <v>0</v>
      </c>
      <c r="L52" s="474">
        <v>0</v>
      </c>
    </row>
    <row r="53" spans="1:14" ht="12.75" customHeight="1" thickBot="1" x14ac:dyDescent="0.25">
      <c r="A53" s="1600" t="s">
        <v>716</v>
      </c>
      <c r="B53" s="1601" t="s">
        <v>33</v>
      </c>
      <c r="C53" s="1602">
        <f>SUM(C49:C52)</f>
        <v>781386</v>
      </c>
      <c r="D53" s="1602">
        <f t="shared" ref="D53:L53" si="5">SUM(D49:D52)</f>
        <v>189990</v>
      </c>
      <c r="E53" s="1602">
        <f t="shared" si="5"/>
        <v>62450</v>
      </c>
      <c r="F53" s="1602">
        <f t="shared" si="5"/>
        <v>6099</v>
      </c>
      <c r="G53" s="1602">
        <f t="shared" si="5"/>
        <v>0</v>
      </c>
      <c r="H53" s="1602">
        <f t="shared" si="5"/>
        <v>16967</v>
      </c>
      <c r="I53" s="1602">
        <f t="shared" si="5"/>
        <v>0</v>
      </c>
      <c r="J53" s="1602">
        <f t="shared" si="5"/>
        <v>0</v>
      </c>
      <c r="K53" s="1602">
        <f t="shared" si="5"/>
        <v>1056892</v>
      </c>
      <c r="L53" s="1602">
        <f t="shared" si="5"/>
        <v>836225</v>
      </c>
    </row>
    <row r="54" spans="1:14" ht="15.75" customHeight="1" thickTop="1" x14ac:dyDescent="0.2">
      <c r="A54" s="624" t="s">
        <v>610</v>
      </c>
      <c r="B54" s="625"/>
      <c r="C54" s="626"/>
      <c r="D54" s="626"/>
      <c r="E54" s="626"/>
      <c r="F54" s="626"/>
      <c r="G54" s="626"/>
      <c r="H54" s="626"/>
      <c r="I54" s="616"/>
      <c r="J54" s="616"/>
      <c r="K54" s="626"/>
      <c r="L54" s="626"/>
    </row>
    <row r="55" spans="1:14" x14ac:dyDescent="0.2">
      <c r="A55" s="1437" t="s">
        <v>1066</v>
      </c>
      <c r="B55" s="614">
        <v>2410</v>
      </c>
      <c r="C55" s="481">
        <v>1263510</v>
      </c>
      <c r="D55" s="481">
        <v>378785</v>
      </c>
      <c r="E55" s="481">
        <v>939</v>
      </c>
      <c r="F55" s="481">
        <v>721</v>
      </c>
      <c r="G55" s="481">
        <v>0</v>
      </c>
      <c r="H55" s="481">
        <v>3515</v>
      </c>
      <c r="I55" s="467">
        <v>0</v>
      </c>
      <c r="J55" s="467">
        <v>0</v>
      </c>
      <c r="K55" s="1604">
        <f>SUM(C55:J55)</f>
        <v>1647470</v>
      </c>
      <c r="L55" s="481">
        <v>1658123</v>
      </c>
    </row>
    <row r="56" spans="1:14" ht="12.75" customHeight="1" x14ac:dyDescent="0.2">
      <c r="A56" s="1441" t="s">
        <v>375</v>
      </c>
      <c r="B56" s="628">
        <v>2490</v>
      </c>
      <c r="C56" s="466">
        <v>0</v>
      </c>
      <c r="D56" s="466">
        <v>0</v>
      </c>
      <c r="E56" s="466">
        <v>0</v>
      </c>
      <c r="F56" s="466">
        <v>0</v>
      </c>
      <c r="G56" s="466">
        <v>0</v>
      </c>
      <c r="H56" s="466">
        <v>0</v>
      </c>
      <c r="I56" s="467">
        <v>0</v>
      </c>
      <c r="J56" s="467">
        <v>0</v>
      </c>
      <c r="K56" s="1604">
        <f>SUM(C56:J56)</f>
        <v>0</v>
      </c>
      <c r="L56" s="466">
        <v>0</v>
      </c>
    </row>
    <row r="57" spans="1:14" s="343" customFormat="1" ht="12.75" customHeight="1" thickBot="1" x14ac:dyDescent="0.25">
      <c r="A57" s="1600" t="s">
        <v>263</v>
      </c>
      <c r="B57" s="1605" t="s">
        <v>34</v>
      </c>
      <c r="C57" s="1606">
        <f>SUM(C55:C56)</f>
        <v>1263510</v>
      </c>
      <c r="D57" s="1606">
        <f t="shared" ref="D57:K57" si="6">SUM(D55:D56)</f>
        <v>378785</v>
      </c>
      <c r="E57" s="1606">
        <f t="shared" si="6"/>
        <v>939</v>
      </c>
      <c r="F57" s="1606">
        <f t="shared" si="6"/>
        <v>721</v>
      </c>
      <c r="G57" s="1606">
        <f t="shared" si="6"/>
        <v>0</v>
      </c>
      <c r="H57" s="1606">
        <f t="shared" si="6"/>
        <v>3515</v>
      </c>
      <c r="I57" s="1606">
        <f t="shared" si="6"/>
        <v>0</v>
      </c>
      <c r="J57" s="1606">
        <f t="shared" si="6"/>
        <v>0</v>
      </c>
      <c r="K57" s="1606">
        <f t="shared" si="6"/>
        <v>1647470</v>
      </c>
      <c r="L57" s="1602">
        <f>SUM(L55:L56)</f>
        <v>1658123</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437" t="s">
        <v>1067</v>
      </c>
      <c r="B59" s="614">
        <v>2510</v>
      </c>
      <c r="C59" s="481">
        <v>201675</v>
      </c>
      <c r="D59" s="481">
        <v>32800</v>
      </c>
      <c r="E59" s="481">
        <v>4924</v>
      </c>
      <c r="F59" s="481">
        <v>0</v>
      </c>
      <c r="G59" s="481">
        <v>0</v>
      </c>
      <c r="H59" s="481">
        <v>0</v>
      </c>
      <c r="I59" s="467">
        <v>0</v>
      </c>
      <c r="J59" s="467">
        <v>0</v>
      </c>
      <c r="K59" s="1604">
        <f t="shared" ref="K59:K64" si="7">SUM(C59:J59)</f>
        <v>239399</v>
      </c>
      <c r="L59" s="481">
        <v>235882</v>
      </c>
      <c r="M59" s="609"/>
      <c r="N59" s="609"/>
    </row>
    <row r="60" spans="1:14" s="343" customFormat="1" x14ac:dyDescent="0.2">
      <c r="A60" s="1437" t="s">
        <v>462</v>
      </c>
      <c r="B60" s="614">
        <v>2520</v>
      </c>
      <c r="C60" s="466">
        <v>183657</v>
      </c>
      <c r="D60" s="466">
        <v>27546</v>
      </c>
      <c r="E60" s="466">
        <v>151627</v>
      </c>
      <c r="F60" s="466">
        <v>3831</v>
      </c>
      <c r="G60" s="466">
        <v>0</v>
      </c>
      <c r="H60" s="466">
        <v>1475</v>
      </c>
      <c r="I60" s="467">
        <v>0</v>
      </c>
      <c r="J60" s="467">
        <v>0</v>
      </c>
      <c r="K60" s="1604">
        <f t="shared" si="7"/>
        <v>368136</v>
      </c>
      <c r="L60" s="466">
        <v>445729</v>
      </c>
      <c r="M60" s="609"/>
      <c r="N60" s="609"/>
    </row>
    <row r="61" spans="1:14" s="343" customFormat="1" x14ac:dyDescent="0.2">
      <c r="A61" s="1437" t="s">
        <v>197</v>
      </c>
      <c r="B61" s="614">
        <v>2540</v>
      </c>
      <c r="C61" s="466">
        <v>0</v>
      </c>
      <c r="D61" s="466">
        <v>0</v>
      </c>
      <c r="E61" s="466">
        <v>0</v>
      </c>
      <c r="F61" s="466">
        <v>0</v>
      </c>
      <c r="G61" s="466">
        <v>0</v>
      </c>
      <c r="H61" s="466">
        <v>0</v>
      </c>
      <c r="I61" s="467">
        <v>0</v>
      </c>
      <c r="J61" s="467">
        <v>0</v>
      </c>
      <c r="K61" s="1604">
        <f t="shared" si="7"/>
        <v>0</v>
      </c>
      <c r="L61" s="466">
        <v>0</v>
      </c>
      <c r="M61" s="609"/>
      <c r="N61" s="609"/>
    </row>
    <row r="62" spans="1:14" s="343" customFormat="1" x14ac:dyDescent="0.2">
      <c r="A62" s="1437" t="s">
        <v>952</v>
      </c>
      <c r="B62" s="614">
        <v>2550</v>
      </c>
      <c r="C62" s="466">
        <v>0</v>
      </c>
      <c r="D62" s="466">
        <v>0</v>
      </c>
      <c r="E62" s="466">
        <v>0</v>
      </c>
      <c r="F62" s="466">
        <v>0</v>
      </c>
      <c r="G62" s="466">
        <v>0</v>
      </c>
      <c r="H62" s="466">
        <v>0</v>
      </c>
      <c r="I62" s="467">
        <v>0</v>
      </c>
      <c r="J62" s="467">
        <v>0</v>
      </c>
      <c r="K62" s="1604">
        <f t="shared" si="7"/>
        <v>0</v>
      </c>
      <c r="L62" s="466">
        <v>0</v>
      </c>
      <c r="M62" s="609"/>
      <c r="N62" s="609"/>
    </row>
    <row r="63" spans="1:14" s="609" customFormat="1" x14ac:dyDescent="0.2">
      <c r="A63" s="1437" t="s">
        <v>100</v>
      </c>
      <c r="B63" s="614">
        <v>2560</v>
      </c>
      <c r="C63" s="466">
        <v>0</v>
      </c>
      <c r="D63" s="466">
        <v>0</v>
      </c>
      <c r="E63" s="466">
        <v>535299</v>
      </c>
      <c r="F63" s="466">
        <v>5814</v>
      </c>
      <c r="G63" s="466">
        <v>0</v>
      </c>
      <c r="H63" s="466">
        <v>0</v>
      </c>
      <c r="I63" s="467">
        <v>0</v>
      </c>
      <c r="J63" s="467">
        <v>0</v>
      </c>
      <c r="K63" s="1604">
        <f t="shared" si="7"/>
        <v>541113</v>
      </c>
      <c r="L63" s="466">
        <v>749100</v>
      </c>
    </row>
    <row r="64" spans="1:14" s="609" customFormat="1" x14ac:dyDescent="0.2">
      <c r="A64" s="1442" t="s">
        <v>101</v>
      </c>
      <c r="B64" s="630">
        <v>2570</v>
      </c>
      <c r="C64" s="481">
        <v>0</v>
      </c>
      <c r="D64" s="481">
        <v>0</v>
      </c>
      <c r="E64" s="481">
        <v>0</v>
      </c>
      <c r="F64" s="481">
        <v>-555</v>
      </c>
      <c r="G64" s="481">
        <v>0</v>
      </c>
      <c r="H64" s="481">
        <v>51</v>
      </c>
      <c r="I64" s="467">
        <v>0</v>
      </c>
      <c r="J64" s="467">
        <v>0</v>
      </c>
      <c r="K64" s="1604">
        <f t="shared" si="7"/>
        <v>-504</v>
      </c>
      <c r="L64" s="481">
        <v>0</v>
      </c>
    </row>
    <row r="65" spans="1:14" s="343" customFormat="1" ht="12.75" customHeight="1" thickBot="1" x14ac:dyDescent="0.25">
      <c r="A65" s="1600" t="s">
        <v>718</v>
      </c>
      <c r="B65" s="1601" t="s">
        <v>35</v>
      </c>
      <c r="C65" s="1602">
        <f>SUM(C59:C64)</f>
        <v>385332</v>
      </c>
      <c r="D65" s="1602">
        <f t="shared" ref="D65:L65" si="8">SUM(D59:D64)</f>
        <v>60346</v>
      </c>
      <c r="E65" s="1602">
        <f t="shared" si="8"/>
        <v>691850</v>
      </c>
      <c r="F65" s="1602">
        <f t="shared" si="8"/>
        <v>9090</v>
      </c>
      <c r="G65" s="1602">
        <f t="shared" si="8"/>
        <v>0</v>
      </c>
      <c r="H65" s="1602">
        <f t="shared" si="8"/>
        <v>1526</v>
      </c>
      <c r="I65" s="1602">
        <f t="shared" si="8"/>
        <v>0</v>
      </c>
      <c r="J65" s="1602">
        <f t="shared" si="8"/>
        <v>0</v>
      </c>
      <c r="K65" s="1602">
        <f t="shared" si="8"/>
        <v>1148144</v>
      </c>
      <c r="L65" s="1602">
        <f t="shared" si="8"/>
        <v>1430711</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437" t="s">
        <v>1059</v>
      </c>
      <c r="B67" s="614">
        <v>2610</v>
      </c>
      <c r="C67" s="466">
        <v>0</v>
      </c>
      <c r="D67" s="466">
        <v>0</v>
      </c>
      <c r="E67" s="466">
        <v>2740</v>
      </c>
      <c r="F67" s="466">
        <v>2898</v>
      </c>
      <c r="G67" s="466">
        <v>37930</v>
      </c>
      <c r="H67" s="466">
        <v>0</v>
      </c>
      <c r="I67" s="467">
        <v>0</v>
      </c>
      <c r="J67" s="467">
        <v>0</v>
      </c>
      <c r="K67" s="1604">
        <f>SUM(C67:J67)</f>
        <v>43568</v>
      </c>
      <c r="L67" s="481">
        <v>3000</v>
      </c>
      <c r="M67" s="609"/>
      <c r="N67" s="609"/>
    </row>
    <row r="68" spans="1:14" s="343" customFormat="1" x14ac:dyDescent="0.2">
      <c r="A68" s="1437" t="s">
        <v>606</v>
      </c>
      <c r="B68" s="614">
        <v>2620</v>
      </c>
      <c r="C68" s="466">
        <v>0</v>
      </c>
      <c r="D68" s="466">
        <v>0</v>
      </c>
      <c r="E68" s="466">
        <v>11613</v>
      </c>
      <c r="F68" s="466">
        <v>0</v>
      </c>
      <c r="G68" s="466">
        <v>0</v>
      </c>
      <c r="H68" s="466">
        <v>0</v>
      </c>
      <c r="I68" s="467">
        <v>0</v>
      </c>
      <c r="J68" s="467">
        <v>0</v>
      </c>
      <c r="K68" s="1604">
        <f>SUM(C68:J68)</f>
        <v>11613</v>
      </c>
      <c r="L68" s="466">
        <v>0</v>
      </c>
      <c r="M68" s="609"/>
      <c r="N68" s="609"/>
    </row>
    <row r="69" spans="1:14" s="343" customFormat="1" x14ac:dyDescent="0.2">
      <c r="A69" s="1437" t="s">
        <v>1060</v>
      </c>
      <c r="B69" s="614">
        <v>2630</v>
      </c>
      <c r="C69" s="466">
        <v>91753</v>
      </c>
      <c r="D69" s="466">
        <v>17565</v>
      </c>
      <c r="E69" s="466">
        <v>55426</v>
      </c>
      <c r="F69" s="466">
        <v>2502</v>
      </c>
      <c r="G69" s="466">
        <v>0</v>
      </c>
      <c r="H69" s="466">
        <v>710</v>
      </c>
      <c r="I69" s="467">
        <v>0</v>
      </c>
      <c r="J69" s="467">
        <v>0</v>
      </c>
      <c r="K69" s="1604">
        <f>SUM(C69:J69)</f>
        <v>167956</v>
      </c>
      <c r="L69" s="466">
        <v>203830</v>
      </c>
      <c r="M69" s="609"/>
      <c r="N69" s="609"/>
    </row>
    <row r="70" spans="1:14" s="343" customFormat="1" x14ac:dyDescent="0.2">
      <c r="A70" s="1437" t="s">
        <v>402</v>
      </c>
      <c r="B70" s="614">
        <v>2640</v>
      </c>
      <c r="C70" s="466">
        <v>308870</v>
      </c>
      <c r="D70" s="466">
        <v>46169</v>
      </c>
      <c r="E70" s="466">
        <v>66326</v>
      </c>
      <c r="F70" s="466">
        <v>4227</v>
      </c>
      <c r="G70" s="466">
        <v>0</v>
      </c>
      <c r="H70" s="466">
        <v>650</v>
      </c>
      <c r="I70" s="467">
        <v>0</v>
      </c>
      <c r="J70" s="467">
        <v>0</v>
      </c>
      <c r="K70" s="1604">
        <f>SUM(C70:J70)</f>
        <v>426242</v>
      </c>
      <c r="L70" s="466">
        <v>468730</v>
      </c>
      <c r="M70" s="609"/>
      <c r="N70" s="609"/>
    </row>
    <row r="71" spans="1:14" s="343" customFormat="1" x14ac:dyDescent="0.2">
      <c r="A71" s="1437" t="s">
        <v>403</v>
      </c>
      <c r="B71" s="614">
        <v>2660</v>
      </c>
      <c r="C71" s="466">
        <v>127018</v>
      </c>
      <c r="D71" s="466">
        <v>24098</v>
      </c>
      <c r="E71" s="466">
        <v>266621</v>
      </c>
      <c r="F71" s="466">
        <v>4002</v>
      </c>
      <c r="G71" s="466">
        <v>0</v>
      </c>
      <c r="H71" s="466">
        <v>0</v>
      </c>
      <c r="I71" s="467">
        <v>0</v>
      </c>
      <c r="J71" s="467">
        <v>0</v>
      </c>
      <c r="K71" s="1604">
        <f>SUM(C71:J71)</f>
        <v>421739</v>
      </c>
      <c r="L71" s="466">
        <v>457296</v>
      </c>
      <c r="M71" s="609"/>
      <c r="N71" s="609"/>
    </row>
    <row r="72" spans="1:14" s="343" customFormat="1" ht="12.75" customHeight="1" thickBot="1" x14ac:dyDescent="0.25">
      <c r="A72" s="1600" t="s">
        <v>37</v>
      </c>
      <c r="B72" s="1607" t="s">
        <v>36</v>
      </c>
      <c r="C72" s="1602">
        <f>SUM(C67:C71)</f>
        <v>527641</v>
      </c>
      <c r="D72" s="1602">
        <f t="shared" ref="D72:K72" si="9">SUM(D67:D71)</f>
        <v>87832</v>
      </c>
      <c r="E72" s="1602">
        <f t="shared" si="9"/>
        <v>402726</v>
      </c>
      <c r="F72" s="1602">
        <f t="shared" si="9"/>
        <v>13629</v>
      </c>
      <c r="G72" s="1602">
        <f t="shared" si="9"/>
        <v>37930</v>
      </c>
      <c r="H72" s="1602">
        <f t="shared" si="9"/>
        <v>1360</v>
      </c>
      <c r="I72" s="1602">
        <f t="shared" si="9"/>
        <v>0</v>
      </c>
      <c r="J72" s="1602">
        <f t="shared" si="9"/>
        <v>0</v>
      </c>
      <c r="K72" s="1602">
        <f t="shared" si="9"/>
        <v>1071118</v>
      </c>
      <c r="L72" s="1602">
        <f>SUM(L67:L71)</f>
        <v>1132856</v>
      </c>
      <c r="M72" s="609"/>
      <c r="N72" s="609"/>
    </row>
    <row r="73" spans="1:14" s="343" customFormat="1" ht="14.25" thickTop="1" thickBot="1" x14ac:dyDescent="0.25">
      <c r="A73" s="1443" t="s">
        <v>979</v>
      </c>
      <c r="B73" s="632" t="s">
        <v>573</v>
      </c>
      <c r="C73" s="573">
        <v>1920</v>
      </c>
      <c r="D73" s="573">
        <v>29</v>
      </c>
      <c r="E73" s="573">
        <v>675</v>
      </c>
      <c r="F73" s="573">
        <v>4062</v>
      </c>
      <c r="G73" s="573">
        <v>0</v>
      </c>
      <c r="H73" s="573">
        <v>0</v>
      </c>
      <c r="I73" s="531">
        <v>0</v>
      </c>
      <c r="J73" s="531">
        <v>0</v>
      </c>
      <c r="K73" s="1602">
        <f>SUM(C73:J73)</f>
        <v>6686</v>
      </c>
      <c r="L73" s="576">
        <v>0</v>
      </c>
      <c r="M73" s="609"/>
      <c r="N73" s="609"/>
    </row>
    <row r="74" spans="1:14" ht="12.75" customHeight="1" thickTop="1" thickBot="1" x14ac:dyDescent="0.25">
      <c r="A74" s="1600" t="s">
        <v>810</v>
      </c>
      <c r="B74" s="1608">
        <v>2000</v>
      </c>
      <c r="C74" s="1609">
        <f>SUM(C42,C47,C53,C57,C65,C72,C73)</f>
        <v>8559966</v>
      </c>
      <c r="D74" s="1609">
        <f t="shared" ref="D74:K74" si="10">SUM(D42,D47,D53,D57,D65,D72,D73)</f>
        <v>1328141</v>
      </c>
      <c r="E74" s="1609">
        <f t="shared" si="10"/>
        <v>1685344</v>
      </c>
      <c r="F74" s="1609">
        <f t="shared" si="10"/>
        <v>155049</v>
      </c>
      <c r="G74" s="1609">
        <f t="shared" si="10"/>
        <v>53963</v>
      </c>
      <c r="H74" s="1609">
        <f t="shared" si="10"/>
        <v>26817</v>
      </c>
      <c r="I74" s="1609">
        <f t="shared" si="10"/>
        <v>9513</v>
      </c>
      <c r="J74" s="1609">
        <f t="shared" si="10"/>
        <v>0</v>
      </c>
      <c r="K74" s="1609">
        <f t="shared" si="10"/>
        <v>11818793</v>
      </c>
      <c r="L74" s="1609">
        <f>SUM(L42,L47,L53,L57,L65,L72,L73)</f>
        <v>11941058</v>
      </c>
    </row>
    <row r="75" spans="1:14" s="259" customFormat="1" ht="15.75" customHeight="1" thickTop="1" thickBot="1" x14ac:dyDescent="0.25">
      <c r="A75" s="1543" t="s">
        <v>47</v>
      </c>
      <c r="B75" s="1544" t="s">
        <v>574</v>
      </c>
      <c r="C75" s="573">
        <v>501472</v>
      </c>
      <c r="D75" s="573">
        <v>23646</v>
      </c>
      <c r="E75" s="573">
        <v>63343</v>
      </c>
      <c r="F75" s="573">
        <v>12666</v>
      </c>
      <c r="G75" s="573">
        <v>0</v>
      </c>
      <c r="H75" s="573">
        <v>25</v>
      </c>
      <c r="I75" s="531">
        <v>807</v>
      </c>
      <c r="J75" s="531">
        <v>0</v>
      </c>
      <c r="K75" s="1602">
        <f>SUM(C75:J75)</f>
        <v>601959</v>
      </c>
      <c r="L75" s="576">
        <v>560742</v>
      </c>
      <c r="M75" s="613"/>
      <c r="N75" s="613"/>
    </row>
    <row r="76" spans="1:14" s="633" customFormat="1" ht="15.75" customHeight="1" thickTop="1" x14ac:dyDescent="0.2">
      <c r="A76" s="1545" t="s">
        <v>364</v>
      </c>
      <c r="B76" s="1542"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437" t="s">
        <v>495</v>
      </c>
      <c r="B78" s="614">
        <v>4110</v>
      </c>
      <c r="C78" s="616"/>
      <c r="D78" s="616"/>
      <c r="E78" s="481">
        <v>0</v>
      </c>
      <c r="F78" s="616"/>
      <c r="G78" s="616"/>
      <c r="H78" s="634">
        <v>0</v>
      </c>
      <c r="I78" s="477"/>
      <c r="J78" s="477"/>
      <c r="K78" s="1603">
        <f t="shared" ref="K78:K83" si="11">SUM(C78:J78)</f>
        <v>0</v>
      </c>
      <c r="L78" s="481">
        <v>0</v>
      </c>
    </row>
    <row r="79" spans="1:14" x14ac:dyDescent="0.2">
      <c r="A79" s="1437" t="s">
        <v>303</v>
      </c>
      <c r="B79" s="614">
        <v>4120</v>
      </c>
      <c r="C79" s="616"/>
      <c r="D79" s="616"/>
      <c r="E79" s="466">
        <v>0</v>
      </c>
      <c r="F79" s="616"/>
      <c r="G79" s="616"/>
      <c r="H79" s="466">
        <v>87659</v>
      </c>
      <c r="I79" s="477"/>
      <c r="J79" s="477"/>
      <c r="K79" s="1603">
        <f t="shared" si="11"/>
        <v>87659</v>
      </c>
      <c r="L79" s="466">
        <v>100000</v>
      </c>
    </row>
    <row r="80" spans="1:14" x14ac:dyDescent="0.2">
      <c r="A80" s="1437" t="s">
        <v>304</v>
      </c>
      <c r="B80" s="614">
        <v>4130</v>
      </c>
      <c r="C80" s="616"/>
      <c r="D80" s="616"/>
      <c r="E80" s="466">
        <v>0</v>
      </c>
      <c r="F80" s="616"/>
      <c r="G80" s="616"/>
      <c r="H80" s="466">
        <v>0</v>
      </c>
      <c r="I80" s="477"/>
      <c r="J80" s="477"/>
      <c r="K80" s="1603">
        <f t="shared" si="11"/>
        <v>0</v>
      </c>
      <c r="L80" s="466">
        <v>0</v>
      </c>
    </row>
    <row r="81" spans="1:12" x14ac:dyDescent="0.2">
      <c r="A81" s="1437" t="s">
        <v>696</v>
      </c>
      <c r="B81" s="614">
        <v>4140</v>
      </c>
      <c r="C81" s="616"/>
      <c r="D81" s="616"/>
      <c r="E81" s="466">
        <v>0</v>
      </c>
      <c r="F81" s="616"/>
      <c r="G81" s="616"/>
      <c r="H81" s="466">
        <v>0</v>
      </c>
      <c r="I81" s="477"/>
      <c r="J81" s="477"/>
      <c r="K81" s="1603">
        <f t="shared" si="11"/>
        <v>0</v>
      </c>
      <c r="L81" s="466">
        <v>0</v>
      </c>
    </row>
    <row r="82" spans="1:12" x14ac:dyDescent="0.2">
      <c r="A82" s="1437" t="s">
        <v>86</v>
      </c>
      <c r="B82" s="614">
        <v>4170</v>
      </c>
      <c r="C82" s="616"/>
      <c r="D82" s="616"/>
      <c r="E82" s="466">
        <v>0</v>
      </c>
      <c r="F82" s="616"/>
      <c r="G82" s="616"/>
      <c r="H82" s="466">
        <v>0</v>
      </c>
      <c r="I82" s="477"/>
      <c r="J82" s="477"/>
      <c r="K82" s="1603">
        <f t="shared" si="11"/>
        <v>0</v>
      </c>
      <c r="L82" s="466">
        <v>0</v>
      </c>
    </row>
    <row r="83" spans="1:12" x14ac:dyDescent="0.2">
      <c r="A83" s="1441" t="s">
        <v>697</v>
      </c>
      <c r="B83" s="628">
        <v>4190</v>
      </c>
      <c r="C83" s="616"/>
      <c r="D83" s="616"/>
      <c r="E83" s="466">
        <v>0</v>
      </c>
      <c r="F83" s="616"/>
      <c r="G83" s="616"/>
      <c r="H83" s="466">
        <v>0</v>
      </c>
      <c r="I83" s="477"/>
      <c r="J83" s="477"/>
      <c r="K83" s="1603">
        <f t="shared" si="11"/>
        <v>0</v>
      </c>
      <c r="L83" s="466">
        <v>0</v>
      </c>
    </row>
    <row r="84" spans="1:12" ht="13.5" thickBot="1" x14ac:dyDescent="0.25">
      <c r="A84" s="1600" t="s">
        <v>1480</v>
      </c>
      <c r="B84" s="1610">
        <v>4100</v>
      </c>
      <c r="C84" s="616"/>
      <c r="D84" s="616"/>
      <c r="E84" s="1602">
        <f>SUM(E78:E83)</f>
        <v>0</v>
      </c>
      <c r="F84" s="616"/>
      <c r="G84" s="616"/>
      <c r="H84" s="1602">
        <f>SUM(H78:H83)</f>
        <v>87659</v>
      </c>
      <c r="I84" s="477"/>
      <c r="J84" s="477"/>
      <c r="K84" s="1602">
        <f>SUM(K78:K83)</f>
        <v>87659</v>
      </c>
      <c r="L84" s="1602">
        <f>SUM(L78:L83)</f>
        <v>100000</v>
      </c>
    </row>
    <row r="85" spans="1:12" ht="12.75" customHeight="1" thickTop="1" thickBot="1" x14ac:dyDescent="0.25">
      <c r="A85" s="1444" t="s">
        <v>255</v>
      </c>
      <c r="B85" s="635">
        <v>4210</v>
      </c>
      <c r="C85" s="616"/>
      <c r="D85" s="616"/>
      <c r="E85" s="636"/>
      <c r="F85" s="616"/>
      <c r="G85" s="616"/>
      <c r="H85" s="535">
        <v>0</v>
      </c>
      <c r="I85" s="477"/>
      <c r="J85" s="477"/>
      <c r="K85" s="1609">
        <f>H85</f>
        <v>0</v>
      </c>
      <c r="L85" s="530">
        <v>0</v>
      </c>
    </row>
    <row r="86" spans="1:12" ht="12.75" customHeight="1" thickTop="1" thickBot="1" x14ac:dyDescent="0.25">
      <c r="A86" s="1445" t="s">
        <v>698</v>
      </c>
      <c r="B86" s="637">
        <v>4220</v>
      </c>
      <c r="C86" s="616"/>
      <c r="D86" s="616"/>
      <c r="E86" s="638"/>
      <c r="F86" s="616"/>
      <c r="G86" s="616"/>
      <c r="H86" s="467">
        <v>1112070</v>
      </c>
      <c r="I86" s="477"/>
      <c r="J86" s="477"/>
      <c r="K86" s="1609">
        <f t="shared" ref="K86:K98" si="12">H86</f>
        <v>1112070</v>
      </c>
      <c r="L86" s="530">
        <v>300000</v>
      </c>
    </row>
    <row r="87" spans="1:12" ht="14.25" thickTop="1" thickBot="1" x14ac:dyDescent="0.25">
      <c r="A87" s="1446" t="s">
        <v>699</v>
      </c>
      <c r="B87" s="639">
        <v>4230</v>
      </c>
      <c r="C87" s="616"/>
      <c r="D87" s="616"/>
      <c r="E87" s="638"/>
      <c r="F87" s="616"/>
      <c r="G87" s="616"/>
      <c r="H87" s="467">
        <v>0</v>
      </c>
      <c r="I87" s="477"/>
      <c r="J87" s="477"/>
      <c r="K87" s="1609">
        <f t="shared" si="12"/>
        <v>0</v>
      </c>
      <c r="L87" s="530">
        <v>0</v>
      </c>
    </row>
    <row r="88" spans="1:12" ht="12.75" customHeight="1" thickTop="1" thickBot="1" x14ac:dyDescent="0.25">
      <c r="A88" s="1446" t="s">
        <v>764</v>
      </c>
      <c r="B88" s="639">
        <v>4240</v>
      </c>
      <c r="C88" s="616"/>
      <c r="D88" s="616"/>
      <c r="E88" s="638"/>
      <c r="F88" s="616"/>
      <c r="G88" s="616"/>
      <c r="H88" s="467">
        <v>0</v>
      </c>
      <c r="I88" s="477"/>
      <c r="J88" s="477"/>
      <c r="K88" s="1609">
        <f t="shared" si="12"/>
        <v>0</v>
      </c>
      <c r="L88" s="530">
        <v>0</v>
      </c>
    </row>
    <row r="89" spans="1:12" ht="12.75" customHeight="1" thickTop="1" thickBot="1" x14ac:dyDescent="0.25">
      <c r="A89" s="1446" t="s">
        <v>700</v>
      </c>
      <c r="B89" s="639">
        <v>4270</v>
      </c>
      <c r="C89" s="616"/>
      <c r="D89" s="616"/>
      <c r="E89" s="638"/>
      <c r="F89" s="616"/>
      <c r="G89" s="616"/>
      <c r="H89" s="467">
        <v>0</v>
      </c>
      <c r="I89" s="477"/>
      <c r="J89" s="477"/>
      <c r="K89" s="1609">
        <f t="shared" si="12"/>
        <v>0</v>
      </c>
      <c r="L89" s="530">
        <v>0</v>
      </c>
    </row>
    <row r="90" spans="1:12" ht="12.75" customHeight="1" thickTop="1" thickBot="1" x14ac:dyDescent="0.25">
      <c r="A90" s="1446" t="s">
        <v>685</v>
      </c>
      <c r="B90" s="639">
        <v>4280</v>
      </c>
      <c r="C90" s="616"/>
      <c r="D90" s="616"/>
      <c r="E90" s="638"/>
      <c r="F90" s="616"/>
      <c r="G90" s="616"/>
      <c r="H90" s="467">
        <v>0</v>
      </c>
      <c r="I90" s="477"/>
      <c r="J90" s="477"/>
      <c r="K90" s="1609">
        <f t="shared" si="12"/>
        <v>0</v>
      </c>
      <c r="L90" s="530">
        <v>0</v>
      </c>
    </row>
    <row r="91" spans="1:12" ht="12.75" customHeight="1" thickTop="1" thickBot="1" x14ac:dyDescent="0.25">
      <c r="A91" s="1446" t="s">
        <v>686</v>
      </c>
      <c r="B91" s="639">
        <v>4290</v>
      </c>
      <c r="C91" s="616"/>
      <c r="D91" s="616"/>
      <c r="E91" s="638"/>
      <c r="F91" s="616"/>
      <c r="G91" s="616"/>
      <c r="H91" s="467">
        <v>0</v>
      </c>
      <c r="I91" s="477"/>
      <c r="J91" s="477"/>
      <c r="K91" s="1609">
        <f t="shared" si="12"/>
        <v>0</v>
      </c>
      <c r="L91" s="530">
        <v>0</v>
      </c>
    </row>
    <row r="92" spans="1:12" ht="14.25" thickTop="1" thickBot="1" x14ac:dyDescent="0.25">
      <c r="A92" s="1612" t="s">
        <v>1555</v>
      </c>
      <c r="B92" s="1610">
        <v>4200</v>
      </c>
      <c r="C92" s="616"/>
      <c r="D92" s="616"/>
      <c r="E92" s="638"/>
      <c r="F92" s="616"/>
      <c r="G92" s="616"/>
      <c r="H92" s="1602">
        <f>SUM(H85:H91)</f>
        <v>1112070</v>
      </c>
      <c r="I92" s="477"/>
      <c r="J92" s="477"/>
      <c r="K92" s="1609">
        <f t="shared" si="12"/>
        <v>1112070</v>
      </c>
      <c r="L92" s="1602">
        <f>SUM(L85:L91)</f>
        <v>300000</v>
      </c>
    </row>
    <row r="93" spans="1:12" ht="14.25" thickTop="1" thickBot="1" x14ac:dyDescent="0.25">
      <c r="A93" s="1445" t="s">
        <v>687</v>
      </c>
      <c r="B93" s="640">
        <v>4310</v>
      </c>
      <c r="C93" s="616"/>
      <c r="D93" s="616"/>
      <c r="E93" s="638"/>
      <c r="F93" s="616"/>
      <c r="G93" s="616"/>
      <c r="H93" s="641">
        <v>0</v>
      </c>
      <c r="I93" s="477"/>
      <c r="J93" s="477"/>
      <c r="K93" s="1609">
        <f t="shared" si="12"/>
        <v>0</v>
      </c>
      <c r="L93" s="532">
        <v>0</v>
      </c>
    </row>
    <row r="94" spans="1:12" ht="12.75" customHeight="1" thickTop="1" thickBot="1" x14ac:dyDescent="0.25">
      <c r="A94" s="1446" t="s">
        <v>688</v>
      </c>
      <c r="B94" s="639">
        <v>4320</v>
      </c>
      <c r="C94" s="616"/>
      <c r="D94" s="616"/>
      <c r="E94" s="638"/>
      <c r="F94" s="616"/>
      <c r="G94" s="616"/>
      <c r="H94" s="467">
        <v>0</v>
      </c>
      <c r="I94" s="477"/>
      <c r="J94" s="477"/>
      <c r="K94" s="1609">
        <f t="shared" si="12"/>
        <v>0</v>
      </c>
      <c r="L94" s="530">
        <v>0</v>
      </c>
    </row>
    <row r="95" spans="1:12" ht="15" customHeight="1" thickTop="1" thickBot="1" x14ac:dyDescent="0.25">
      <c r="A95" s="1446" t="s">
        <v>1483</v>
      </c>
      <c r="B95" s="639">
        <v>4330</v>
      </c>
      <c r="C95" s="616"/>
      <c r="D95" s="616"/>
      <c r="E95" s="638"/>
      <c r="F95" s="616"/>
      <c r="G95" s="616"/>
      <c r="H95" s="467">
        <v>0</v>
      </c>
      <c r="I95" s="477"/>
      <c r="J95" s="477"/>
      <c r="K95" s="1609">
        <f t="shared" si="12"/>
        <v>0</v>
      </c>
      <c r="L95" s="530">
        <v>0</v>
      </c>
    </row>
    <row r="96" spans="1:12" ht="14.25" thickTop="1" thickBot="1" x14ac:dyDescent="0.25">
      <c r="A96" s="1446" t="s">
        <v>689</v>
      </c>
      <c r="B96" s="639">
        <v>4340</v>
      </c>
      <c r="C96" s="616"/>
      <c r="D96" s="616"/>
      <c r="E96" s="638"/>
      <c r="F96" s="616"/>
      <c r="G96" s="616"/>
      <c r="H96" s="467">
        <v>0</v>
      </c>
      <c r="I96" s="477"/>
      <c r="J96" s="477"/>
      <c r="K96" s="1609">
        <f t="shared" si="12"/>
        <v>0</v>
      </c>
      <c r="L96" s="530">
        <v>0</v>
      </c>
    </row>
    <row r="97" spans="1:14" ht="12.75" customHeight="1" thickTop="1" thickBot="1" x14ac:dyDescent="0.25">
      <c r="A97" s="1446" t="s">
        <v>762</v>
      </c>
      <c r="B97" s="639">
        <v>4370</v>
      </c>
      <c r="C97" s="616"/>
      <c r="D97" s="616"/>
      <c r="E97" s="638"/>
      <c r="F97" s="616"/>
      <c r="G97" s="616"/>
      <c r="H97" s="467">
        <v>0</v>
      </c>
      <c r="I97" s="477"/>
      <c r="J97" s="477"/>
      <c r="K97" s="1609">
        <f t="shared" si="12"/>
        <v>0</v>
      </c>
      <c r="L97" s="530">
        <v>0</v>
      </c>
    </row>
    <row r="98" spans="1:14" ht="14.25" thickTop="1" thickBot="1" x14ac:dyDescent="0.25">
      <c r="A98" s="1446" t="s">
        <v>763</v>
      </c>
      <c r="B98" s="639">
        <v>4380</v>
      </c>
      <c r="C98" s="616"/>
      <c r="D98" s="616"/>
      <c r="E98" s="642"/>
      <c r="F98" s="616"/>
      <c r="G98" s="616"/>
      <c r="H98" s="467">
        <v>0</v>
      </c>
      <c r="I98" s="477"/>
      <c r="J98" s="477"/>
      <c r="K98" s="1609">
        <f t="shared" si="12"/>
        <v>0</v>
      </c>
      <c r="L98" s="530">
        <v>0</v>
      </c>
    </row>
    <row r="99" spans="1:14" ht="14.25" thickTop="1" thickBot="1" x14ac:dyDescent="0.25">
      <c r="A99" s="1446" t="s">
        <v>366</v>
      </c>
      <c r="B99" s="639">
        <v>4390</v>
      </c>
      <c r="C99" s="616"/>
      <c r="D99" s="616"/>
      <c r="E99" s="532">
        <v>0</v>
      </c>
      <c r="F99" s="616"/>
      <c r="G99" s="616"/>
      <c r="H99" s="467">
        <v>0</v>
      </c>
      <c r="I99" s="477"/>
      <c r="J99" s="477"/>
      <c r="K99" s="1609">
        <f>SUM(E99,H99)</f>
        <v>0</v>
      </c>
      <c r="L99" s="530">
        <v>0</v>
      </c>
    </row>
    <row r="100" spans="1:14" ht="14.25" thickTop="1" thickBot="1" x14ac:dyDescent="0.25">
      <c r="A100" s="1612" t="s">
        <v>1481</v>
      </c>
      <c r="B100" s="1613">
        <v>4300</v>
      </c>
      <c r="C100" s="616"/>
      <c r="D100" s="616"/>
      <c r="E100" s="1609">
        <f>SUM(E93:E99)</f>
        <v>0</v>
      </c>
      <c r="F100" s="616"/>
      <c r="G100" s="616"/>
      <c r="H100" s="1609">
        <f>SUM(H93:H99)</f>
        <v>0</v>
      </c>
      <c r="I100" s="477"/>
      <c r="J100" s="477"/>
      <c r="K100" s="1609">
        <f>SUM(K93:K99)</f>
        <v>0</v>
      </c>
      <c r="L100" s="1609">
        <f>SUM(L93:L99)</f>
        <v>0</v>
      </c>
    </row>
    <row r="101" spans="1:14" ht="12.75" customHeight="1" thickTop="1" thickBot="1" x14ac:dyDescent="0.25">
      <c r="A101" s="1443" t="s">
        <v>1484</v>
      </c>
      <c r="B101" s="643" t="s">
        <v>930</v>
      </c>
      <c r="C101" s="616"/>
      <c r="D101" s="616"/>
      <c r="E101" s="531">
        <v>0</v>
      </c>
      <c r="F101" s="616"/>
      <c r="G101" s="616"/>
      <c r="H101" s="531">
        <v>0</v>
      </c>
      <c r="I101" s="477"/>
      <c r="J101" s="477"/>
      <c r="K101" s="1611">
        <f>SUM(C101:J101)</f>
        <v>0</v>
      </c>
      <c r="L101" s="530">
        <v>0</v>
      </c>
    </row>
    <row r="102" spans="1:14" ht="12.75" customHeight="1" thickTop="1" thickBot="1" x14ac:dyDescent="0.25">
      <c r="A102" s="1600" t="s">
        <v>1482</v>
      </c>
      <c r="B102" s="1610">
        <v>4000</v>
      </c>
      <c r="C102" s="616"/>
      <c r="D102" s="616"/>
      <c r="E102" s="1609">
        <f>SUM(E84,E92,E100,E101)</f>
        <v>0</v>
      </c>
      <c r="F102" s="616"/>
      <c r="G102" s="616"/>
      <c r="H102" s="1609">
        <f>SUM(H84,H92,H100,H101)</f>
        <v>1199729</v>
      </c>
      <c r="I102" s="477"/>
      <c r="J102" s="477"/>
      <c r="K102" s="1609">
        <f>SUM(K84,K92,K100,K101)</f>
        <v>1199729</v>
      </c>
      <c r="L102" s="1609">
        <f>SUM(L84,L92,L100,L101)</f>
        <v>400000</v>
      </c>
    </row>
    <row r="103" spans="1:14" s="633" customFormat="1" ht="15.75" customHeight="1" thickTop="1" x14ac:dyDescent="0.2">
      <c r="A103" s="1545" t="s">
        <v>512</v>
      </c>
      <c r="B103" s="1542"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437" t="s">
        <v>87</v>
      </c>
      <c r="B105" s="614">
        <v>5110</v>
      </c>
      <c r="C105" s="616"/>
      <c r="D105" s="616"/>
      <c r="E105" s="616"/>
      <c r="F105" s="616"/>
      <c r="G105" s="616"/>
      <c r="H105" s="481">
        <v>0</v>
      </c>
      <c r="I105" s="468"/>
      <c r="J105" s="468"/>
      <c r="K105" s="1603">
        <f>H105</f>
        <v>0</v>
      </c>
      <c r="L105" s="481">
        <v>0</v>
      </c>
      <c r="M105" s="210"/>
      <c r="N105" s="210"/>
    </row>
    <row r="106" spans="1:14" s="597" customFormat="1" x14ac:dyDescent="0.2">
      <c r="A106" s="1437" t="s">
        <v>88</v>
      </c>
      <c r="B106" s="614">
        <v>5120</v>
      </c>
      <c r="C106" s="616"/>
      <c r="D106" s="616"/>
      <c r="E106" s="616"/>
      <c r="F106" s="616"/>
      <c r="G106" s="616"/>
      <c r="H106" s="466">
        <v>0</v>
      </c>
      <c r="I106" s="468"/>
      <c r="J106" s="468"/>
      <c r="K106" s="1603">
        <f>H106</f>
        <v>0</v>
      </c>
      <c r="L106" s="466">
        <v>0</v>
      </c>
      <c r="M106" s="210"/>
      <c r="N106" s="210"/>
    </row>
    <row r="107" spans="1:14" s="597" customFormat="1" ht="12.75" customHeight="1" x14ac:dyDescent="0.2">
      <c r="A107" s="1437" t="s">
        <v>1169</v>
      </c>
      <c r="B107" s="614">
        <v>5130</v>
      </c>
      <c r="C107" s="616"/>
      <c r="D107" s="616"/>
      <c r="E107" s="616"/>
      <c r="F107" s="616"/>
      <c r="G107" s="616"/>
      <c r="H107" s="466">
        <v>0</v>
      </c>
      <c r="I107" s="468"/>
      <c r="J107" s="468"/>
      <c r="K107" s="1603">
        <f>H107</f>
        <v>0</v>
      </c>
      <c r="L107" s="466">
        <v>0</v>
      </c>
      <c r="M107" s="210"/>
      <c r="N107" s="210"/>
    </row>
    <row r="108" spans="1:14" s="597" customFormat="1" x14ac:dyDescent="0.2">
      <c r="A108" s="1437" t="s">
        <v>89</v>
      </c>
      <c r="B108" s="614" t="s">
        <v>588</v>
      </c>
      <c r="C108" s="616"/>
      <c r="D108" s="616"/>
      <c r="E108" s="616"/>
      <c r="F108" s="616"/>
      <c r="G108" s="616"/>
      <c r="H108" s="466">
        <v>0</v>
      </c>
      <c r="I108" s="468"/>
      <c r="J108" s="468"/>
      <c r="K108" s="1603">
        <f>H108</f>
        <v>0</v>
      </c>
      <c r="L108" s="466">
        <v>0</v>
      </c>
      <c r="M108" s="210"/>
      <c r="N108" s="210"/>
    </row>
    <row r="109" spans="1:14" s="597" customFormat="1" x14ac:dyDescent="0.2">
      <c r="A109" s="1437" t="s">
        <v>254</v>
      </c>
      <c r="B109" s="628">
        <v>5150</v>
      </c>
      <c r="C109" s="616"/>
      <c r="D109" s="616"/>
      <c r="E109" s="616"/>
      <c r="F109" s="616"/>
      <c r="G109" s="616"/>
      <c r="H109" s="466">
        <v>0</v>
      </c>
      <c r="I109" s="468"/>
      <c r="J109" s="468"/>
      <c r="K109" s="1603">
        <f>H109</f>
        <v>0</v>
      </c>
      <c r="L109" s="466">
        <v>0</v>
      </c>
      <c r="M109" s="210"/>
      <c r="N109" s="210"/>
    </row>
    <row r="110" spans="1:14" s="597" customFormat="1" ht="12.75" customHeight="1" thickBot="1" x14ac:dyDescent="0.25">
      <c r="A110" s="1600" t="s">
        <v>1101</v>
      </c>
      <c r="B110" s="1607" t="s">
        <v>717</v>
      </c>
      <c r="C110" s="616"/>
      <c r="D110" s="616"/>
      <c r="E110" s="616"/>
      <c r="F110" s="616"/>
      <c r="G110" s="616"/>
      <c r="H110" s="1602">
        <f>SUM(H105:H109)</f>
        <v>0</v>
      </c>
      <c r="I110" s="468"/>
      <c r="J110" s="468"/>
      <c r="K110" s="1602">
        <f>SUM(K105:K109)</f>
        <v>0</v>
      </c>
      <c r="L110" s="1602">
        <f>SUM(L105:L109)</f>
        <v>0</v>
      </c>
      <c r="M110" s="210"/>
      <c r="N110" s="210"/>
    </row>
    <row r="111" spans="1:14" s="597" customFormat="1" ht="12.75" customHeight="1" thickTop="1" thickBot="1" x14ac:dyDescent="0.25">
      <c r="A111" s="1447" t="s">
        <v>367</v>
      </c>
      <c r="B111" s="647" t="s">
        <v>38</v>
      </c>
      <c r="C111" s="616"/>
      <c r="D111" s="616"/>
      <c r="E111" s="616"/>
      <c r="F111" s="616"/>
      <c r="G111" s="616"/>
      <c r="H111" s="535">
        <v>0</v>
      </c>
      <c r="I111" s="468"/>
      <c r="J111" s="468"/>
      <c r="K111" s="1615">
        <f>H111</f>
        <v>0</v>
      </c>
      <c r="L111" s="532">
        <v>0</v>
      </c>
      <c r="M111" s="210"/>
      <c r="N111" s="210"/>
    </row>
    <row r="112" spans="1:14" s="597" customFormat="1" ht="12.75" customHeight="1" thickTop="1" thickBot="1" x14ac:dyDescent="0.25">
      <c r="A112" s="1600" t="s">
        <v>637</v>
      </c>
      <c r="B112" s="1601" t="s">
        <v>491</v>
      </c>
      <c r="C112" s="616"/>
      <c r="D112" s="616"/>
      <c r="E112" s="616"/>
      <c r="F112" s="616"/>
      <c r="G112" s="616"/>
      <c r="H112" s="1602">
        <f>SUM(H110:H111)</f>
        <v>0</v>
      </c>
      <c r="I112" s="468"/>
      <c r="J112" s="468"/>
      <c r="K112" s="1602">
        <f>SUM(K110:K111)</f>
        <v>0</v>
      </c>
      <c r="L112" s="1609">
        <f>SUM(L110,L111)</f>
        <v>0</v>
      </c>
      <c r="M112" s="210"/>
      <c r="N112" s="210"/>
    </row>
    <row r="113" spans="1:14" s="259" customFormat="1" ht="15.75" customHeight="1" thickTop="1" thickBot="1" x14ac:dyDescent="0.25">
      <c r="A113" s="1539" t="s">
        <v>513</v>
      </c>
      <c r="B113" s="1546" t="s">
        <v>860</v>
      </c>
      <c r="C113" s="623"/>
      <c r="D113" s="623"/>
      <c r="E113" s="616"/>
      <c r="F113" s="616"/>
      <c r="G113" s="616"/>
      <c r="H113" s="623"/>
      <c r="I113" s="468"/>
      <c r="J113" s="468"/>
      <c r="K113" s="623"/>
      <c r="L113" s="531">
        <v>50000</v>
      </c>
      <c r="M113" s="613"/>
      <c r="N113" s="613"/>
    </row>
    <row r="114" spans="1:14" ht="12.75" customHeight="1" thickTop="1" thickBot="1" x14ac:dyDescent="0.25">
      <c r="A114" s="1600" t="s">
        <v>48</v>
      </c>
      <c r="B114" s="1614"/>
      <c r="C114" s="1602">
        <f>SUM(C33,C74,C75,C102,C112,C113)</f>
        <v>27735264</v>
      </c>
      <c r="D114" s="1602">
        <f t="shared" ref="D114:K114" si="13">SUM(D33,D74,D75,D102,D112,D113)</f>
        <v>3451322</v>
      </c>
      <c r="E114" s="1602">
        <f t="shared" si="13"/>
        <v>2142941</v>
      </c>
      <c r="F114" s="1602">
        <f t="shared" si="13"/>
        <v>1994109</v>
      </c>
      <c r="G114" s="1602">
        <f t="shared" si="13"/>
        <v>133059</v>
      </c>
      <c r="H114" s="1602">
        <f>SUM(H33,H74,H75,H102,H112,H113)</f>
        <v>1574439</v>
      </c>
      <c r="I114" s="1602">
        <f t="shared" si="13"/>
        <v>250992</v>
      </c>
      <c r="J114" s="1602">
        <f t="shared" si="13"/>
        <v>0</v>
      </c>
      <c r="K114" s="1602">
        <f t="shared" si="13"/>
        <v>37282126</v>
      </c>
      <c r="L114" s="1602">
        <f>SUM(L33,L74,L75,L102,L112,L113)</f>
        <v>37845598</v>
      </c>
    </row>
    <row r="115" spans="1:14" ht="13.5" thickTop="1" x14ac:dyDescent="0.2">
      <c r="A115" s="2149" t="s">
        <v>995</v>
      </c>
      <c r="B115" s="2150"/>
      <c r="C115" s="618"/>
      <c r="D115" s="618"/>
      <c r="E115" s="618"/>
      <c r="F115" s="618"/>
      <c r="G115" s="618"/>
      <c r="H115" s="618"/>
      <c r="I115" s="618"/>
      <c r="J115" s="618"/>
      <c r="K115" s="1616">
        <f>'Revenues 9-14'!C268-'Expenditures 15-22'!K114</f>
        <v>2384060</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27" t="s">
        <v>295</v>
      </c>
      <c r="B117" s="2128"/>
      <c r="C117" s="1559"/>
      <c r="D117" s="1560"/>
      <c r="E117" s="1560"/>
      <c r="F117" s="1560"/>
      <c r="G117" s="1560"/>
      <c r="H117" s="1560"/>
      <c r="I117" s="1560"/>
      <c r="J117" s="1560"/>
      <c r="K117" s="1560"/>
      <c r="L117" s="1561"/>
      <c r="M117" s="175"/>
      <c r="N117" s="175"/>
    </row>
    <row r="118" spans="1:14" ht="15.75" customHeight="1" x14ac:dyDescent="0.2">
      <c r="A118" s="1547" t="s">
        <v>1034</v>
      </c>
      <c r="B118" s="1548"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441" t="s">
        <v>2037</v>
      </c>
      <c r="B120" s="628" t="s">
        <v>715</v>
      </c>
      <c r="C120" s="466">
        <v>0</v>
      </c>
      <c r="D120" s="466">
        <v>0</v>
      </c>
      <c r="E120" s="466">
        <v>0</v>
      </c>
      <c r="F120" s="466">
        <v>0</v>
      </c>
      <c r="G120" s="466">
        <v>0</v>
      </c>
      <c r="H120" s="466">
        <v>0</v>
      </c>
      <c r="I120" s="467">
        <v>0</v>
      </c>
      <c r="J120" s="467">
        <v>0</v>
      </c>
      <c r="K120" s="1603">
        <f>SUM(C120:J120)</f>
        <v>0</v>
      </c>
      <c r="L120" s="466">
        <v>0</v>
      </c>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437" t="s">
        <v>1067</v>
      </c>
      <c r="B122" s="614">
        <v>2510</v>
      </c>
      <c r="C122" s="466">
        <v>0</v>
      </c>
      <c r="D122" s="466">
        <v>0</v>
      </c>
      <c r="E122" s="466">
        <v>0</v>
      </c>
      <c r="F122" s="466">
        <v>0</v>
      </c>
      <c r="G122" s="466">
        <v>0</v>
      </c>
      <c r="H122" s="466">
        <v>0</v>
      </c>
      <c r="I122" s="467">
        <v>0</v>
      </c>
      <c r="J122" s="467">
        <v>0</v>
      </c>
      <c r="K122" s="1602">
        <f>SUM(C122:J122)</f>
        <v>0</v>
      </c>
      <c r="L122" s="466">
        <v>0</v>
      </c>
    </row>
    <row r="123" spans="1:14" ht="14.25" thickTop="1" thickBot="1" x14ac:dyDescent="0.25">
      <c r="A123" s="1437" t="s">
        <v>4</v>
      </c>
      <c r="B123" s="614">
        <v>2530</v>
      </c>
      <c r="C123" s="466">
        <v>0</v>
      </c>
      <c r="D123" s="466">
        <v>0</v>
      </c>
      <c r="E123" s="466">
        <v>11915</v>
      </c>
      <c r="F123" s="466">
        <v>0</v>
      </c>
      <c r="G123" s="466">
        <v>170866</v>
      </c>
      <c r="H123" s="466">
        <v>0</v>
      </c>
      <c r="I123" s="467">
        <v>0</v>
      </c>
      <c r="J123" s="467">
        <v>0</v>
      </c>
      <c r="K123" s="1602">
        <f>SUM(C123:J123)</f>
        <v>182781</v>
      </c>
      <c r="L123" s="466">
        <v>501000</v>
      </c>
    </row>
    <row r="124" spans="1:14" ht="14.25" thickTop="1" thickBot="1" x14ac:dyDescent="0.25">
      <c r="A124" s="1437" t="s">
        <v>197</v>
      </c>
      <c r="B124" s="614">
        <v>2540</v>
      </c>
      <c r="C124" s="466">
        <v>2210629</v>
      </c>
      <c r="D124" s="466">
        <v>260937</v>
      </c>
      <c r="E124" s="466">
        <v>577196</v>
      </c>
      <c r="F124" s="466">
        <v>683375</v>
      </c>
      <c r="G124" s="466">
        <v>5568</v>
      </c>
      <c r="H124" s="466">
        <v>2557</v>
      </c>
      <c r="I124" s="467">
        <v>17900</v>
      </c>
      <c r="J124" s="467">
        <v>0</v>
      </c>
      <c r="K124" s="1602">
        <f>SUM(C124:J124)</f>
        <v>3758162</v>
      </c>
      <c r="L124" s="466">
        <v>4283910</v>
      </c>
    </row>
    <row r="125" spans="1:14" ht="14.25" thickTop="1" thickBot="1" x14ac:dyDescent="0.25">
      <c r="A125" s="1437" t="s">
        <v>952</v>
      </c>
      <c r="B125" s="614">
        <v>2550</v>
      </c>
      <c r="C125" s="466">
        <v>0</v>
      </c>
      <c r="D125" s="466">
        <v>0</v>
      </c>
      <c r="E125" s="466">
        <v>0</v>
      </c>
      <c r="F125" s="466">
        <v>0</v>
      </c>
      <c r="G125" s="466">
        <v>0</v>
      </c>
      <c r="H125" s="466">
        <v>0</v>
      </c>
      <c r="I125" s="467">
        <v>0</v>
      </c>
      <c r="J125" s="467">
        <v>0</v>
      </c>
      <c r="K125" s="1602">
        <f>SUM(C125:J125)</f>
        <v>0</v>
      </c>
      <c r="L125" s="466">
        <v>0</v>
      </c>
    </row>
    <row r="126" spans="1:14" ht="14.25" thickTop="1" thickBot="1" x14ac:dyDescent="0.25">
      <c r="A126" s="1437" t="s">
        <v>100</v>
      </c>
      <c r="B126" s="614">
        <v>2560</v>
      </c>
      <c r="C126" s="654"/>
      <c r="D126" s="654"/>
      <c r="E126" s="654"/>
      <c r="F126" s="654"/>
      <c r="G126" s="466">
        <v>0</v>
      </c>
      <c r="H126" s="654"/>
      <c r="I126" s="474">
        <v>0</v>
      </c>
      <c r="J126" s="616"/>
      <c r="K126" s="1602">
        <f>SUM(C126:J126)</f>
        <v>0</v>
      </c>
      <c r="L126" s="466">
        <v>0</v>
      </c>
    </row>
    <row r="127" spans="1:14" ht="12.75" customHeight="1" thickTop="1" thickBot="1" x14ac:dyDescent="0.25">
      <c r="A127" s="1600" t="s">
        <v>718</v>
      </c>
      <c r="B127" s="1601" t="s">
        <v>35</v>
      </c>
      <c r="C127" s="1602">
        <f>SUM(C122:C126)</f>
        <v>2210629</v>
      </c>
      <c r="D127" s="1602">
        <f t="shared" ref="D127:L127" si="14">SUM(D122:D126)</f>
        <v>260937</v>
      </c>
      <c r="E127" s="1602">
        <f t="shared" si="14"/>
        <v>589111</v>
      </c>
      <c r="F127" s="1602">
        <f t="shared" si="14"/>
        <v>683375</v>
      </c>
      <c r="G127" s="1602">
        <f t="shared" si="14"/>
        <v>176434</v>
      </c>
      <c r="H127" s="1602">
        <f t="shared" si="14"/>
        <v>2557</v>
      </c>
      <c r="I127" s="1602">
        <f t="shared" si="14"/>
        <v>17900</v>
      </c>
      <c r="J127" s="1602">
        <f t="shared" si="14"/>
        <v>0</v>
      </c>
      <c r="K127" s="1602">
        <f t="shared" si="14"/>
        <v>3940943</v>
      </c>
      <c r="L127" s="1602">
        <f t="shared" si="14"/>
        <v>4784910</v>
      </c>
    </row>
    <row r="128" spans="1:14" ht="12.75" customHeight="1" thickTop="1" x14ac:dyDescent="0.2">
      <c r="A128" s="1444" t="s">
        <v>979</v>
      </c>
      <c r="B128" s="655" t="s">
        <v>573</v>
      </c>
      <c r="C128" s="656">
        <v>0</v>
      </c>
      <c r="D128" s="656">
        <v>0</v>
      </c>
      <c r="E128" s="656">
        <v>0</v>
      </c>
      <c r="F128" s="656">
        <v>0</v>
      </c>
      <c r="G128" s="656">
        <v>0</v>
      </c>
      <c r="H128" s="656">
        <v>0</v>
      </c>
      <c r="I128" s="535">
        <v>0</v>
      </c>
      <c r="J128" s="535">
        <v>0</v>
      </c>
      <c r="K128" s="1617">
        <f>SUM(C128:J128)</f>
        <v>0</v>
      </c>
      <c r="L128" s="656">
        <v>0</v>
      </c>
    </row>
    <row r="129" spans="1:14" ht="12.75" customHeight="1" thickBot="1" x14ac:dyDescent="0.25">
      <c r="A129" s="1618" t="s">
        <v>810</v>
      </c>
      <c r="B129" s="1619" t="s">
        <v>568</v>
      </c>
      <c r="C129" s="1609">
        <f>SUM(C120,C127,C128)</f>
        <v>2210629</v>
      </c>
      <c r="D129" s="1609">
        <f t="shared" ref="D129:L129" si="15">SUM(D120,D127,D128)</f>
        <v>260937</v>
      </c>
      <c r="E129" s="1609">
        <f t="shared" si="15"/>
        <v>589111</v>
      </c>
      <c r="F129" s="1609">
        <f t="shared" si="15"/>
        <v>683375</v>
      </c>
      <c r="G129" s="1609">
        <f t="shared" si="15"/>
        <v>176434</v>
      </c>
      <c r="H129" s="1609">
        <f t="shared" si="15"/>
        <v>2557</v>
      </c>
      <c r="I129" s="1609">
        <f t="shared" si="15"/>
        <v>17900</v>
      </c>
      <c r="J129" s="1609">
        <f t="shared" si="15"/>
        <v>0</v>
      </c>
      <c r="K129" s="1609">
        <f t="shared" si="15"/>
        <v>3940943</v>
      </c>
      <c r="L129" s="1609">
        <f t="shared" si="15"/>
        <v>4784910</v>
      </c>
    </row>
    <row r="130" spans="1:14" ht="15.75" customHeight="1" thickTop="1" thickBot="1" x14ac:dyDescent="0.25">
      <c r="A130" s="1543" t="s">
        <v>1035</v>
      </c>
      <c r="B130" s="1544" t="s">
        <v>574</v>
      </c>
      <c r="C130" s="576">
        <v>0</v>
      </c>
      <c r="D130" s="576">
        <v>0</v>
      </c>
      <c r="E130" s="576">
        <v>0</v>
      </c>
      <c r="F130" s="576">
        <v>0</v>
      </c>
      <c r="G130" s="576">
        <v>0</v>
      </c>
      <c r="H130" s="576">
        <v>0</v>
      </c>
      <c r="I130" s="531">
        <v>0</v>
      </c>
      <c r="J130" s="531">
        <v>0</v>
      </c>
      <c r="K130" s="1602">
        <f>SUM(C130:J130)</f>
        <v>0</v>
      </c>
      <c r="L130" s="576">
        <v>0</v>
      </c>
    </row>
    <row r="131" spans="1:14" ht="15.75" customHeight="1" thickTop="1" x14ac:dyDescent="0.2">
      <c r="A131" s="1549" t="s">
        <v>615</v>
      </c>
      <c r="B131" s="1542"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23" t="s">
        <v>495</v>
      </c>
      <c r="B133" s="1773" t="s">
        <v>1822</v>
      </c>
      <c r="C133" s="468"/>
      <c r="D133" s="468"/>
      <c r="E133" s="641">
        <v>0</v>
      </c>
      <c r="F133" s="468"/>
      <c r="G133" s="468"/>
      <c r="H133" s="641">
        <v>0</v>
      </c>
      <c r="I133" s="468"/>
      <c r="J133" s="468"/>
      <c r="K133" s="1753">
        <f>SUM(E133,H133)</f>
        <v>0</v>
      </c>
      <c r="L133" s="641">
        <v>0</v>
      </c>
      <c r="M133" s="206"/>
      <c r="N133" s="206"/>
    </row>
    <row r="134" spans="1:14" x14ac:dyDescent="0.2">
      <c r="A134" s="1437" t="s">
        <v>303</v>
      </c>
      <c r="B134" s="614">
        <v>4120</v>
      </c>
      <c r="C134" s="616"/>
      <c r="D134" s="616"/>
      <c r="E134" s="478">
        <v>0</v>
      </c>
      <c r="F134" s="616"/>
      <c r="G134" s="616"/>
      <c r="H134" s="481">
        <v>0</v>
      </c>
      <c r="I134" s="477"/>
      <c r="J134" s="616"/>
      <c r="K134" s="1604">
        <f>SUM(E134,H134)</f>
        <v>0</v>
      </c>
      <c r="L134" s="481">
        <v>0</v>
      </c>
    </row>
    <row r="135" spans="1:14" x14ac:dyDescent="0.2">
      <c r="A135" s="1437" t="s">
        <v>696</v>
      </c>
      <c r="B135" s="614">
        <v>4140</v>
      </c>
      <c r="C135" s="616"/>
      <c r="D135" s="616"/>
      <c r="E135" s="467">
        <v>0</v>
      </c>
      <c r="F135" s="616"/>
      <c r="G135" s="616"/>
      <c r="H135" s="466">
        <v>0</v>
      </c>
      <c r="I135" s="477"/>
      <c r="J135" s="616"/>
      <c r="K135" s="1604">
        <f>SUM(E135,H135)</f>
        <v>0</v>
      </c>
      <c r="L135" s="466">
        <v>0</v>
      </c>
    </row>
    <row r="136" spans="1:14" x14ac:dyDescent="0.2">
      <c r="A136" s="1441" t="s">
        <v>697</v>
      </c>
      <c r="B136" s="628">
        <v>4190</v>
      </c>
      <c r="C136" s="616"/>
      <c r="D136" s="616"/>
      <c r="E136" s="467">
        <v>0</v>
      </c>
      <c r="F136" s="616"/>
      <c r="G136" s="616"/>
      <c r="H136" s="466">
        <v>0</v>
      </c>
      <c r="I136" s="477"/>
      <c r="J136" s="616"/>
      <c r="K136" s="1604">
        <f>SUM(E136,H136)</f>
        <v>0</v>
      </c>
      <c r="L136" s="466">
        <v>0</v>
      </c>
    </row>
    <row r="137" spans="1:14" ht="12.75" customHeight="1" thickBot="1" x14ac:dyDescent="0.25">
      <c r="A137" s="1600" t="s">
        <v>479</v>
      </c>
      <c r="B137" s="1610">
        <v>4100</v>
      </c>
      <c r="C137" s="616"/>
      <c r="D137" s="616"/>
      <c r="E137" s="1602">
        <f>SUM(E133:E136)</f>
        <v>0</v>
      </c>
      <c r="F137" s="616"/>
      <c r="G137" s="616"/>
      <c r="H137" s="1602">
        <f>SUM(H133:H136)</f>
        <v>0</v>
      </c>
      <c r="I137" s="477"/>
      <c r="J137" s="616"/>
      <c r="K137" s="1602">
        <f>SUM(K133:K136)</f>
        <v>0</v>
      </c>
      <c r="L137" s="1602">
        <f>SUM(L133:L136)</f>
        <v>0</v>
      </c>
    </row>
    <row r="138" spans="1:14" ht="12.75" customHeight="1" thickTop="1" thickBot="1" x14ac:dyDescent="0.25">
      <c r="A138" s="1443" t="s">
        <v>96</v>
      </c>
      <c r="B138" s="643" t="s">
        <v>930</v>
      </c>
      <c r="C138" s="616"/>
      <c r="D138" s="616"/>
      <c r="E138" s="479">
        <v>0</v>
      </c>
      <c r="F138" s="616"/>
      <c r="G138" s="616"/>
      <c r="H138" s="576">
        <v>0</v>
      </c>
      <c r="I138" s="477"/>
      <c r="J138" s="616"/>
      <c r="K138" s="1604">
        <f>SUM(E138,H138)</f>
        <v>0</v>
      </c>
      <c r="L138" s="576">
        <v>0</v>
      </c>
    </row>
    <row r="139" spans="1:14" ht="12.75" customHeight="1" thickTop="1" thickBot="1" x14ac:dyDescent="0.25">
      <c r="A139" s="1600" t="s">
        <v>1482</v>
      </c>
      <c r="B139" s="1610">
        <v>4000</v>
      </c>
      <c r="C139" s="616"/>
      <c r="D139" s="616"/>
      <c r="E139" s="1602">
        <f>SUM(E137,E138)</f>
        <v>0</v>
      </c>
      <c r="F139" s="616"/>
      <c r="G139" s="616"/>
      <c r="H139" s="1611">
        <f>SUM(H137:H138)</f>
        <v>0</v>
      </c>
      <c r="I139" s="477"/>
      <c r="J139" s="616"/>
      <c r="K139" s="1604">
        <f>SUM(K137,K138)</f>
        <v>0</v>
      </c>
      <c r="L139" s="1611">
        <f>SUM(L137,L138)</f>
        <v>0</v>
      </c>
    </row>
    <row r="140" spans="1:14" ht="15.75" customHeight="1" thickTop="1" x14ac:dyDescent="0.2">
      <c r="A140" s="1545" t="s">
        <v>1036</v>
      </c>
      <c r="B140" s="1546"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437" t="s">
        <v>87</v>
      </c>
      <c r="B142" s="614">
        <v>5110</v>
      </c>
      <c r="C142" s="616"/>
      <c r="D142" s="616"/>
      <c r="E142" s="616"/>
      <c r="F142" s="616"/>
      <c r="G142" s="616"/>
      <c r="H142" s="481">
        <v>0</v>
      </c>
      <c r="I142" s="468"/>
      <c r="J142" s="616"/>
      <c r="K142" s="1604">
        <f>SUM(H142)</f>
        <v>0</v>
      </c>
      <c r="L142" s="481">
        <v>0</v>
      </c>
    </row>
    <row r="143" spans="1:14" x14ac:dyDescent="0.2">
      <c r="A143" s="1437" t="s">
        <v>88</v>
      </c>
      <c r="B143" s="614">
        <v>5120</v>
      </c>
      <c r="C143" s="616"/>
      <c r="D143" s="616"/>
      <c r="E143" s="616"/>
      <c r="F143" s="616"/>
      <c r="G143" s="616"/>
      <c r="H143" s="466">
        <v>0</v>
      </c>
      <c r="I143" s="468"/>
      <c r="J143" s="616"/>
      <c r="K143" s="1604">
        <f>SUM(H143)</f>
        <v>0</v>
      </c>
      <c r="L143" s="466">
        <v>0</v>
      </c>
    </row>
    <row r="144" spans="1:14" ht="12.75" customHeight="1" x14ac:dyDescent="0.2">
      <c r="A144" s="1437" t="s">
        <v>1169</v>
      </c>
      <c r="B144" s="628" t="s">
        <v>616</v>
      </c>
      <c r="C144" s="616"/>
      <c r="D144" s="616"/>
      <c r="E144" s="616"/>
      <c r="F144" s="616"/>
      <c r="G144" s="616"/>
      <c r="H144" s="466">
        <v>0</v>
      </c>
      <c r="I144" s="468"/>
      <c r="J144" s="616"/>
      <c r="K144" s="1604">
        <f>SUM(H144)</f>
        <v>0</v>
      </c>
      <c r="L144" s="466">
        <v>0</v>
      </c>
    </row>
    <row r="145" spans="1:14" x14ac:dyDescent="0.2">
      <c r="A145" s="1437" t="s">
        <v>89</v>
      </c>
      <c r="B145" s="614" t="s">
        <v>588</v>
      </c>
      <c r="C145" s="616"/>
      <c r="D145" s="616"/>
      <c r="E145" s="616"/>
      <c r="F145" s="616"/>
      <c r="G145" s="616"/>
      <c r="H145" s="466">
        <v>0</v>
      </c>
      <c r="I145" s="468"/>
      <c r="J145" s="616"/>
      <c r="K145" s="1604">
        <f>SUM(H145)</f>
        <v>0</v>
      </c>
      <c r="L145" s="466">
        <v>0</v>
      </c>
    </row>
    <row r="146" spans="1:14" ht="12.75" customHeight="1" x14ac:dyDescent="0.2">
      <c r="A146" s="1437" t="s">
        <v>618</v>
      </c>
      <c r="B146" s="614" t="s">
        <v>617</v>
      </c>
      <c r="C146" s="616"/>
      <c r="D146" s="616"/>
      <c r="E146" s="616"/>
      <c r="F146" s="616"/>
      <c r="G146" s="616"/>
      <c r="H146" s="466">
        <v>0</v>
      </c>
      <c r="I146" s="468"/>
      <c r="J146" s="616"/>
      <c r="K146" s="1604">
        <f>SUM(H146)</f>
        <v>0</v>
      </c>
      <c r="L146" s="466">
        <v>0</v>
      </c>
    </row>
    <row r="147" spans="1:14" ht="12.75" customHeight="1" thickBot="1" x14ac:dyDescent="0.25">
      <c r="A147" s="1448" t="s">
        <v>625</v>
      </c>
      <c r="B147" s="659" t="s">
        <v>717</v>
      </c>
      <c r="C147" s="616"/>
      <c r="D147" s="616"/>
      <c r="E147" s="616"/>
      <c r="F147" s="616"/>
      <c r="G147" s="616"/>
      <c r="H147" s="1620">
        <f>SUM(H142:H146)</f>
        <v>0</v>
      </c>
      <c r="I147" s="468"/>
      <c r="J147" s="616"/>
      <c r="K147" s="1602">
        <f>SUM(K142:K146)</f>
        <v>0</v>
      </c>
      <c r="L147" s="1620">
        <f>SUM(L142:L146)</f>
        <v>0</v>
      </c>
    </row>
    <row r="148" spans="1:14" ht="15.75" customHeight="1" thickTop="1" x14ac:dyDescent="0.2">
      <c r="A148" s="660" t="s">
        <v>1102</v>
      </c>
      <c r="B148" s="661" t="s">
        <v>38</v>
      </c>
      <c r="C148" s="616"/>
      <c r="D148" s="616"/>
      <c r="E148" s="616"/>
      <c r="F148" s="616"/>
      <c r="G148" s="616"/>
      <c r="H148" s="479">
        <v>0</v>
      </c>
      <c r="I148" s="468"/>
      <c r="J148" s="616"/>
      <c r="K148" s="1604">
        <f>SUM(H148)</f>
        <v>0</v>
      </c>
      <c r="L148" s="492">
        <v>0</v>
      </c>
    </row>
    <row r="149" spans="1:14" ht="12.75" customHeight="1" thickBot="1" x14ac:dyDescent="0.25">
      <c r="A149" s="1440" t="s">
        <v>637</v>
      </c>
      <c r="B149" s="617" t="s">
        <v>491</v>
      </c>
      <c r="C149" s="616"/>
      <c r="D149" s="616"/>
      <c r="E149" s="616"/>
      <c r="F149" s="616"/>
      <c r="G149" s="616"/>
      <c r="H149" s="1602">
        <f>SUM(H147,H148)</f>
        <v>0</v>
      </c>
      <c r="I149" s="468"/>
      <c r="J149" s="616"/>
      <c r="K149" s="1602">
        <f>SUM(K147:K148)</f>
        <v>0</v>
      </c>
      <c r="L149" s="1602">
        <f>SUM(L142:L146,L148)</f>
        <v>0</v>
      </c>
    </row>
    <row r="150" spans="1:14" ht="15.75" customHeight="1" thickTop="1" thickBot="1" x14ac:dyDescent="0.25">
      <c r="A150" s="1539" t="s">
        <v>1037</v>
      </c>
      <c r="B150" s="1546" t="s">
        <v>860</v>
      </c>
      <c r="C150" s="616"/>
      <c r="D150" s="616"/>
      <c r="E150" s="616"/>
      <c r="F150" s="616"/>
      <c r="G150" s="616"/>
      <c r="H150" s="662"/>
      <c r="I150" s="521"/>
      <c r="J150" s="616"/>
      <c r="K150" s="623"/>
      <c r="L150" s="573">
        <v>100000</v>
      </c>
    </row>
    <row r="151" spans="1:14" ht="12.75" customHeight="1" thickTop="1" thickBot="1" x14ac:dyDescent="0.25">
      <c r="A151" s="2139" t="s">
        <v>619</v>
      </c>
      <c r="B151" s="2121"/>
      <c r="C151" s="1602">
        <f>SUM(C129,C130,C139,C149,C150)</f>
        <v>2210629</v>
      </c>
      <c r="D151" s="1602">
        <f t="shared" ref="D151:K151" si="16">SUM(D129,D130,D139,D149,D150)</f>
        <v>260937</v>
      </c>
      <c r="E151" s="1602">
        <f t="shared" si="16"/>
        <v>589111</v>
      </c>
      <c r="F151" s="1602">
        <f t="shared" si="16"/>
        <v>683375</v>
      </c>
      <c r="G151" s="1602">
        <f t="shared" si="16"/>
        <v>176434</v>
      </c>
      <c r="H151" s="1602">
        <f t="shared" si="16"/>
        <v>2557</v>
      </c>
      <c r="I151" s="1602">
        <f t="shared" si="16"/>
        <v>17900</v>
      </c>
      <c r="J151" s="1602">
        <f t="shared" si="16"/>
        <v>0</v>
      </c>
      <c r="K151" s="1602">
        <f t="shared" si="16"/>
        <v>3940943</v>
      </c>
      <c r="L151" s="1602">
        <f>SUM(L129,L130,L139,L149,L150)</f>
        <v>4884910</v>
      </c>
    </row>
    <row r="152" spans="1:14" ht="12.75" customHeight="1" thickTop="1" x14ac:dyDescent="0.2">
      <c r="A152" s="2142" t="s">
        <v>1177</v>
      </c>
      <c r="B152" s="2143"/>
      <c r="C152" s="618"/>
      <c r="D152" s="618"/>
      <c r="E152" s="618"/>
      <c r="F152" s="618"/>
      <c r="G152" s="618"/>
      <c r="H152" s="618"/>
      <c r="I152" s="618"/>
      <c r="J152" s="616"/>
      <c r="K152" s="1616">
        <f>'Revenues 9-14'!D268-'Expenditures 15-22'!K151</f>
        <v>1366230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27" t="s">
        <v>620</v>
      </c>
      <c r="B154" s="2129"/>
      <c r="C154" s="1559"/>
      <c r="D154" s="1560"/>
      <c r="E154" s="1560"/>
      <c r="F154" s="1560"/>
      <c r="G154" s="1560"/>
      <c r="H154" s="1560"/>
      <c r="I154" s="1560"/>
      <c r="J154" s="1560"/>
      <c r="K154" s="1560"/>
      <c r="L154" s="1561"/>
      <c r="M154" s="667"/>
      <c r="N154" s="667"/>
    </row>
    <row r="155" spans="1:14" s="620" customFormat="1" ht="15.75" customHeight="1" thickBot="1" x14ac:dyDescent="0.25">
      <c r="A155" s="1550" t="s">
        <v>81</v>
      </c>
      <c r="B155" s="1551" t="s">
        <v>859</v>
      </c>
      <c r="C155" s="616"/>
      <c r="D155" s="616"/>
      <c r="E155" s="616"/>
      <c r="F155" s="616"/>
      <c r="G155" s="616"/>
      <c r="H155" s="1774"/>
      <c r="I155" s="616"/>
      <c r="J155" s="616"/>
      <c r="K155" s="1757"/>
      <c r="L155" s="1774"/>
      <c r="M155" s="619"/>
      <c r="N155" s="619"/>
    </row>
    <row r="156" spans="1:14" s="620" customFormat="1" ht="15.75" customHeight="1" thickTop="1" x14ac:dyDescent="0.2">
      <c r="A156" s="1754" t="s">
        <v>1823</v>
      </c>
      <c r="B156" s="1755"/>
      <c r="C156" s="616"/>
      <c r="D156" s="616"/>
      <c r="E156" s="616"/>
      <c r="F156" s="616"/>
      <c r="G156" s="616"/>
      <c r="H156" s="1775"/>
      <c r="I156" s="616"/>
      <c r="J156" s="616"/>
      <c r="K156" s="1756"/>
      <c r="L156" s="1775"/>
      <c r="M156" s="619"/>
      <c r="N156" s="619"/>
    </row>
    <row r="157" spans="1:14" s="620" customFormat="1" ht="12" x14ac:dyDescent="0.2">
      <c r="A157" s="1758" t="s">
        <v>495</v>
      </c>
      <c r="B157" s="1759" t="s">
        <v>1822</v>
      </c>
      <c r="C157" s="616"/>
      <c r="D157" s="616"/>
      <c r="E157" s="616"/>
      <c r="F157" s="616"/>
      <c r="G157" s="616"/>
      <c r="H157" s="641">
        <v>0</v>
      </c>
      <c r="I157" s="616"/>
      <c r="J157" s="616"/>
      <c r="K157" s="1603">
        <f>H157</f>
        <v>0</v>
      </c>
      <c r="L157" s="467">
        <v>0</v>
      </c>
      <c r="M157" s="619"/>
      <c r="N157" s="619"/>
    </row>
    <row r="158" spans="1:14" s="620" customFormat="1" ht="12" x14ac:dyDescent="0.2">
      <c r="A158" s="1758" t="s">
        <v>303</v>
      </c>
      <c r="B158" s="1759" t="s">
        <v>1824</v>
      </c>
      <c r="C158" s="616"/>
      <c r="D158" s="616"/>
      <c r="E158" s="616"/>
      <c r="F158" s="616"/>
      <c r="G158" s="616"/>
      <c r="H158" s="467">
        <v>0</v>
      </c>
      <c r="I158" s="616"/>
      <c r="J158" s="616"/>
      <c r="K158" s="1603">
        <f>H158</f>
        <v>0</v>
      </c>
      <c r="L158" s="467">
        <v>0</v>
      </c>
      <c r="M158" s="619"/>
      <c r="N158" s="619"/>
    </row>
    <row r="159" spans="1:14" s="620" customFormat="1" ht="12" x14ac:dyDescent="0.2">
      <c r="A159" s="1758" t="s">
        <v>1825</v>
      </c>
      <c r="B159" s="1759" t="s">
        <v>557</v>
      </c>
      <c r="C159" s="616"/>
      <c r="D159" s="616"/>
      <c r="E159" s="616"/>
      <c r="F159" s="616"/>
      <c r="G159" s="616"/>
      <c r="H159" s="467">
        <v>0</v>
      </c>
      <c r="I159" s="616"/>
      <c r="J159" s="616"/>
      <c r="K159" s="1603">
        <f>H159</f>
        <v>0</v>
      </c>
      <c r="L159" s="467">
        <v>0</v>
      </c>
      <c r="M159" s="619"/>
      <c r="N159" s="619"/>
    </row>
    <row r="160" spans="1:14" s="620" customFormat="1" ht="15.75" customHeight="1" thickBot="1" x14ac:dyDescent="0.25">
      <c r="A160" s="1760" t="s">
        <v>1826</v>
      </c>
      <c r="B160" s="1761" t="s">
        <v>859</v>
      </c>
      <c r="C160" s="616"/>
      <c r="D160" s="616"/>
      <c r="E160" s="616"/>
      <c r="F160" s="616"/>
      <c r="G160" s="616"/>
      <c r="H160" s="1620">
        <f>SUM(H157:H159)</f>
        <v>0</v>
      </c>
      <c r="I160" s="616"/>
      <c r="J160" s="616"/>
      <c r="K160" s="1602">
        <f>SUM(K157:K159)</f>
        <v>0</v>
      </c>
      <c r="L160" s="1620">
        <f>SUM(L157:L159)</f>
        <v>0</v>
      </c>
      <c r="M160" s="619"/>
      <c r="N160" s="619"/>
    </row>
    <row r="161" spans="1:14" s="259" customFormat="1" ht="15.75" customHeight="1" thickTop="1" x14ac:dyDescent="0.2">
      <c r="A161" s="1545" t="s">
        <v>82</v>
      </c>
      <c r="B161" s="1546"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437" t="s">
        <v>87</v>
      </c>
      <c r="B163" s="614">
        <v>5110</v>
      </c>
      <c r="C163" s="616"/>
      <c r="D163" s="616"/>
      <c r="E163" s="616"/>
      <c r="F163" s="616"/>
      <c r="G163" s="616"/>
      <c r="H163" s="466">
        <v>0</v>
      </c>
      <c r="I163" s="616"/>
      <c r="J163" s="616"/>
      <c r="K163" s="1603">
        <f>SUM(C163:J163)</f>
        <v>0</v>
      </c>
      <c r="L163" s="466">
        <v>0</v>
      </c>
    </row>
    <row r="164" spans="1:14" x14ac:dyDescent="0.2">
      <c r="A164" s="1437" t="s">
        <v>88</v>
      </c>
      <c r="B164" s="614">
        <v>5120</v>
      </c>
      <c r="C164" s="616"/>
      <c r="D164" s="616"/>
      <c r="E164" s="616"/>
      <c r="F164" s="616"/>
      <c r="G164" s="616"/>
      <c r="H164" s="466">
        <v>0</v>
      </c>
      <c r="I164" s="616"/>
      <c r="J164" s="616"/>
      <c r="K164" s="1603">
        <f>SUM(C164:J164)</f>
        <v>0</v>
      </c>
      <c r="L164" s="466">
        <v>0</v>
      </c>
    </row>
    <row r="165" spans="1:14" ht="12.75" customHeight="1" x14ac:dyDescent="0.2">
      <c r="A165" s="1437" t="s">
        <v>1169</v>
      </c>
      <c r="B165" s="614" t="s">
        <v>616</v>
      </c>
      <c r="C165" s="616"/>
      <c r="D165" s="616"/>
      <c r="E165" s="616"/>
      <c r="F165" s="616"/>
      <c r="G165" s="616"/>
      <c r="H165" s="466">
        <v>0</v>
      </c>
      <c r="I165" s="616"/>
      <c r="J165" s="616"/>
      <c r="K165" s="1603">
        <f>SUM(C165:J165)</f>
        <v>0</v>
      </c>
      <c r="L165" s="466">
        <v>0</v>
      </c>
    </row>
    <row r="166" spans="1:14" x14ac:dyDescent="0.2">
      <c r="A166" s="1437" t="s">
        <v>89</v>
      </c>
      <c r="B166" s="628" t="s">
        <v>588</v>
      </c>
      <c r="C166" s="616"/>
      <c r="D166" s="616"/>
      <c r="E166" s="616"/>
      <c r="F166" s="616"/>
      <c r="G166" s="616"/>
      <c r="H166" s="466">
        <v>0</v>
      </c>
      <c r="I166" s="616"/>
      <c r="J166" s="616"/>
      <c r="K166" s="1603">
        <f>SUM(C166:J166)</f>
        <v>0</v>
      </c>
      <c r="L166" s="466">
        <v>0</v>
      </c>
    </row>
    <row r="167" spans="1:14" ht="12.75" customHeight="1" x14ac:dyDescent="0.2">
      <c r="A167" s="1437" t="s">
        <v>618</v>
      </c>
      <c r="B167" s="614" t="s">
        <v>617</v>
      </c>
      <c r="C167" s="616"/>
      <c r="D167" s="616"/>
      <c r="E167" s="616"/>
      <c r="F167" s="616"/>
      <c r="G167" s="616"/>
      <c r="H167" s="466">
        <v>0</v>
      </c>
      <c r="I167" s="616"/>
      <c r="J167" s="616"/>
      <c r="K167" s="1603">
        <f>SUM(C167:J167)</f>
        <v>0</v>
      </c>
      <c r="L167" s="466">
        <v>0</v>
      </c>
    </row>
    <row r="168" spans="1:14" ht="13.5" thickBot="1" x14ac:dyDescent="0.25">
      <c r="A168" s="1600" t="s">
        <v>275</v>
      </c>
      <c r="B168" s="1607" t="s">
        <v>717</v>
      </c>
      <c r="C168" s="616"/>
      <c r="D168" s="616"/>
      <c r="E168" s="616"/>
      <c r="F168" s="616"/>
      <c r="G168" s="616"/>
      <c r="H168" s="1602">
        <f>SUM(H163:H167)</f>
        <v>0</v>
      </c>
      <c r="I168" s="616"/>
      <c r="J168" s="616"/>
      <c r="K168" s="1602">
        <f>SUM(K163:K167)</f>
        <v>0</v>
      </c>
      <c r="L168" s="1602">
        <f>SUM(L163:L167)</f>
        <v>0</v>
      </c>
    </row>
    <row r="169" spans="1:14" ht="15.75" customHeight="1" thickTop="1" x14ac:dyDescent="0.2">
      <c r="A169" s="669" t="s">
        <v>83</v>
      </c>
      <c r="B169" s="670" t="s">
        <v>38</v>
      </c>
      <c r="C169" s="616"/>
      <c r="D169" s="616"/>
      <c r="E169" s="616"/>
      <c r="F169" s="616"/>
      <c r="G169" s="616"/>
      <c r="H169" s="656">
        <v>1485806</v>
      </c>
      <c r="I169" s="616"/>
      <c r="J169" s="616"/>
      <c r="K169" s="1603">
        <f>SUM(C169:H169)</f>
        <v>1485806</v>
      </c>
      <c r="L169" s="656">
        <v>1062740</v>
      </c>
    </row>
    <row r="170" spans="1:14" ht="33.75" customHeight="1" x14ac:dyDescent="0.2">
      <c r="A170" s="669" t="s">
        <v>1660</v>
      </c>
      <c r="B170" s="671" t="s">
        <v>31</v>
      </c>
      <c r="C170" s="616"/>
      <c r="D170" s="616"/>
      <c r="E170" s="616"/>
      <c r="F170" s="616"/>
      <c r="G170" s="616"/>
      <c r="H170" s="569">
        <v>38516899</v>
      </c>
      <c r="I170" s="616"/>
      <c r="J170" s="616"/>
      <c r="K170" s="1603">
        <f>SUM(C170:J170)</f>
        <v>38516899</v>
      </c>
      <c r="L170" s="569">
        <v>38517428</v>
      </c>
    </row>
    <row r="171" spans="1:14" ht="15.75" customHeight="1" x14ac:dyDescent="0.2">
      <c r="A171" s="621" t="s">
        <v>765</v>
      </c>
      <c r="B171" s="672" t="s">
        <v>84</v>
      </c>
      <c r="C171" s="616"/>
      <c r="D171" s="616"/>
      <c r="E171" s="466">
        <v>600</v>
      </c>
      <c r="F171" s="616"/>
      <c r="G171" s="616"/>
      <c r="H171" s="569">
        <v>585112</v>
      </c>
      <c r="I171" s="477"/>
      <c r="J171" s="616"/>
      <c r="K171" s="1603">
        <f>SUM(C171:J171)</f>
        <v>585712</v>
      </c>
      <c r="L171" s="569">
        <v>588112</v>
      </c>
    </row>
    <row r="172" spans="1:14" ht="12.75" customHeight="1" thickBot="1" x14ac:dyDescent="0.25">
      <c r="A172" s="1600" t="s">
        <v>637</v>
      </c>
      <c r="B172" s="1601" t="s">
        <v>491</v>
      </c>
      <c r="C172" s="616"/>
      <c r="D172" s="616"/>
      <c r="E172" s="1609">
        <f>SUM(E168,E169,E170,E171)</f>
        <v>600</v>
      </c>
      <c r="F172" s="616"/>
      <c r="G172" s="616"/>
      <c r="H172" s="1609">
        <f>SUM(H168,H169,H170,H171)</f>
        <v>40587817</v>
      </c>
      <c r="I172" s="638"/>
      <c r="J172" s="616"/>
      <c r="K172" s="1609">
        <f>SUM(K168,K169,K170,K171)</f>
        <v>40588417</v>
      </c>
      <c r="L172" s="1609">
        <f>SUM(L168,L169,L170,L171)</f>
        <v>40168280</v>
      </c>
    </row>
    <row r="173" spans="1:14" ht="15.75" customHeight="1" thickTop="1" thickBot="1" x14ac:dyDescent="0.25">
      <c r="A173" s="1552" t="s">
        <v>85</v>
      </c>
      <c r="B173" s="1544" t="s">
        <v>860</v>
      </c>
      <c r="C173" s="616"/>
      <c r="D173" s="616"/>
      <c r="E173" s="623"/>
      <c r="F173" s="616"/>
      <c r="G173" s="616"/>
      <c r="H173" s="626"/>
      <c r="I173" s="638"/>
      <c r="J173" s="616"/>
      <c r="K173" s="623"/>
      <c r="L173" s="576">
        <v>0</v>
      </c>
    </row>
    <row r="174" spans="1:14" ht="12.75" customHeight="1" thickTop="1" thickBot="1" x14ac:dyDescent="0.25">
      <c r="A174" s="1621" t="s">
        <v>90</v>
      </c>
      <c r="B174" s="1622"/>
      <c r="C174" s="616"/>
      <c r="D174" s="616"/>
      <c r="E174" s="1609">
        <f>SUM(E172,E173)</f>
        <v>600</v>
      </c>
      <c r="F174" s="616"/>
      <c r="G174" s="616"/>
      <c r="H174" s="1609">
        <f>SUM(H160,H172,H173)</f>
        <v>40587817</v>
      </c>
      <c r="I174" s="638"/>
      <c r="J174" s="616"/>
      <c r="K174" s="1609">
        <f>SUM(K160,K172,K173)</f>
        <v>40588417</v>
      </c>
      <c r="L174" s="1609">
        <f>SUM(L160,L172,L173)</f>
        <v>40168280</v>
      </c>
    </row>
    <row r="175" spans="1:14" ht="13.5" thickTop="1" x14ac:dyDescent="0.2">
      <c r="A175" s="2149" t="s">
        <v>995</v>
      </c>
      <c r="B175" s="2150"/>
      <c r="C175" s="616"/>
      <c r="D175" s="616"/>
      <c r="E175" s="616"/>
      <c r="F175" s="616"/>
      <c r="G175" s="616"/>
      <c r="H175" s="618"/>
      <c r="I175" s="616"/>
      <c r="J175" s="616"/>
      <c r="K175" s="1616">
        <f>'Revenues 9-14'!E268-'Expenditures 15-22'!K174</f>
        <v>-36291689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487" t="s">
        <v>936</v>
      </c>
      <c r="B177" s="1488"/>
      <c r="C177" s="1484"/>
      <c r="D177" s="1485"/>
      <c r="E177" s="1485"/>
      <c r="F177" s="1485"/>
      <c r="G177" s="1485"/>
      <c r="H177" s="1485"/>
      <c r="I177" s="1485"/>
      <c r="J177" s="1485"/>
      <c r="K177" s="1485"/>
      <c r="L177" s="1486"/>
      <c r="M177" s="609"/>
      <c r="N177" s="609"/>
    </row>
    <row r="178" spans="1:14" s="674" customFormat="1" ht="15.75" customHeight="1" x14ac:dyDescent="0.2">
      <c r="A178" s="1553" t="s">
        <v>937</v>
      </c>
      <c r="B178" s="1554"/>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437" t="s">
        <v>2037</v>
      </c>
      <c r="B180" s="614" t="s">
        <v>715</v>
      </c>
      <c r="C180" s="466">
        <v>0</v>
      </c>
      <c r="D180" s="466">
        <v>0</v>
      </c>
      <c r="E180" s="466">
        <v>0</v>
      </c>
      <c r="F180" s="466">
        <v>0</v>
      </c>
      <c r="G180" s="466">
        <v>0</v>
      </c>
      <c r="H180" s="466">
        <v>0</v>
      </c>
      <c r="I180" s="467">
        <v>0</v>
      </c>
      <c r="J180" s="467">
        <v>0</v>
      </c>
      <c r="K180" s="1603">
        <f>SUM(C180:J180)</f>
        <v>0</v>
      </c>
      <c r="L180" s="466">
        <v>0</v>
      </c>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437" t="s">
        <v>952</v>
      </c>
      <c r="B182" s="614">
        <v>2550</v>
      </c>
      <c r="C182" s="466">
        <v>8817</v>
      </c>
      <c r="D182" s="466">
        <v>1633</v>
      </c>
      <c r="E182" s="466">
        <v>2149424</v>
      </c>
      <c r="F182" s="466">
        <v>0</v>
      </c>
      <c r="G182" s="466">
        <v>0</v>
      </c>
      <c r="H182" s="466">
        <v>0</v>
      </c>
      <c r="I182" s="467">
        <v>0</v>
      </c>
      <c r="J182" s="467">
        <v>0</v>
      </c>
      <c r="K182" s="1603">
        <f>SUM(C182:J182)</f>
        <v>2159874</v>
      </c>
      <c r="L182" s="466">
        <v>2015649</v>
      </c>
    </row>
    <row r="183" spans="1:14" ht="12.75" customHeight="1" thickBot="1" x14ac:dyDescent="0.25">
      <c r="A183" s="1442" t="s">
        <v>979</v>
      </c>
      <c r="B183" s="677">
        <v>2900</v>
      </c>
      <c r="C183" s="573">
        <v>0</v>
      </c>
      <c r="D183" s="573">
        <v>0</v>
      </c>
      <c r="E183" s="573">
        <v>0</v>
      </c>
      <c r="F183" s="573">
        <v>0</v>
      </c>
      <c r="G183" s="573">
        <v>0</v>
      </c>
      <c r="H183" s="573">
        <v>0</v>
      </c>
      <c r="I183" s="532">
        <v>0</v>
      </c>
      <c r="J183" s="532">
        <v>0</v>
      </c>
      <c r="K183" s="1609">
        <f>SUM(C183:J183)</f>
        <v>0</v>
      </c>
      <c r="L183" s="573">
        <v>0</v>
      </c>
    </row>
    <row r="184" spans="1:14" ht="12.75" customHeight="1" thickTop="1" thickBot="1" x14ac:dyDescent="0.25">
      <c r="A184" s="1623" t="s">
        <v>810</v>
      </c>
      <c r="B184" s="1601" t="s">
        <v>568</v>
      </c>
      <c r="C184" s="1609">
        <f>SUM(C180,C182,C183)</f>
        <v>8817</v>
      </c>
      <c r="D184" s="1609">
        <f t="shared" ref="D184:J184" si="17">SUM(D180,D182,D183)</f>
        <v>1633</v>
      </c>
      <c r="E184" s="1609">
        <f t="shared" si="17"/>
        <v>2149424</v>
      </c>
      <c r="F184" s="1609">
        <f t="shared" si="17"/>
        <v>0</v>
      </c>
      <c r="G184" s="1609">
        <f t="shared" si="17"/>
        <v>0</v>
      </c>
      <c r="H184" s="1609">
        <f t="shared" si="17"/>
        <v>0</v>
      </c>
      <c r="I184" s="1609">
        <f t="shared" si="17"/>
        <v>0</v>
      </c>
      <c r="J184" s="1609">
        <f t="shared" si="17"/>
        <v>0</v>
      </c>
      <c r="K184" s="1609">
        <f>SUM(K180,K182,K183)</f>
        <v>2159874</v>
      </c>
      <c r="L184" s="1609">
        <f>SUM(L180, L182:L183)</f>
        <v>2015649</v>
      </c>
    </row>
    <row r="185" spans="1:14" ht="15.75" customHeight="1" thickTop="1" thickBot="1" x14ac:dyDescent="0.25">
      <c r="A185" s="1555" t="s">
        <v>938</v>
      </c>
      <c r="B185" s="1544">
        <v>3000</v>
      </c>
      <c r="C185" s="576">
        <v>0</v>
      </c>
      <c r="D185" s="576">
        <v>0</v>
      </c>
      <c r="E185" s="576">
        <v>0</v>
      </c>
      <c r="F185" s="576">
        <v>0</v>
      </c>
      <c r="G185" s="576">
        <v>0</v>
      </c>
      <c r="H185" s="576">
        <v>0</v>
      </c>
      <c r="I185" s="531">
        <v>0</v>
      </c>
      <c r="J185" s="531">
        <v>0</v>
      </c>
      <c r="K185" s="1602">
        <f>SUM(C185:J185)</f>
        <v>0</v>
      </c>
      <c r="L185" s="576">
        <v>20000</v>
      </c>
    </row>
    <row r="186" spans="1:14" s="674" customFormat="1" ht="15.75" customHeight="1" thickTop="1" x14ac:dyDescent="0.2">
      <c r="A186" s="1539" t="s">
        <v>91</v>
      </c>
      <c r="B186" s="1542"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437" t="s">
        <v>495</v>
      </c>
      <c r="B188" s="614">
        <v>4110</v>
      </c>
      <c r="C188" s="616"/>
      <c r="D188" s="616"/>
      <c r="E188" s="466">
        <v>0</v>
      </c>
      <c r="F188" s="616"/>
      <c r="G188" s="616"/>
      <c r="H188" s="466">
        <v>0</v>
      </c>
      <c r="I188" s="477"/>
      <c r="J188" s="616"/>
      <c r="K188" s="1603">
        <f t="shared" ref="K188:K193" si="18">SUM(E188,H188)</f>
        <v>0</v>
      </c>
      <c r="L188" s="466">
        <v>0</v>
      </c>
    </row>
    <row r="189" spans="1:14" x14ac:dyDescent="0.2">
      <c r="A189" s="1437" t="s">
        <v>303</v>
      </c>
      <c r="B189" s="614">
        <v>4120</v>
      </c>
      <c r="C189" s="616"/>
      <c r="D189" s="616"/>
      <c r="E189" s="466">
        <v>0</v>
      </c>
      <c r="F189" s="616"/>
      <c r="G189" s="616"/>
      <c r="H189" s="466">
        <v>0</v>
      </c>
      <c r="I189" s="477"/>
      <c r="J189" s="616"/>
      <c r="K189" s="1603">
        <f t="shared" si="18"/>
        <v>0</v>
      </c>
      <c r="L189" s="466">
        <v>0</v>
      </c>
    </row>
    <row r="190" spans="1:14" x14ac:dyDescent="0.2">
      <c r="A190" s="1437" t="s">
        <v>304</v>
      </c>
      <c r="B190" s="628">
        <v>4130</v>
      </c>
      <c r="C190" s="616"/>
      <c r="D190" s="616"/>
      <c r="E190" s="466">
        <v>0</v>
      </c>
      <c r="F190" s="616"/>
      <c r="G190" s="616"/>
      <c r="H190" s="466">
        <v>0</v>
      </c>
      <c r="I190" s="477"/>
      <c r="J190" s="616"/>
      <c r="K190" s="1603">
        <f t="shared" si="18"/>
        <v>0</v>
      </c>
      <c r="L190" s="466">
        <v>0</v>
      </c>
    </row>
    <row r="191" spans="1:14" x14ac:dyDescent="0.2">
      <c r="A191" s="1437" t="s">
        <v>696</v>
      </c>
      <c r="B191" s="614">
        <v>4140</v>
      </c>
      <c r="C191" s="616"/>
      <c r="D191" s="616"/>
      <c r="E191" s="466">
        <v>0</v>
      </c>
      <c r="F191" s="616"/>
      <c r="G191" s="616"/>
      <c r="H191" s="466">
        <v>0</v>
      </c>
      <c r="I191" s="477"/>
      <c r="J191" s="616"/>
      <c r="K191" s="1603">
        <f t="shared" si="18"/>
        <v>0</v>
      </c>
      <c r="L191" s="466">
        <v>0</v>
      </c>
    </row>
    <row r="192" spans="1:14" x14ac:dyDescent="0.2">
      <c r="A192" s="1437" t="s">
        <v>86</v>
      </c>
      <c r="B192" s="614">
        <v>4170</v>
      </c>
      <c r="C192" s="616"/>
      <c r="D192" s="616"/>
      <c r="E192" s="466">
        <v>0</v>
      </c>
      <c r="F192" s="616"/>
      <c r="G192" s="616"/>
      <c r="H192" s="466">
        <v>0</v>
      </c>
      <c r="I192" s="477"/>
      <c r="J192" s="616"/>
      <c r="K192" s="1603">
        <f t="shared" si="18"/>
        <v>0</v>
      </c>
      <c r="L192" s="466">
        <v>0</v>
      </c>
    </row>
    <row r="193" spans="1:14" x14ac:dyDescent="0.2">
      <c r="A193" s="1441" t="s">
        <v>697</v>
      </c>
      <c r="B193" s="628">
        <v>4190</v>
      </c>
      <c r="C193" s="616"/>
      <c r="D193" s="616"/>
      <c r="E193" s="466">
        <v>0</v>
      </c>
      <c r="F193" s="616"/>
      <c r="G193" s="616"/>
      <c r="H193" s="466">
        <v>0</v>
      </c>
      <c r="I193" s="477"/>
      <c r="J193" s="616"/>
      <c r="K193" s="1603">
        <f t="shared" si="18"/>
        <v>0</v>
      </c>
      <c r="L193" s="466">
        <v>0</v>
      </c>
    </row>
    <row r="194" spans="1:14" ht="12.75" customHeight="1" thickBot="1" x14ac:dyDescent="0.25">
      <c r="A194" s="1600" t="s">
        <v>1139</v>
      </c>
      <c r="B194" s="1601" t="s">
        <v>558</v>
      </c>
      <c r="C194" s="616"/>
      <c r="D194" s="616"/>
      <c r="E194" s="1602">
        <f>SUM(E188:E193)</f>
        <v>0</v>
      </c>
      <c r="F194" s="616"/>
      <c r="G194" s="616"/>
      <c r="H194" s="1602">
        <f>SUM(H188:H193)</f>
        <v>0</v>
      </c>
      <c r="I194" s="477"/>
      <c r="J194" s="616"/>
      <c r="K194" s="1602">
        <f>SUM(K188:K193)</f>
        <v>0</v>
      </c>
      <c r="L194" s="1602">
        <f>SUM(L188:L193)</f>
        <v>0</v>
      </c>
    </row>
    <row r="195" spans="1:14" ht="15.75" customHeight="1" thickTop="1" x14ac:dyDescent="0.2">
      <c r="A195" s="669" t="s">
        <v>92</v>
      </c>
      <c r="B195" s="678" t="s">
        <v>930</v>
      </c>
      <c r="C195" s="616"/>
      <c r="D195" s="616"/>
      <c r="E195" s="656">
        <v>0</v>
      </c>
      <c r="F195" s="616"/>
      <c r="G195" s="616"/>
      <c r="H195" s="656">
        <v>0</v>
      </c>
      <c r="I195" s="477"/>
      <c r="J195" s="616"/>
      <c r="K195" s="1617">
        <f>SUM(E195,H195)</f>
        <v>0</v>
      </c>
      <c r="L195" s="656">
        <v>0</v>
      </c>
    </row>
    <row r="196" spans="1:14" ht="12.75" customHeight="1" thickBot="1" x14ac:dyDescent="0.25">
      <c r="A196" s="1600" t="s">
        <v>1482</v>
      </c>
      <c r="B196" s="1601" t="s">
        <v>859</v>
      </c>
      <c r="C196" s="616"/>
      <c r="D196" s="616"/>
      <c r="E196" s="1609">
        <f>SUM(E194,E195)</f>
        <v>0</v>
      </c>
      <c r="F196" s="616"/>
      <c r="G196" s="616"/>
      <c r="H196" s="1609">
        <f>SUM(H194,H195)</f>
        <v>0</v>
      </c>
      <c r="I196" s="477"/>
      <c r="J196" s="616"/>
      <c r="K196" s="1609">
        <f>SUM(K194,K195)</f>
        <v>0</v>
      </c>
      <c r="L196" s="1609">
        <f>SUM(L194,L195)</f>
        <v>0</v>
      </c>
    </row>
    <row r="197" spans="1:14" s="674" customFormat="1" ht="15.75" customHeight="1" thickTop="1" x14ac:dyDescent="0.2">
      <c r="A197" s="1545" t="s">
        <v>939</v>
      </c>
      <c r="B197" s="1542"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37" t="s">
        <v>87</v>
      </c>
      <c r="B199" s="614">
        <v>5110</v>
      </c>
      <c r="C199" s="616"/>
      <c r="D199" s="616"/>
      <c r="E199" s="616"/>
      <c r="F199" s="616"/>
      <c r="G199" s="616"/>
      <c r="H199" s="466">
        <v>0</v>
      </c>
      <c r="I199" s="616"/>
      <c r="J199" s="616"/>
      <c r="K199" s="1603">
        <f>SUM(H199)</f>
        <v>0</v>
      </c>
      <c r="L199" s="466">
        <v>0</v>
      </c>
    </row>
    <row r="200" spans="1:14" x14ac:dyDescent="0.2">
      <c r="A200" s="1437" t="s">
        <v>88</v>
      </c>
      <c r="B200" s="614">
        <v>5120</v>
      </c>
      <c r="C200" s="616"/>
      <c r="D200" s="616"/>
      <c r="E200" s="616"/>
      <c r="F200" s="616"/>
      <c r="G200" s="616"/>
      <c r="H200" s="466">
        <v>0</v>
      </c>
      <c r="I200" s="616"/>
      <c r="J200" s="616"/>
      <c r="K200" s="1603">
        <f>SUM(H200)</f>
        <v>0</v>
      </c>
      <c r="L200" s="466">
        <v>0</v>
      </c>
    </row>
    <row r="201" spans="1:14" ht="12.75" customHeight="1" x14ac:dyDescent="0.2">
      <c r="A201" s="1437" t="s">
        <v>1169</v>
      </c>
      <c r="B201" s="628" t="s">
        <v>616</v>
      </c>
      <c r="C201" s="616"/>
      <c r="D201" s="616"/>
      <c r="E201" s="616"/>
      <c r="F201" s="616"/>
      <c r="G201" s="616"/>
      <c r="H201" s="466">
        <v>0</v>
      </c>
      <c r="I201" s="616"/>
      <c r="J201" s="616"/>
      <c r="K201" s="1603">
        <f>SUM(H201)</f>
        <v>0</v>
      </c>
      <c r="L201" s="466">
        <v>0</v>
      </c>
    </row>
    <row r="202" spans="1:14" x14ac:dyDescent="0.2">
      <c r="A202" s="1437" t="s">
        <v>89</v>
      </c>
      <c r="B202" s="614" t="s">
        <v>588</v>
      </c>
      <c r="C202" s="616"/>
      <c r="D202" s="616"/>
      <c r="E202" s="616"/>
      <c r="F202" s="616"/>
      <c r="G202" s="616"/>
      <c r="H202" s="466">
        <v>0</v>
      </c>
      <c r="I202" s="616"/>
      <c r="J202" s="616"/>
      <c r="K202" s="1603">
        <f>SUM(H202)</f>
        <v>0</v>
      </c>
      <c r="L202" s="466">
        <v>0</v>
      </c>
    </row>
    <row r="203" spans="1:14" x14ac:dyDescent="0.2">
      <c r="A203" s="1449" t="s">
        <v>618</v>
      </c>
      <c r="B203" s="614" t="s">
        <v>617</v>
      </c>
      <c r="C203" s="616"/>
      <c r="D203" s="616"/>
      <c r="E203" s="616"/>
      <c r="F203" s="616"/>
      <c r="G203" s="616"/>
      <c r="H203" s="471">
        <v>0</v>
      </c>
      <c r="I203" s="616"/>
      <c r="J203" s="616"/>
      <c r="K203" s="1603">
        <f>SUM(H203)</f>
        <v>0</v>
      </c>
      <c r="L203" s="471">
        <v>0</v>
      </c>
    </row>
    <row r="204" spans="1:14" ht="13.5" thickBot="1" x14ac:dyDescent="0.25">
      <c r="A204" s="1600" t="s">
        <v>275</v>
      </c>
      <c r="B204" s="1601" t="s">
        <v>717</v>
      </c>
      <c r="C204" s="616"/>
      <c r="D204" s="616"/>
      <c r="E204" s="616"/>
      <c r="F204" s="616"/>
      <c r="G204" s="616"/>
      <c r="H204" s="1602">
        <f>SUM(H199:H203)</f>
        <v>0</v>
      </c>
      <c r="I204" s="616"/>
      <c r="J204" s="616"/>
      <c r="K204" s="1602">
        <f>SUM(K199:K203)</f>
        <v>0</v>
      </c>
      <c r="L204" s="1602">
        <f>SUM(L199:L203)</f>
        <v>0</v>
      </c>
    </row>
    <row r="205" spans="1:14" ht="15.75" customHeight="1" thickTop="1" x14ac:dyDescent="0.2">
      <c r="A205" s="679" t="s">
        <v>83</v>
      </c>
      <c r="B205" s="680" t="s">
        <v>38</v>
      </c>
      <c r="C205" s="616"/>
      <c r="D205" s="616"/>
      <c r="E205" s="616"/>
      <c r="F205" s="616"/>
      <c r="G205" s="616"/>
      <c r="H205" s="535">
        <v>0</v>
      </c>
      <c r="I205" s="616"/>
      <c r="J205" s="616"/>
      <c r="K205" s="1617">
        <f>SUM(H205)</f>
        <v>0</v>
      </c>
      <c r="L205" s="535">
        <v>0</v>
      </c>
    </row>
    <row r="206" spans="1:14" ht="30" customHeight="1" x14ac:dyDescent="0.2">
      <c r="A206" s="681" t="s">
        <v>1661</v>
      </c>
      <c r="B206" s="672" t="s">
        <v>31</v>
      </c>
      <c r="C206" s="616"/>
      <c r="D206" s="616"/>
      <c r="E206" s="616"/>
      <c r="F206" s="616"/>
      <c r="G206" s="616"/>
      <c r="H206" s="466">
        <v>0</v>
      </c>
      <c r="I206" s="616"/>
      <c r="J206" s="616"/>
      <c r="K206" s="1603">
        <f>SUM(H206)</f>
        <v>0</v>
      </c>
      <c r="L206" s="466">
        <v>0</v>
      </c>
    </row>
    <row r="207" spans="1:14" ht="15.75" customHeight="1" x14ac:dyDescent="0.2">
      <c r="A207" s="621" t="s">
        <v>765</v>
      </c>
      <c r="B207" s="672" t="s">
        <v>84</v>
      </c>
      <c r="C207" s="616"/>
      <c r="D207" s="616"/>
      <c r="E207" s="616"/>
      <c r="F207" s="616"/>
      <c r="G207" s="616"/>
      <c r="H207" s="467">
        <v>0</v>
      </c>
      <c r="I207" s="616"/>
      <c r="J207" s="616"/>
      <c r="K207" s="1603">
        <f>H207</f>
        <v>0</v>
      </c>
      <c r="L207" s="466">
        <v>0</v>
      </c>
    </row>
    <row r="208" spans="1:14" ht="12.75" customHeight="1" thickBot="1" x14ac:dyDescent="0.25">
      <c r="A208" s="1618" t="s">
        <v>637</v>
      </c>
      <c r="B208" s="1619" t="s">
        <v>491</v>
      </c>
      <c r="C208" s="616"/>
      <c r="D208" s="616"/>
      <c r="E208" s="616"/>
      <c r="F208" s="616"/>
      <c r="G208" s="616"/>
      <c r="H208" s="1609">
        <f>SUM(H204,H205,H206,H207)</f>
        <v>0</v>
      </c>
      <c r="I208" s="616"/>
      <c r="J208" s="616"/>
      <c r="K208" s="1609">
        <f>SUM(K204,K205,K206,K207)</f>
        <v>0</v>
      </c>
      <c r="L208" s="1609">
        <f>SUM(L204,L205,L206,L207)</f>
        <v>0</v>
      </c>
    </row>
    <row r="209" spans="1:14" ht="15.75" customHeight="1" thickTop="1" thickBot="1" x14ac:dyDescent="0.25">
      <c r="A209" s="1539" t="s">
        <v>871</v>
      </c>
      <c r="B209" s="1546" t="s">
        <v>860</v>
      </c>
      <c r="C209" s="623"/>
      <c r="D209" s="623"/>
      <c r="E209" s="623"/>
      <c r="F209" s="623"/>
      <c r="G209" s="623"/>
      <c r="H209" s="623"/>
      <c r="I209" s="616"/>
      <c r="J209" s="616"/>
      <c r="K209" s="623"/>
      <c r="L209" s="576">
        <v>40000</v>
      </c>
    </row>
    <row r="210" spans="1:14" ht="12.75" customHeight="1" thickTop="1" thickBot="1" x14ac:dyDescent="0.25">
      <c r="A210" s="1624" t="s">
        <v>276</v>
      </c>
      <c r="B210" s="1625"/>
      <c r="C210" s="1602">
        <f>SUM(C184,C185)</f>
        <v>8817</v>
      </c>
      <c r="D210" s="1602">
        <f>SUM(D184,D185)</f>
        <v>1633</v>
      </c>
      <c r="E210" s="1602">
        <f>SUM(E184,E185,E196)</f>
        <v>2149424</v>
      </c>
      <c r="F210" s="1602">
        <f>SUM(F184,F185)</f>
        <v>0</v>
      </c>
      <c r="G210" s="1602">
        <f>SUM(G184,G185)</f>
        <v>0</v>
      </c>
      <c r="H210" s="1602">
        <f>SUM(H184,H185,H196,H208,H209)</f>
        <v>0</v>
      </c>
      <c r="I210" s="1602">
        <f>SUM(I184,I185)</f>
        <v>0</v>
      </c>
      <c r="J210" s="1602">
        <f>SUM(J184,J185)</f>
        <v>0</v>
      </c>
      <c r="K210" s="1603">
        <f>SUM(K184,K185,K196,K208,K209)</f>
        <v>2159874</v>
      </c>
      <c r="L210" s="1602">
        <f>SUM(L184,L185,L196,L208,L209)</f>
        <v>2075649</v>
      </c>
    </row>
    <row r="211" spans="1:14" ht="13.5" thickTop="1" x14ac:dyDescent="0.2">
      <c r="A211" s="2149" t="s">
        <v>995</v>
      </c>
      <c r="B211" s="2150"/>
      <c r="C211" s="618"/>
      <c r="D211" s="618"/>
      <c r="E211" s="618"/>
      <c r="F211" s="618"/>
      <c r="G211" s="618"/>
      <c r="H211" s="618"/>
      <c r="I211" s="616"/>
      <c r="J211" s="616"/>
      <c r="K211" s="1616">
        <f>'Revenues 9-14'!F268-'Expenditures 15-22'!K210</f>
        <v>-359036</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44" t="s">
        <v>964</v>
      </c>
      <c r="B213" s="2145"/>
      <c r="C213" s="1484"/>
      <c r="D213" s="1485"/>
      <c r="E213" s="1485"/>
      <c r="F213" s="1485"/>
      <c r="G213" s="1485"/>
      <c r="H213" s="1485"/>
      <c r="I213" s="1485"/>
      <c r="J213" s="1485"/>
      <c r="K213" s="1485"/>
      <c r="L213" s="1486"/>
      <c r="M213" s="609"/>
      <c r="N213" s="609"/>
    </row>
    <row r="214" spans="1:14" s="674" customFormat="1" ht="15.75" customHeight="1" x14ac:dyDescent="0.2">
      <c r="A214" s="1556" t="s">
        <v>872</v>
      </c>
      <c r="B214" s="1548" t="s">
        <v>569</v>
      </c>
      <c r="C214" s="616"/>
      <c r="D214" s="623"/>
      <c r="E214" s="616"/>
      <c r="F214" s="616"/>
      <c r="G214" s="616"/>
      <c r="H214" s="616"/>
      <c r="I214" s="616"/>
      <c r="J214" s="616"/>
      <c r="K214" s="623"/>
      <c r="L214" s="623"/>
      <c r="M214" s="665"/>
      <c r="N214" s="665"/>
    </row>
    <row r="215" spans="1:14" x14ac:dyDescent="0.2">
      <c r="A215" s="1437" t="s">
        <v>960</v>
      </c>
      <c r="B215" s="614">
        <v>1100</v>
      </c>
      <c r="C215" s="616"/>
      <c r="D215" s="466">
        <v>219362</v>
      </c>
      <c r="E215" s="616"/>
      <c r="F215" s="616"/>
      <c r="G215" s="616"/>
      <c r="H215" s="616"/>
      <c r="I215" s="616"/>
      <c r="J215" s="616"/>
      <c r="K215" s="1603">
        <f>D215</f>
        <v>219362</v>
      </c>
      <c r="L215" s="466">
        <v>226855</v>
      </c>
    </row>
    <row r="216" spans="1:14" x14ac:dyDescent="0.2">
      <c r="A216" s="1437" t="s">
        <v>163</v>
      </c>
      <c r="B216" s="614" t="s">
        <v>966</v>
      </c>
      <c r="C216" s="616"/>
      <c r="D216" s="467">
        <v>21893</v>
      </c>
      <c r="E216" s="616"/>
      <c r="F216" s="616"/>
      <c r="G216" s="616"/>
      <c r="H216" s="616"/>
      <c r="I216" s="616"/>
      <c r="J216" s="616"/>
      <c r="K216" s="1603">
        <f t="shared" ref="K216:K228" si="19">D216</f>
        <v>21893</v>
      </c>
      <c r="L216" s="466">
        <v>22955</v>
      </c>
    </row>
    <row r="217" spans="1:14" x14ac:dyDescent="0.2">
      <c r="A217" s="1437" t="s">
        <v>164</v>
      </c>
      <c r="B217" s="614">
        <v>1200</v>
      </c>
      <c r="C217" s="616"/>
      <c r="D217" s="466">
        <v>219200</v>
      </c>
      <c r="E217" s="616"/>
      <c r="F217" s="616"/>
      <c r="G217" s="616"/>
      <c r="H217" s="616"/>
      <c r="I217" s="616"/>
      <c r="J217" s="616"/>
      <c r="K217" s="1603">
        <f t="shared" si="19"/>
        <v>219200</v>
      </c>
      <c r="L217" s="466">
        <v>231538</v>
      </c>
    </row>
    <row r="218" spans="1:14" x14ac:dyDescent="0.2">
      <c r="A218" s="1437" t="s">
        <v>277</v>
      </c>
      <c r="B218" s="614" t="s">
        <v>967</v>
      </c>
      <c r="C218" s="616"/>
      <c r="D218" s="467">
        <v>59999</v>
      </c>
      <c r="E218" s="616"/>
      <c r="F218" s="616"/>
      <c r="G218" s="616"/>
      <c r="H218" s="616"/>
      <c r="I218" s="616"/>
      <c r="J218" s="616"/>
      <c r="K218" s="1603">
        <f t="shared" si="19"/>
        <v>59999</v>
      </c>
      <c r="L218" s="466">
        <v>65908</v>
      </c>
    </row>
    <row r="219" spans="1:14" x14ac:dyDescent="0.2">
      <c r="A219" s="1437" t="s">
        <v>278</v>
      </c>
      <c r="B219" s="614">
        <v>1250</v>
      </c>
      <c r="C219" s="616"/>
      <c r="D219" s="466">
        <v>41285</v>
      </c>
      <c r="E219" s="616"/>
      <c r="F219" s="616"/>
      <c r="G219" s="616"/>
      <c r="H219" s="616"/>
      <c r="I219" s="616"/>
      <c r="J219" s="616"/>
      <c r="K219" s="1603">
        <f t="shared" si="19"/>
        <v>41285</v>
      </c>
      <c r="L219" s="466">
        <v>44950</v>
      </c>
    </row>
    <row r="220" spans="1:14" x14ac:dyDescent="0.2">
      <c r="A220" s="1437" t="s">
        <v>279</v>
      </c>
      <c r="B220" s="614" t="s">
        <v>161</v>
      </c>
      <c r="C220" s="616"/>
      <c r="D220" s="467">
        <v>0</v>
      </c>
      <c r="E220" s="616"/>
      <c r="F220" s="616"/>
      <c r="G220" s="616"/>
      <c r="H220" s="616"/>
      <c r="I220" s="616"/>
      <c r="J220" s="616"/>
      <c r="K220" s="1603">
        <f t="shared" si="19"/>
        <v>0</v>
      </c>
      <c r="L220" s="466">
        <v>0</v>
      </c>
    </row>
    <row r="221" spans="1:14" x14ac:dyDescent="0.2">
      <c r="A221" s="1437" t="s">
        <v>961</v>
      </c>
      <c r="B221" s="614">
        <v>1300</v>
      </c>
      <c r="C221" s="616"/>
      <c r="D221" s="466">
        <v>0</v>
      </c>
      <c r="E221" s="616"/>
      <c r="F221" s="616"/>
      <c r="G221" s="616"/>
      <c r="H221" s="616"/>
      <c r="I221" s="616"/>
      <c r="J221" s="616"/>
      <c r="K221" s="1603">
        <f t="shared" si="19"/>
        <v>0</v>
      </c>
      <c r="L221" s="466">
        <v>0</v>
      </c>
    </row>
    <row r="222" spans="1:14" x14ac:dyDescent="0.2">
      <c r="A222" s="1437" t="s">
        <v>722</v>
      </c>
      <c r="B222" s="614">
        <v>1400</v>
      </c>
      <c r="C222" s="616"/>
      <c r="D222" s="466">
        <v>0</v>
      </c>
      <c r="E222" s="616"/>
      <c r="F222" s="616"/>
      <c r="G222" s="616"/>
      <c r="H222" s="616"/>
      <c r="I222" s="616"/>
      <c r="J222" s="616"/>
      <c r="K222" s="1603">
        <f t="shared" si="19"/>
        <v>0</v>
      </c>
      <c r="L222" s="466">
        <v>0</v>
      </c>
    </row>
    <row r="223" spans="1:14" x14ac:dyDescent="0.2">
      <c r="A223" s="1437" t="s">
        <v>962</v>
      </c>
      <c r="B223" s="614">
        <v>1500</v>
      </c>
      <c r="C223" s="616"/>
      <c r="D223" s="466">
        <v>2542</v>
      </c>
      <c r="E223" s="616"/>
      <c r="F223" s="616"/>
      <c r="G223" s="616"/>
      <c r="H223" s="616"/>
      <c r="I223" s="616"/>
      <c r="J223" s="616"/>
      <c r="K223" s="1603">
        <f t="shared" si="19"/>
        <v>2542</v>
      </c>
      <c r="L223" s="466">
        <v>0</v>
      </c>
    </row>
    <row r="224" spans="1:14" x14ac:dyDescent="0.2">
      <c r="A224" s="1437" t="s">
        <v>963</v>
      </c>
      <c r="B224" s="614">
        <v>1600</v>
      </c>
      <c r="C224" s="616"/>
      <c r="D224" s="466">
        <v>9564</v>
      </c>
      <c r="E224" s="616"/>
      <c r="F224" s="616"/>
      <c r="G224" s="616"/>
      <c r="H224" s="616"/>
      <c r="I224" s="616"/>
      <c r="J224" s="616"/>
      <c r="K224" s="1603">
        <f t="shared" si="19"/>
        <v>9564</v>
      </c>
      <c r="L224" s="466">
        <v>0</v>
      </c>
    </row>
    <row r="225" spans="1:12" x14ac:dyDescent="0.2">
      <c r="A225" s="1437" t="s">
        <v>986</v>
      </c>
      <c r="B225" s="614">
        <v>1650</v>
      </c>
      <c r="C225" s="616"/>
      <c r="D225" s="466">
        <v>0</v>
      </c>
      <c r="E225" s="616"/>
      <c r="F225" s="616"/>
      <c r="G225" s="616"/>
      <c r="H225" s="616"/>
      <c r="I225" s="616"/>
      <c r="J225" s="616"/>
      <c r="K225" s="1603">
        <f t="shared" si="19"/>
        <v>0</v>
      </c>
      <c r="L225" s="466">
        <v>0</v>
      </c>
    </row>
    <row r="226" spans="1:12" x14ac:dyDescent="0.2">
      <c r="A226" s="1437" t="s">
        <v>723</v>
      </c>
      <c r="B226" s="614" t="s">
        <v>162</v>
      </c>
      <c r="C226" s="616"/>
      <c r="D226" s="467">
        <v>0</v>
      </c>
      <c r="E226" s="616"/>
      <c r="F226" s="616"/>
      <c r="G226" s="616"/>
      <c r="H226" s="616"/>
      <c r="I226" s="616"/>
      <c r="J226" s="616"/>
      <c r="K226" s="1603">
        <f t="shared" si="19"/>
        <v>0</v>
      </c>
      <c r="L226" s="466">
        <v>0</v>
      </c>
    </row>
    <row r="227" spans="1:12" x14ac:dyDescent="0.2">
      <c r="A227" s="1437" t="s">
        <v>1086</v>
      </c>
      <c r="B227" s="614">
        <v>1800</v>
      </c>
      <c r="C227" s="616"/>
      <c r="D227" s="466">
        <v>26411</v>
      </c>
      <c r="E227" s="616"/>
      <c r="F227" s="616"/>
      <c r="G227" s="616"/>
      <c r="H227" s="616"/>
      <c r="I227" s="616"/>
      <c r="J227" s="616"/>
      <c r="K227" s="1603">
        <f t="shared" si="19"/>
        <v>26411</v>
      </c>
      <c r="L227" s="466">
        <v>44034</v>
      </c>
    </row>
    <row r="228" spans="1:12" x14ac:dyDescent="0.2">
      <c r="A228" s="1437" t="s">
        <v>1087</v>
      </c>
      <c r="B228" s="614">
        <v>1900</v>
      </c>
      <c r="C228" s="616"/>
      <c r="D228" s="466">
        <v>0</v>
      </c>
      <c r="E228" s="616"/>
      <c r="F228" s="616"/>
      <c r="G228" s="616"/>
      <c r="H228" s="616"/>
      <c r="I228" s="616"/>
      <c r="J228" s="616"/>
      <c r="K228" s="1603">
        <f t="shared" si="19"/>
        <v>0</v>
      </c>
      <c r="L228" s="466">
        <v>0</v>
      </c>
    </row>
    <row r="229" spans="1:12" ht="12.75" customHeight="1" thickBot="1" x14ac:dyDescent="0.25">
      <c r="A229" s="1600" t="s">
        <v>714</v>
      </c>
      <c r="B229" s="1607" t="s">
        <v>569</v>
      </c>
      <c r="C229" s="616"/>
      <c r="D229" s="1602">
        <f>SUM(D215:D228)</f>
        <v>600256</v>
      </c>
      <c r="E229" s="616"/>
      <c r="F229" s="616"/>
      <c r="G229" s="616"/>
      <c r="H229" s="616"/>
      <c r="I229" s="616"/>
      <c r="J229" s="616"/>
      <c r="K229" s="1602">
        <f>SUM(K215:K228)</f>
        <v>600256</v>
      </c>
      <c r="L229" s="1602">
        <f>SUM(L215:L228)</f>
        <v>636240</v>
      </c>
    </row>
    <row r="230" spans="1:12" ht="15.75" customHeight="1" thickTop="1" x14ac:dyDescent="0.2">
      <c r="A230" s="1545" t="s">
        <v>873</v>
      </c>
      <c r="B230" s="1546"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437" t="s">
        <v>1088</v>
      </c>
      <c r="B232" s="614">
        <v>2110</v>
      </c>
      <c r="C232" s="616"/>
      <c r="D232" s="466">
        <v>9876</v>
      </c>
      <c r="E232" s="616"/>
      <c r="F232" s="616"/>
      <c r="G232" s="616"/>
      <c r="H232" s="616"/>
      <c r="I232" s="616"/>
      <c r="J232" s="616"/>
      <c r="K232" s="1603">
        <f t="shared" ref="K232:K237" si="20">D232</f>
        <v>9876</v>
      </c>
      <c r="L232" s="466">
        <v>9644</v>
      </c>
    </row>
    <row r="233" spans="1:12" x14ac:dyDescent="0.2">
      <c r="A233" s="1437" t="s">
        <v>1089</v>
      </c>
      <c r="B233" s="614">
        <v>2120</v>
      </c>
      <c r="C233" s="616"/>
      <c r="D233" s="466">
        <v>0</v>
      </c>
      <c r="E233" s="616"/>
      <c r="F233" s="616"/>
      <c r="G233" s="616"/>
      <c r="H233" s="616"/>
      <c r="I233" s="616"/>
      <c r="J233" s="616"/>
      <c r="K233" s="1603">
        <f t="shared" si="20"/>
        <v>0</v>
      </c>
      <c r="L233" s="466">
        <v>0</v>
      </c>
    </row>
    <row r="234" spans="1:12" x14ac:dyDescent="0.2">
      <c r="A234" s="1437" t="s">
        <v>198</v>
      </c>
      <c r="B234" s="614">
        <v>2130</v>
      </c>
      <c r="C234" s="616"/>
      <c r="D234" s="466">
        <v>123618</v>
      </c>
      <c r="E234" s="616"/>
      <c r="F234" s="616"/>
      <c r="G234" s="616"/>
      <c r="H234" s="616"/>
      <c r="I234" s="616"/>
      <c r="J234" s="616"/>
      <c r="K234" s="1603">
        <f t="shared" si="20"/>
        <v>123618</v>
      </c>
      <c r="L234" s="466">
        <v>140812</v>
      </c>
    </row>
    <row r="235" spans="1:12" x14ac:dyDescent="0.2">
      <c r="A235" s="1437" t="s">
        <v>199</v>
      </c>
      <c r="B235" s="614">
        <v>2140</v>
      </c>
      <c r="C235" s="616"/>
      <c r="D235" s="466">
        <v>10626</v>
      </c>
      <c r="E235" s="616"/>
      <c r="F235" s="616"/>
      <c r="G235" s="616"/>
      <c r="H235" s="616"/>
      <c r="I235" s="616"/>
      <c r="J235" s="616"/>
      <c r="K235" s="1603">
        <f t="shared" si="20"/>
        <v>10626</v>
      </c>
      <c r="L235" s="466">
        <v>9814</v>
      </c>
    </row>
    <row r="236" spans="1:12" x14ac:dyDescent="0.2">
      <c r="A236" s="1437" t="s">
        <v>200</v>
      </c>
      <c r="B236" s="614">
        <v>2150</v>
      </c>
      <c r="C236" s="616"/>
      <c r="D236" s="466">
        <v>11001</v>
      </c>
      <c r="E236" s="616"/>
      <c r="F236" s="616"/>
      <c r="G236" s="616"/>
      <c r="H236" s="616"/>
      <c r="I236" s="616"/>
      <c r="J236" s="616"/>
      <c r="K236" s="1603">
        <f t="shared" si="20"/>
        <v>11001</v>
      </c>
      <c r="L236" s="466">
        <v>11125</v>
      </c>
    </row>
    <row r="237" spans="1:12" x14ac:dyDescent="0.2">
      <c r="A237" s="1437" t="s">
        <v>165</v>
      </c>
      <c r="B237" s="614">
        <v>2190</v>
      </c>
      <c r="C237" s="616"/>
      <c r="D237" s="466">
        <v>34595</v>
      </c>
      <c r="E237" s="616"/>
      <c r="F237" s="616"/>
      <c r="G237" s="616"/>
      <c r="H237" s="616"/>
      <c r="I237" s="616"/>
      <c r="J237" s="616"/>
      <c r="K237" s="1603">
        <f t="shared" si="20"/>
        <v>34595</v>
      </c>
      <c r="L237" s="466">
        <v>2632</v>
      </c>
    </row>
    <row r="238" spans="1:12" ht="12.75" customHeight="1" thickBot="1" x14ac:dyDescent="0.25">
      <c r="A238" s="1600" t="s">
        <v>559</v>
      </c>
      <c r="B238" s="1607" t="s">
        <v>715</v>
      </c>
      <c r="C238" s="616"/>
      <c r="D238" s="1602">
        <f>SUM(D232:D237)</f>
        <v>189716</v>
      </c>
      <c r="E238" s="616"/>
      <c r="F238" s="616"/>
      <c r="G238" s="616"/>
      <c r="H238" s="616"/>
      <c r="I238" s="616"/>
      <c r="J238" s="616"/>
      <c r="K238" s="1602">
        <f>SUM(K232:K237)</f>
        <v>189716</v>
      </c>
      <c r="L238" s="1602">
        <f>SUM(L232:L237)</f>
        <v>174027</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437" t="s">
        <v>813</v>
      </c>
      <c r="B240" s="614">
        <v>2210</v>
      </c>
      <c r="C240" s="616"/>
      <c r="D240" s="481">
        <v>30988</v>
      </c>
      <c r="E240" s="616"/>
      <c r="F240" s="616"/>
      <c r="G240" s="616"/>
      <c r="H240" s="616"/>
      <c r="I240" s="616"/>
      <c r="J240" s="616"/>
      <c r="K240" s="1604">
        <f>D240</f>
        <v>30988</v>
      </c>
      <c r="L240" s="481">
        <v>27875</v>
      </c>
    </row>
    <row r="241" spans="1:12" x14ac:dyDescent="0.2">
      <c r="A241" s="1437" t="s">
        <v>814</v>
      </c>
      <c r="B241" s="614">
        <v>2220</v>
      </c>
      <c r="C241" s="616"/>
      <c r="D241" s="466">
        <v>27410</v>
      </c>
      <c r="E241" s="616"/>
      <c r="F241" s="616"/>
      <c r="G241" s="616"/>
      <c r="H241" s="616"/>
      <c r="I241" s="616"/>
      <c r="J241" s="616"/>
      <c r="K241" s="1604">
        <f>D241</f>
        <v>27410</v>
      </c>
      <c r="L241" s="466">
        <v>27552</v>
      </c>
    </row>
    <row r="242" spans="1:12" x14ac:dyDescent="0.2">
      <c r="A242" s="1437" t="s">
        <v>815</v>
      </c>
      <c r="B242" s="614">
        <v>2230</v>
      </c>
      <c r="C242" s="616"/>
      <c r="D242" s="466">
        <v>0</v>
      </c>
      <c r="E242" s="616"/>
      <c r="F242" s="616"/>
      <c r="G242" s="616"/>
      <c r="H242" s="616"/>
      <c r="I242" s="616"/>
      <c r="J242" s="616"/>
      <c r="K242" s="1604">
        <f>D242</f>
        <v>0</v>
      </c>
      <c r="L242" s="466">
        <v>0</v>
      </c>
    </row>
    <row r="243" spans="1:12" ht="12.75" customHeight="1" thickBot="1" x14ac:dyDescent="0.25">
      <c r="A243" s="1626" t="s">
        <v>560</v>
      </c>
      <c r="B243" s="1627">
        <v>2200</v>
      </c>
      <c r="C243" s="616"/>
      <c r="D243" s="1602">
        <f>SUM(D240:D242)</f>
        <v>58398</v>
      </c>
      <c r="E243" s="616"/>
      <c r="F243" s="616"/>
      <c r="G243" s="616"/>
      <c r="H243" s="616"/>
      <c r="I243" s="616"/>
      <c r="J243" s="616"/>
      <c r="K243" s="1602">
        <f>SUM(K240:K242)</f>
        <v>58398</v>
      </c>
      <c r="L243" s="1602">
        <f>SUM(L240:L242)</f>
        <v>55427</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437" t="s">
        <v>816</v>
      </c>
      <c r="B245" s="614">
        <v>2310</v>
      </c>
      <c r="C245" s="616"/>
      <c r="D245" s="481">
        <v>2449</v>
      </c>
      <c r="E245" s="616"/>
      <c r="F245" s="616"/>
      <c r="G245" s="616"/>
      <c r="H245" s="616"/>
      <c r="I245" s="616"/>
      <c r="J245" s="616"/>
      <c r="K245" s="1604">
        <f>D245</f>
        <v>2449</v>
      </c>
      <c r="L245" s="481">
        <v>0</v>
      </c>
    </row>
    <row r="246" spans="1:12" x14ac:dyDescent="0.2">
      <c r="A246" s="1437" t="s">
        <v>817</v>
      </c>
      <c r="B246" s="614">
        <v>2320</v>
      </c>
      <c r="C246" s="616"/>
      <c r="D246" s="466">
        <v>14982</v>
      </c>
      <c r="E246" s="616"/>
      <c r="F246" s="616"/>
      <c r="G246" s="616"/>
      <c r="H246" s="616"/>
      <c r="I246" s="616"/>
      <c r="J246" s="616"/>
      <c r="K246" s="1604">
        <f t="shared" ref="K246:K256" si="21">D246</f>
        <v>14982</v>
      </c>
      <c r="L246" s="466">
        <v>14931</v>
      </c>
    </row>
    <row r="247" spans="1:12" x14ac:dyDescent="0.2">
      <c r="A247" s="1437" t="s">
        <v>818</v>
      </c>
      <c r="B247" s="614">
        <v>2330</v>
      </c>
      <c r="C247" s="616"/>
      <c r="D247" s="466">
        <v>12005</v>
      </c>
      <c r="E247" s="616"/>
      <c r="F247" s="616"/>
      <c r="G247" s="616"/>
      <c r="H247" s="616"/>
      <c r="I247" s="616"/>
      <c r="J247" s="616"/>
      <c r="K247" s="1604">
        <f t="shared" si="21"/>
        <v>12005</v>
      </c>
      <c r="L247" s="466">
        <v>11831</v>
      </c>
    </row>
    <row r="248" spans="1:12" x14ac:dyDescent="0.2">
      <c r="A248" s="1438" t="s">
        <v>298</v>
      </c>
      <c r="B248" s="602" t="s">
        <v>280</v>
      </c>
      <c r="C248" s="616"/>
      <c r="D248" s="474">
        <v>0</v>
      </c>
      <c r="E248" s="616"/>
      <c r="F248" s="616"/>
      <c r="G248" s="616"/>
      <c r="H248" s="616"/>
      <c r="I248" s="616"/>
      <c r="J248" s="616"/>
      <c r="K248" s="1604">
        <f t="shared" si="21"/>
        <v>0</v>
      </c>
      <c r="L248" s="466">
        <v>0</v>
      </c>
    </row>
    <row r="249" spans="1:12" x14ac:dyDescent="0.2">
      <c r="A249" s="1439" t="s">
        <v>1784</v>
      </c>
      <c r="B249" s="683" t="s">
        <v>281</v>
      </c>
      <c r="C249" s="616"/>
      <c r="D249" s="474">
        <v>0</v>
      </c>
      <c r="E249" s="616"/>
      <c r="F249" s="616"/>
      <c r="G249" s="616"/>
      <c r="H249" s="616"/>
      <c r="I249" s="616"/>
      <c r="J249" s="616"/>
      <c r="K249" s="1604">
        <f t="shared" si="21"/>
        <v>0</v>
      </c>
      <c r="L249" s="466">
        <v>0</v>
      </c>
    </row>
    <row r="250" spans="1:12" x14ac:dyDescent="0.2">
      <c r="A250" s="1438" t="s">
        <v>1785</v>
      </c>
      <c r="B250" s="602" t="s">
        <v>282</v>
      </c>
      <c r="C250" s="616"/>
      <c r="D250" s="474">
        <v>0</v>
      </c>
      <c r="E250" s="616"/>
      <c r="F250" s="616"/>
      <c r="G250" s="616"/>
      <c r="H250" s="616"/>
      <c r="I250" s="616"/>
      <c r="J250" s="616"/>
      <c r="K250" s="1604">
        <f t="shared" si="21"/>
        <v>0</v>
      </c>
      <c r="L250" s="466">
        <v>0</v>
      </c>
    </row>
    <row r="251" spans="1:12" x14ac:dyDescent="0.2">
      <c r="A251" s="1438" t="s">
        <v>238</v>
      </c>
      <c r="B251" s="602" t="s">
        <v>283</v>
      </c>
      <c r="C251" s="616"/>
      <c r="D251" s="474">
        <v>0</v>
      </c>
      <c r="E251" s="616"/>
      <c r="F251" s="616"/>
      <c r="G251" s="616"/>
      <c r="H251" s="616"/>
      <c r="I251" s="616"/>
      <c r="J251" s="616"/>
      <c r="K251" s="1604">
        <f t="shared" si="21"/>
        <v>0</v>
      </c>
      <c r="L251" s="466">
        <v>0</v>
      </c>
    </row>
    <row r="252" spans="1:12" x14ac:dyDescent="0.2">
      <c r="A252" s="1438" t="s">
        <v>701</v>
      </c>
      <c r="B252" s="602" t="s">
        <v>284</v>
      </c>
      <c r="C252" s="616"/>
      <c r="D252" s="474">
        <v>0</v>
      </c>
      <c r="E252" s="616"/>
      <c r="F252" s="616"/>
      <c r="G252" s="616"/>
      <c r="H252" s="616"/>
      <c r="I252" s="616"/>
      <c r="J252" s="616"/>
      <c r="K252" s="1604">
        <f t="shared" si="21"/>
        <v>0</v>
      </c>
      <c r="L252" s="466">
        <v>0</v>
      </c>
    </row>
    <row r="253" spans="1:12" x14ac:dyDescent="0.2">
      <c r="A253" s="1438" t="s">
        <v>239</v>
      </c>
      <c r="B253" s="602" t="s">
        <v>285</v>
      </c>
      <c r="C253" s="616"/>
      <c r="D253" s="474">
        <v>0</v>
      </c>
      <c r="E253" s="616"/>
      <c r="F253" s="616"/>
      <c r="G253" s="616"/>
      <c r="H253" s="616"/>
      <c r="I253" s="616"/>
      <c r="J253" s="616"/>
      <c r="K253" s="1604">
        <f t="shared" si="21"/>
        <v>0</v>
      </c>
      <c r="L253" s="466">
        <v>0</v>
      </c>
    </row>
    <row r="254" spans="1:12" ht="22.5" x14ac:dyDescent="0.2">
      <c r="A254" s="1438" t="s">
        <v>1028</v>
      </c>
      <c r="B254" s="683" t="s">
        <v>286</v>
      </c>
      <c r="C254" s="616"/>
      <c r="D254" s="474">
        <v>0</v>
      </c>
      <c r="E254" s="616"/>
      <c r="F254" s="616"/>
      <c r="G254" s="616"/>
      <c r="H254" s="616"/>
      <c r="I254" s="616"/>
      <c r="J254" s="616"/>
      <c r="K254" s="1604">
        <f t="shared" si="21"/>
        <v>0</v>
      </c>
      <c r="L254" s="466">
        <v>0</v>
      </c>
    </row>
    <row r="255" spans="1:12" x14ac:dyDescent="0.2">
      <c r="A255" s="1438" t="s">
        <v>1029</v>
      </c>
      <c r="B255" s="602" t="s">
        <v>287</v>
      </c>
      <c r="C255" s="616"/>
      <c r="D255" s="474">
        <v>0</v>
      </c>
      <c r="E255" s="616"/>
      <c r="F255" s="616"/>
      <c r="G255" s="616"/>
      <c r="H255" s="616"/>
      <c r="I255" s="616"/>
      <c r="J255" s="616"/>
      <c r="K255" s="1604">
        <f t="shared" si="21"/>
        <v>0</v>
      </c>
      <c r="L255" s="466">
        <v>0</v>
      </c>
    </row>
    <row r="256" spans="1:12" x14ac:dyDescent="0.2">
      <c r="A256" s="1438" t="s">
        <v>970</v>
      </c>
      <c r="B256" s="614" t="s">
        <v>288</v>
      </c>
      <c r="C256" s="616"/>
      <c r="D256" s="474">
        <v>0</v>
      </c>
      <c r="E256" s="616"/>
      <c r="F256" s="616"/>
      <c r="G256" s="616"/>
      <c r="H256" s="616"/>
      <c r="I256" s="616"/>
      <c r="J256" s="616"/>
      <c r="K256" s="1604">
        <f t="shared" si="21"/>
        <v>0</v>
      </c>
      <c r="L256" s="466">
        <v>0</v>
      </c>
    </row>
    <row r="257" spans="1:14" ht="12.75" customHeight="1" thickBot="1" x14ac:dyDescent="0.25">
      <c r="A257" s="1600" t="s">
        <v>716</v>
      </c>
      <c r="B257" s="1628">
        <v>2300</v>
      </c>
      <c r="C257" s="616"/>
      <c r="D257" s="1602">
        <f>SUM(D245:D256)</f>
        <v>29436</v>
      </c>
      <c r="E257" s="616"/>
      <c r="F257" s="616"/>
      <c r="G257" s="616"/>
      <c r="H257" s="616"/>
      <c r="I257" s="616"/>
      <c r="J257" s="616"/>
      <c r="K257" s="1602">
        <f>SUM(K245:K256)</f>
        <v>29436</v>
      </c>
      <c r="L257" s="1602">
        <f>SUM(L245:L256)</f>
        <v>26762</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437" t="s">
        <v>1066</v>
      </c>
      <c r="B259" s="685">
        <v>2410</v>
      </c>
      <c r="C259" s="616"/>
      <c r="D259" s="481">
        <v>18913</v>
      </c>
      <c r="E259" s="616"/>
      <c r="F259" s="616"/>
      <c r="G259" s="616"/>
      <c r="H259" s="616"/>
      <c r="I259" s="616"/>
      <c r="J259" s="616"/>
      <c r="K259" s="1604">
        <f>D259</f>
        <v>18913</v>
      </c>
      <c r="L259" s="481">
        <v>18227</v>
      </c>
    </row>
    <row r="260" spans="1:14" s="597" customFormat="1" x14ac:dyDescent="0.2">
      <c r="A260" s="1455" t="s">
        <v>1783</v>
      </c>
      <c r="B260" s="628">
        <v>2490</v>
      </c>
      <c r="C260" s="616"/>
      <c r="D260" s="466">
        <v>0</v>
      </c>
      <c r="E260" s="616"/>
      <c r="F260" s="616"/>
      <c r="G260" s="616"/>
      <c r="H260" s="616"/>
      <c r="I260" s="616"/>
      <c r="J260" s="616"/>
      <c r="K260" s="1604">
        <f>D260</f>
        <v>0</v>
      </c>
      <c r="L260" s="466">
        <v>0</v>
      </c>
      <c r="M260" s="210"/>
      <c r="N260" s="210"/>
    </row>
    <row r="261" spans="1:14" ht="12.75" customHeight="1" thickBot="1" x14ac:dyDescent="0.25">
      <c r="A261" s="1624" t="s">
        <v>263</v>
      </c>
      <c r="B261" s="1629" t="s">
        <v>34</v>
      </c>
      <c r="C261" s="616"/>
      <c r="D261" s="1602">
        <f>SUM(D259:D260)</f>
        <v>18913</v>
      </c>
      <c r="E261" s="616"/>
      <c r="F261" s="616"/>
      <c r="G261" s="616"/>
      <c r="H261" s="616"/>
      <c r="I261" s="616"/>
      <c r="J261" s="616"/>
      <c r="K261" s="1602">
        <f>SUM(K259:K260)</f>
        <v>18913</v>
      </c>
      <c r="L261" s="1602">
        <f>SUM(L259:L260)</f>
        <v>18227</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437" t="s">
        <v>1067</v>
      </c>
      <c r="B263" s="685">
        <v>2510</v>
      </c>
      <c r="C263" s="616"/>
      <c r="D263" s="466">
        <v>35398</v>
      </c>
      <c r="E263" s="616"/>
      <c r="F263" s="616"/>
      <c r="G263" s="616"/>
      <c r="H263" s="616"/>
      <c r="I263" s="616"/>
      <c r="J263" s="616"/>
      <c r="K263" s="1604">
        <f>D263</f>
        <v>35398</v>
      </c>
      <c r="L263" s="481">
        <v>40183</v>
      </c>
    </row>
    <row r="264" spans="1:14" x14ac:dyDescent="0.2">
      <c r="A264" s="1437" t="s">
        <v>462</v>
      </c>
      <c r="B264" s="685">
        <v>2520</v>
      </c>
      <c r="C264" s="616"/>
      <c r="D264" s="466">
        <v>31516</v>
      </c>
      <c r="E264" s="616"/>
      <c r="F264" s="616"/>
      <c r="G264" s="616"/>
      <c r="H264" s="616"/>
      <c r="I264" s="616"/>
      <c r="J264" s="616"/>
      <c r="K264" s="1604">
        <f t="shared" ref="K264:K269" si="22">D264</f>
        <v>31516</v>
      </c>
      <c r="L264" s="466">
        <v>32210</v>
      </c>
    </row>
    <row r="265" spans="1:14" x14ac:dyDescent="0.2">
      <c r="A265" s="1437" t="s">
        <v>4</v>
      </c>
      <c r="B265" s="614">
        <v>2530</v>
      </c>
      <c r="C265" s="616"/>
      <c r="D265" s="466">
        <v>0</v>
      </c>
      <c r="E265" s="616"/>
      <c r="F265" s="616"/>
      <c r="G265" s="616"/>
      <c r="H265" s="616"/>
      <c r="I265" s="616"/>
      <c r="J265" s="616"/>
      <c r="K265" s="1604">
        <f t="shared" si="22"/>
        <v>0</v>
      </c>
      <c r="L265" s="466">
        <v>0</v>
      </c>
    </row>
    <row r="266" spans="1:14" x14ac:dyDescent="0.2">
      <c r="A266" s="1437" t="s">
        <v>197</v>
      </c>
      <c r="B266" s="614">
        <v>2540</v>
      </c>
      <c r="C266" s="616"/>
      <c r="D266" s="466">
        <v>386251</v>
      </c>
      <c r="E266" s="616"/>
      <c r="F266" s="616"/>
      <c r="G266" s="616"/>
      <c r="H266" s="616"/>
      <c r="I266" s="616"/>
      <c r="J266" s="616"/>
      <c r="K266" s="1604">
        <f t="shared" si="22"/>
        <v>386251</v>
      </c>
      <c r="L266" s="466">
        <v>372655</v>
      </c>
    </row>
    <row r="267" spans="1:14" x14ac:dyDescent="0.2">
      <c r="A267" s="1437" t="s">
        <v>952</v>
      </c>
      <c r="B267" s="614">
        <v>2550</v>
      </c>
      <c r="C267" s="616"/>
      <c r="D267" s="466">
        <v>442</v>
      </c>
      <c r="E267" s="616"/>
      <c r="F267" s="616"/>
      <c r="G267" s="616"/>
      <c r="H267" s="616"/>
      <c r="I267" s="616"/>
      <c r="J267" s="616"/>
      <c r="K267" s="1604">
        <f t="shared" si="22"/>
        <v>442</v>
      </c>
      <c r="L267" s="466">
        <v>95</v>
      </c>
    </row>
    <row r="268" spans="1:14" x14ac:dyDescent="0.2">
      <c r="A268" s="1437" t="s">
        <v>100</v>
      </c>
      <c r="B268" s="614">
        <v>2560</v>
      </c>
      <c r="C268" s="616"/>
      <c r="D268" s="466">
        <v>0</v>
      </c>
      <c r="E268" s="616"/>
      <c r="F268" s="616"/>
      <c r="G268" s="616"/>
      <c r="H268" s="616"/>
      <c r="I268" s="616"/>
      <c r="J268" s="616"/>
      <c r="K268" s="1604">
        <f t="shared" si="22"/>
        <v>0</v>
      </c>
      <c r="L268" s="466">
        <v>0</v>
      </c>
    </row>
    <row r="269" spans="1:14" x14ac:dyDescent="0.2">
      <c r="A269" s="1437" t="s">
        <v>101</v>
      </c>
      <c r="B269" s="614">
        <v>2570</v>
      </c>
      <c r="C269" s="616"/>
      <c r="D269" s="466">
        <v>0</v>
      </c>
      <c r="E269" s="616"/>
      <c r="F269" s="616"/>
      <c r="G269" s="616"/>
      <c r="H269" s="616"/>
      <c r="I269" s="616"/>
      <c r="J269" s="616"/>
      <c r="K269" s="1604">
        <f t="shared" si="22"/>
        <v>0</v>
      </c>
      <c r="L269" s="466">
        <v>0</v>
      </c>
    </row>
    <row r="270" spans="1:14" ht="12.75" customHeight="1" thickBot="1" x14ac:dyDescent="0.25">
      <c r="A270" s="1600" t="s">
        <v>718</v>
      </c>
      <c r="B270" s="1607" t="s">
        <v>35</v>
      </c>
      <c r="C270" s="616"/>
      <c r="D270" s="1602">
        <f>SUM(D263:D269)</f>
        <v>453607</v>
      </c>
      <c r="E270" s="616"/>
      <c r="F270" s="616"/>
      <c r="G270" s="616"/>
      <c r="H270" s="616"/>
      <c r="I270" s="616"/>
      <c r="J270" s="616"/>
      <c r="K270" s="1602">
        <f>SUM(K263:K269)</f>
        <v>453607</v>
      </c>
      <c r="L270" s="1602">
        <f>SUM(L263:L269)</f>
        <v>445143</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437" t="s">
        <v>1059</v>
      </c>
      <c r="B272" s="614">
        <v>2610</v>
      </c>
      <c r="C272" s="616"/>
      <c r="D272" s="481">
        <v>0</v>
      </c>
      <c r="E272" s="616"/>
      <c r="F272" s="616"/>
      <c r="G272" s="616"/>
      <c r="H272" s="616"/>
      <c r="I272" s="616"/>
      <c r="J272" s="616"/>
      <c r="K272" s="1604">
        <f>D272</f>
        <v>0</v>
      </c>
      <c r="L272" s="481">
        <v>0</v>
      </c>
    </row>
    <row r="273" spans="1:12" x14ac:dyDescent="0.2">
      <c r="A273" s="1437" t="s">
        <v>606</v>
      </c>
      <c r="B273" s="628">
        <v>2620</v>
      </c>
      <c r="C273" s="616"/>
      <c r="D273" s="466">
        <v>0</v>
      </c>
      <c r="E273" s="616"/>
      <c r="F273" s="616"/>
      <c r="G273" s="616"/>
      <c r="H273" s="616"/>
      <c r="I273" s="616"/>
      <c r="J273" s="616"/>
      <c r="K273" s="1604">
        <f>D273</f>
        <v>0</v>
      </c>
      <c r="L273" s="466">
        <v>0</v>
      </c>
    </row>
    <row r="274" spans="1:12" ht="12" customHeight="1" x14ac:dyDescent="0.2">
      <c r="A274" s="1437" t="s">
        <v>1060</v>
      </c>
      <c r="B274" s="614">
        <v>2630</v>
      </c>
      <c r="C274" s="616"/>
      <c r="D274" s="466">
        <v>20541</v>
      </c>
      <c r="E274" s="616"/>
      <c r="F274" s="616"/>
      <c r="G274" s="616"/>
      <c r="H274" s="616"/>
      <c r="I274" s="616"/>
      <c r="J274" s="616"/>
      <c r="K274" s="1604">
        <f>D274</f>
        <v>20541</v>
      </c>
      <c r="L274" s="466">
        <v>19841</v>
      </c>
    </row>
    <row r="275" spans="1:12" x14ac:dyDescent="0.2">
      <c r="A275" s="1437" t="s">
        <v>402</v>
      </c>
      <c r="B275" s="614">
        <v>2640</v>
      </c>
      <c r="C275" s="616"/>
      <c r="D275" s="466">
        <v>25704</v>
      </c>
      <c r="E275" s="616"/>
      <c r="F275" s="616"/>
      <c r="G275" s="616"/>
      <c r="H275" s="616"/>
      <c r="I275" s="616"/>
      <c r="J275" s="616"/>
      <c r="K275" s="1604">
        <f>D275</f>
        <v>25704</v>
      </c>
      <c r="L275" s="466">
        <v>25979</v>
      </c>
    </row>
    <row r="276" spans="1:12" x14ac:dyDescent="0.2">
      <c r="A276" s="1437" t="s">
        <v>403</v>
      </c>
      <c r="B276" s="614">
        <v>2660</v>
      </c>
      <c r="C276" s="616"/>
      <c r="D276" s="466">
        <v>20152</v>
      </c>
      <c r="E276" s="616"/>
      <c r="F276" s="616"/>
      <c r="G276" s="616"/>
      <c r="H276" s="616"/>
      <c r="I276" s="616"/>
      <c r="J276" s="616"/>
      <c r="K276" s="1604">
        <f>D276</f>
        <v>20152</v>
      </c>
      <c r="L276" s="466">
        <v>19166</v>
      </c>
    </row>
    <row r="277" spans="1:12" ht="12.75" customHeight="1" thickBot="1" x14ac:dyDescent="0.25">
      <c r="A277" s="1623" t="s">
        <v>37</v>
      </c>
      <c r="B277" s="1601" t="s">
        <v>36</v>
      </c>
      <c r="C277" s="616"/>
      <c r="D277" s="1602">
        <f>SUM(D272:D276)</f>
        <v>66397</v>
      </c>
      <c r="E277" s="616"/>
      <c r="F277" s="616"/>
      <c r="G277" s="616"/>
      <c r="H277" s="616"/>
      <c r="I277" s="616"/>
      <c r="J277" s="616"/>
      <c r="K277" s="1602">
        <f>SUM(K272:K276)</f>
        <v>66397</v>
      </c>
      <c r="L277" s="1602">
        <f>SUM(L272:L276)</f>
        <v>64986</v>
      </c>
    </row>
    <row r="278" spans="1:12" ht="13.5" customHeight="1" thickTop="1" x14ac:dyDescent="0.2">
      <c r="A278" s="1443" t="s">
        <v>979</v>
      </c>
      <c r="B278" s="655" t="s">
        <v>573</v>
      </c>
      <c r="C278" s="616"/>
      <c r="D278" s="656">
        <v>26</v>
      </c>
      <c r="E278" s="616"/>
      <c r="F278" s="616"/>
      <c r="G278" s="616"/>
      <c r="H278" s="616"/>
      <c r="I278" s="616"/>
      <c r="J278" s="616"/>
      <c r="K278" s="1617">
        <f>D278</f>
        <v>26</v>
      </c>
      <c r="L278" s="656">
        <v>0</v>
      </c>
    </row>
    <row r="279" spans="1:12" ht="12.75" customHeight="1" thickBot="1" x14ac:dyDescent="0.25">
      <c r="A279" s="1630" t="s">
        <v>810</v>
      </c>
      <c r="B279" s="1613">
        <v>2000</v>
      </c>
      <c r="C279" s="616"/>
      <c r="D279" s="1609">
        <f>SUM(D238,D243,D257,D261,D270,D277,D278)</f>
        <v>816493</v>
      </c>
      <c r="E279" s="616"/>
      <c r="F279" s="616"/>
      <c r="G279" s="616"/>
      <c r="H279" s="616"/>
      <c r="I279" s="616"/>
      <c r="J279" s="616"/>
      <c r="K279" s="1609">
        <f>SUM(K238,K243,K257,K261,K270,K277,K278)</f>
        <v>816493</v>
      </c>
      <c r="L279" s="1609">
        <f>SUM(L238,L243,L257,L261,L270,L277,L278)</f>
        <v>784572</v>
      </c>
    </row>
    <row r="280" spans="1:12" ht="15.75" customHeight="1" thickTop="1" thickBot="1" x14ac:dyDescent="0.25">
      <c r="A280" s="1557" t="s">
        <v>874</v>
      </c>
      <c r="B280" s="1546">
        <v>3000</v>
      </c>
      <c r="C280" s="616"/>
      <c r="D280" s="576">
        <v>71899</v>
      </c>
      <c r="E280" s="616"/>
      <c r="F280" s="616"/>
      <c r="G280" s="616"/>
      <c r="H280" s="616"/>
      <c r="I280" s="616"/>
      <c r="J280" s="616"/>
      <c r="K280" s="1611">
        <f>D280</f>
        <v>71899</v>
      </c>
      <c r="L280" s="576">
        <v>33533</v>
      </c>
    </row>
    <row r="281" spans="1:12" ht="15.75" customHeight="1" thickTop="1" x14ac:dyDescent="0.2">
      <c r="A281" s="1547" t="s">
        <v>142</v>
      </c>
      <c r="B281" s="1548" t="s">
        <v>859</v>
      </c>
      <c r="C281" s="616"/>
      <c r="D281" s="566"/>
      <c r="E281" s="616"/>
      <c r="F281" s="616"/>
      <c r="G281" s="616"/>
      <c r="H281" s="616"/>
      <c r="I281" s="616"/>
      <c r="J281" s="616"/>
      <c r="K281" s="616"/>
      <c r="L281" s="616"/>
    </row>
    <row r="282" spans="1:12" ht="15.75" customHeight="1" x14ac:dyDescent="0.2">
      <c r="A282" s="1762" t="s">
        <v>495</v>
      </c>
      <c r="B282" s="690" t="s">
        <v>1822</v>
      </c>
      <c r="C282" s="616"/>
      <c r="D282" s="467">
        <v>0</v>
      </c>
      <c r="E282" s="616"/>
      <c r="F282" s="616"/>
      <c r="G282" s="616"/>
      <c r="H282" s="616"/>
      <c r="I282" s="616"/>
      <c r="J282" s="616"/>
      <c r="K282" s="1603">
        <f>D282</f>
        <v>0</v>
      </c>
      <c r="L282" s="467">
        <v>0</v>
      </c>
    </row>
    <row r="283" spans="1:12" x14ac:dyDescent="0.2">
      <c r="A283" s="1437" t="s">
        <v>303</v>
      </c>
      <c r="B283" s="614">
        <v>4120</v>
      </c>
      <c r="C283" s="616"/>
      <c r="D283" s="466">
        <v>0</v>
      </c>
      <c r="E283" s="616"/>
      <c r="F283" s="616"/>
      <c r="G283" s="616"/>
      <c r="H283" s="616"/>
      <c r="I283" s="616"/>
      <c r="J283" s="616"/>
      <c r="K283" s="1603">
        <f>D283</f>
        <v>0</v>
      </c>
      <c r="L283" s="466">
        <v>0</v>
      </c>
    </row>
    <row r="284" spans="1:12" x14ac:dyDescent="0.2">
      <c r="A284" s="1437" t="s">
        <v>696</v>
      </c>
      <c r="B284" s="614">
        <v>4140</v>
      </c>
      <c r="C284" s="616"/>
      <c r="D284" s="467">
        <v>0</v>
      </c>
      <c r="E284" s="616"/>
      <c r="F284" s="616"/>
      <c r="G284" s="616"/>
      <c r="H284" s="616"/>
      <c r="I284" s="616"/>
      <c r="J284" s="616"/>
      <c r="K284" s="1603">
        <f>D284</f>
        <v>0</v>
      </c>
      <c r="L284" s="466">
        <v>0</v>
      </c>
    </row>
    <row r="285" spans="1:12" ht="12.75" customHeight="1" thickBot="1" x14ac:dyDescent="0.25">
      <c r="A285" s="1600" t="s">
        <v>1482</v>
      </c>
      <c r="B285" s="1601" t="s">
        <v>859</v>
      </c>
      <c r="C285" s="616"/>
      <c r="D285" s="1602">
        <f>SUM(D282:D284)</f>
        <v>0</v>
      </c>
      <c r="E285" s="616"/>
      <c r="F285" s="616"/>
      <c r="G285" s="616"/>
      <c r="H285" s="616"/>
      <c r="I285" s="616"/>
      <c r="J285" s="616"/>
      <c r="K285" s="1602">
        <f>SUM(K282:K284)</f>
        <v>0</v>
      </c>
      <c r="L285" s="1602">
        <f>SUM(L282:L284)</f>
        <v>0</v>
      </c>
    </row>
    <row r="286" spans="1:12" ht="15.75" customHeight="1" thickTop="1" x14ac:dyDescent="0.2">
      <c r="A286" s="1545" t="s">
        <v>875</v>
      </c>
      <c r="B286" s="1542"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37" t="s">
        <v>87</v>
      </c>
      <c r="B288" s="614">
        <v>5110</v>
      </c>
      <c r="C288" s="616"/>
      <c r="D288" s="616"/>
      <c r="E288" s="616"/>
      <c r="F288" s="616"/>
      <c r="G288" s="616"/>
      <c r="H288" s="466">
        <v>0</v>
      </c>
      <c r="I288" s="616"/>
      <c r="J288" s="616"/>
      <c r="K288" s="1603">
        <f>H288</f>
        <v>0</v>
      </c>
      <c r="L288" s="466">
        <v>0</v>
      </c>
    </row>
    <row r="289" spans="1:14" x14ac:dyDescent="0.2">
      <c r="A289" s="1437" t="s">
        <v>88</v>
      </c>
      <c r="B289" s="614">
        <v>5120</v>
      </c>
      <c r="C289" s="616"/>
      <c r="D289" s="616"/>
      <c r="E289" s="616"/>
      <c r="F289" s="616"/>
      <c r="G289" s="616"/>
      <c r="H289" s="466">
        <v>0</v>
      </c>
      <c r="I289" s="616"/>
      <c r="J289" s="616"/>
      <c r="K289" s="1603">
        <f>H289</f>
        <v>0</v>
      </c>
      <c r="L289" s="466">
        <v>0</v>
      </c>
    </row>
    <row r="290" spans="1:14" ht="12.75" customHeight="1" x14ac:dyDescent="0.2">
      <c r="A290" s="1437" t="s">
        <v>1169</v>
      </c>
      <c r="B290" s="628" t="s">
        <v>616</v>
      </c>
      <c r="C290" s="616"/>
      <c r="D290" s="616"/>
      <c r="E290" s="616"/>
      <c r="F290" s="616"/>
      <c r="G290" s="616"/>
      <c r="H290" s="466">
        <v>0</v>
      </c>
      <c r="I290" s="616"/>
      <c r="J290" s="616"/>
      <c r="K290" s="1603">
        <f>H290</f>
        <v>0</v>
      </c>
      <c r="L290" s="466">
        <v>0</v>
      </c>
    </row>
    <row r="291" spans="1:14" x14ac:dyDescent="0.2">
      <c r="A291" s="1437" t="s">
        <v>89</v>
      </c>
      <c r="B291" s="614" t="s">
        <v>588</v>
      </c>
      <c r="C291" s="616"/>
      <c r="D291" s="616"/>
      <c r="E291" s="616"/>
      <c r="F291" s="616"/>
      <c r="G291" s="616"/>
      <c r="H291" s="466">
        <v>0</v>
      </c>
      <c r="I291" s="616"/>
      <c r="J291" s="616"/>
      <c r="K291" s="1603">
        <f>H291</f>
        <v>0</v>
      </c>
      <c r="L291" s="466">
        <v>0</v>
      </c>
    </row>
    <row r="292" spans="1:14" x14ac:dyDescent="0.2">
      <c r="A292" s="1437" t="s">
        <v>761</v>
      </c>
      <c r="B292" s="614" t="s">
        <v>617</v>
      </c>
      <c r="C292" s="616"/>
      <c r="D292" s="616"/>
      <c r="E292" s="616"/>
      <c r="F292" s="616"/>
      <c r="G292" s="616"/>
      <c r="H292" s="466">
        <v>0</v>
      </c>
      <c r="I292" s="616"/>
      <c r="J292" s="616"/>
      <c r="K292" s="1603">
        <f>H292</f>
        <v>0</v>
      </c>
      <c r="L292" s="466">
        <v>0</v>
      </c>
    </row>
    <row r="293" spans="1:14" ht="12.75" customHeight="1" thickBot="1" x14ac:dyDescent="0.25">
      <c r="A293" s="1600" t="s">
        <v>483</v>
      </c>
      <c r="B293" s="1601" t="s">
        <v>491</v>
      </c>
      <c r="C293" s="616"/>
      <c r="D293" s="616"/>
      <c r="E293" s="616"/>
      <c r="F293" s="616"/>
      <c r="G293" s="616"/>
      <c r="H293" s="1602">
        <f>SUM(H288:H292)</f>
        <v>0</v>
      </c>
      <c r="I293" s="616"/>
      <c r="J293" s="616"/>
      <c r="K293" s="1602">
        <f>SUM(K288:K292)</f>
        <v>0</v>
      </c>
      <c r="L293" s="1602">
        <f>SUM(L288:L292)</f>
        <v>0</v>
      </c>
    </row>
    <row r="294" spans="1:14" ht="15.75" customHeight="1" thickTop="1" thickBot="1" x14ac:dyDescent="0.25">
      <c r="A294" s="1558" t="s">
        <v>876</v>
      </c>
      <c r="B294" s="1546" t="s">
        <v>860</v>
      </c>
      <c r="C294" s="616"/>
      <c r="D294" s="623"/>
      <c r="E294" s="616"/>
      <c r="F294" s="616"/>
      <c r="G294" s="616"/>
      <c r="H294" s="686"/>
      <c r="I294" s="616"/>
      <c r="J294" s="616"/>
      <c r="K294" s="686"/>
      <c r="L294" s="578">
        <v>40000</v>
      </c>
    </row>
    <row r="295" spans="1:14" ht="12.75" customHeight="1" thickTop="1" thickBot="1" x14ac:dyDescent="0.25">
      <c r="A295" s="2140" t="s">
        <v>504</v>
      </c>
      <c r="B295" s="2141"/>
      <c r="C295" s="616"/>
      <c r="D295" s="1602">
        <f>SUM(D229,D279,D280,D285)</f>
        <v>1488648</v>
      </c>
      <c r="E295" s="616"/>
      <c r="F295" s="616"/>
      <c r="G295" s="616"/>
      <c r="H295" s="1602">
        <f>H293</f>
        <v>0</v>
      </c>
      <c r="I295" s="616"/>
      <c r="J295" s="616"/>
      <c r="K295" s="1602">
        <f>SUM(K229,K279,K280,K285,K293,K294)</f>
        <v>1488648</v>
      </c>
      <c r="L295" s="1602">
        <f>SUM(L229,L279,L280,L285,L293,L294)</f>
        <v>1494345</v>
      </c>
    </row>
    <row r="296" spans="1:14" ht="13.5" thickTop="1" x14ac:dyDescent="0.2">
      <c r="A296" s="2149" t="s">
        <v>995</v>
      </c>
      <c r="B296" s="2150"/>
      <c r="C296" s="616"/>
      <c r="D296" s="618"/>
      <c r="E296" s="616"/>
      <c r="F296" s="616"/>
      <c r="G296" s="616"/>
      <c r="H296" s="687"/>
      <c r="I296" s="616"/>
      <c r="J296" s="616"/>
      <c r="K296" s="1616">
        <f>'Revenues 9-14'!G268-'Expenditures 15-22'!K295</f>
        <v>145419</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32" t="s">
        <v>143</v>
      </c>
      <c r="B298" s="2126"/>
      <c r="C298" s="1484"/>
      <c r="D298" s="1485"/>
      <c r="E298" s="1485"/>
      <c r="F298" s="1485"/>
      <c r="G298" s="1485"/>
      <c r="H298" s="1485"/>
      <c r="I298" s="1485"/>
      <c r="J298" s="1485"/>
      <c r="K298" s="1485"/>
      <c r="L298" s="1486"/>
    </row>
    <row r="299" spans="1:14" ht="15.75" customHeight="1" x14ac:dyDescent="0.2">
      <c r="A299" s="1545" t="s">
        <v>144</v>
      </c>
      <c r="B299" s="1548"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450" t="s">
        <v>607</v>
      </c>
      <c r="B301" s="689">
        <v>2530</v>
      </c>
      <c r="C301" s="466">
        <v>0</v>
      </c>
      <c r="D301" s="466">
        <v>0</v>
      </c>
      <c r="E301" s="466">
        <v>0</v>
      </c>
      <c r="F301" s="466">
        <v>0</v>
      </c>
      <c r="G301" s="466">
        <v>14584627</v>
      </c>
      <c r="H301" s="466">
        <v>0</v>
      </c>
      <c r="I301" s="467">
        <v>0</v>
      </c>
      <c r="J301" s="467">
        <v>0</v>
      </c>
      <c r="K301" s="1603">
        <f>SUM(C301:J301)</f>
        <v>14584627</v>
      </c>
      <c r="L301" s="467">
        <v>15000000</v>
      </c>
    </row>
    <row r="302" spans="1:14" ht="13.5" customHeight="1" x14ac:dyDescent="0.2">
      <c r="A302" s="1450" t="s">
        <v>979</v>
      </c>
      <c r="B302" s="614" t="s">
        <v>573</v>
      </c>
      <c r="C302" s="466">
        <v>0</v>
      </c>
      <c r="D302" s="466">
        <v>0</v>
      </c>
      <c r="E302" s="466">
        <v>0</v>
      </c>
      <c r="F302" s="466">
        <v>0</v>
      </c>
      <c r="G302" s="466">
        <v>0</v>
      </c>
      <c r="H302" s="466">
        <v>0</v>
      </c>
      <c r="I302" s="467">
        <v>0</v>
      </c>
      <c r="J302" s="467">
        <v>0</v>
      </c>
      <c r="K302" s="1603">
        <f>SUM(C302:J302)</f>
        <v>0</v>
      </c>
      <c r="L302" s="466">
        <v>0</v>
      </c>
    </row>
    <row r="303" spans="1:14" ht="12.75" customHeight="1" thickBot="1" x14ac:dyDescent="0.25">
      <c r="A303" s="1600" t="s">
        <v>810</v>
      </c>
      <c r="B303" s="1601" t="s">
        <v>568</v>
      </c>
      <c r="C303" s="1609">
        <f>SUM(C301:C302)</f>
        <v>0</v>
      </c>
      <c r="D303" s="1609">
        <f t="shared" ref="D303:L303" si="23">SUM(D301:D302)</f>
        <v>0</v>
      </c>
      <c r="E303" s="1609">
        <f t="shared" si="23"/>
        <v>0</v>
      </c>
      <c r="F303" s="1609">
        <f t="shared" si="23"/>
        <v>0</v>
      </c>
      <c r="G303" s="1609">
        <f t="shared" si="23"/>
        <v>14584627</v>
      </c>
      <c r="H303" s="1609">
        <f t="shared" si="23"/>
        <v>0</v>
      </c>
      <c r="I303" s="1609">
        <f t="shared" si="23"/>
        <v>0</v>
      </c>
      <c r="J303" s="1609">
        <f t="shared" si="23"/>
        <v>0</v>
      </c>
      <c r="K303" s="1609">
        <f t="shared" si="23"/>
        <v>14584627</v>
      </c>
      <c r="L303" s="1609">
        <f t="shared" si="23"/>
        <v>15000000</v>
      </c>
    </row>
    <row r="304" spans="1:14" ht="15.75" customHeight="1" thickTop="1" x14ac:dyDescent="0.2">
      <c r="A304" s="1545" t="s">
        <v>145</v>
      </c>
      <c r="B304" s="1546"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451" t="s">
        <v>1827</v>
      </c>
      <c r="B306" s="690" t="s">
        <v>1822</v>
      </c>
      <c r="C306" s="616"/>
      <c r="D306" s="616"/>
      <c r="E306" s="467">
        <v>0</v>
      </c>
      <c r="F306" s="616"/>
      <c r="G306" s="616"/>
      <c r="H306" s="467">
        <v>0</v>
      </c>
      <c r="I306" s="616"/>
      <c r="J306" s="616"/>
      <c r="K306" s="1603">
        <f>SUM(E306,H306)</f>
        <v>0</v>
      </c>
      <c r="L306" s="467">
        <v>0</v>
      </c>
    </row>
    <row r="307" spans="1:14" x14ac:dyDescent="0.2">
      <c r="A307" s="1437" t="s">
        <v>303</v>
      </c>
      <c r="B307" s="614">
        <v>4120</v>
      </c>
      <c r="C307" s="616"/>
      <c r="D307" s="616"/>
      <c r="E307" s="467">
        <v>0</v>
      </c>
      <c r="F307" s="616"/>
      <c r="G307" s="616"/>
      <c r="H307" s="467">
        <v>0</v>
      </c>
      <c r="I307" s="477"/>
      <c r="J307" s="616"/>
      <c r="K307" s="1603">
        <f>SUM(E307,H307)</f>
        <v>0</v>
      </c>
      <c r="L307" s="466">
        <v>0</v>
      </c>
    </row>
    <row r="308" spans="1:14" x14ac:dyDescent="0.2">
      <c r="A308" s="1437" t="s">
        <v>696</v>
      </c>
      <c r="B308" s="614">
        <v>4140</v>
      </c>
      <c r="C308" s="616"/>
      <c r="D308" s="616"/>
      <c r="E308" s="467">
        <v>0</v>
      </c>
      <c r="F308" s="616"/>
      <c r="G308" s="616"/>
      <c r="H308" s="467">
        <v>0</v>
      </c>
      <c r="I308" s="477"/>
      <c r="J308" s="616"/>
      <c r="K308" s="1603">
        <f>SUM(E308,H308)</f>
        <v>0</v>
      </c>
      <c r="L308" s="466">
        <v>0</v>
      </c>
    </row>
    <row r="309" spans="1:14" ht="12.75" customHeight="1" x14ac:dyDescent="0.2">
      <c r="A309" s="1441" t="s">
        <v>697</v>
      </c>
      <c r="B309" s="628">
        <v>4190</v>
      </c>
      <c r="C309" s="616"/>
      <c r="D309" s="616"/>
      <c r="E309" s="467">
        <v>0</v>
      </c>
      <c r="F309" s="616"/>
      <c r="G309" s="616"/>
      <c r="H309" s="467">
        <v>0</v>
      </c>
      <c r="I309" s="477"/>
      <c r="J309" s="616"/>
      <c r="K309" s="1603">
        <f>SUM(E309,H309)</f>
        <v>0</v>
      </c>
      <c r="L309" s="466">
        <v>0</v>
      </c>
    </row>
    <row r="310" spans="1:14" ht="12.75" customHeight="1" thickBot="1" x14ac:dyDescent="0.25">
      <c r="A310" s="1600" t="s">
        <v>1482</v>
      </c>
      <c r="B310" s="1607" t="s">
        <v>859</v>
      </c>
      <c r="C310" s="616"/>
      <c r="D310" s="616"/>
      <c r="E310" s="1602">
        <f>SUM(E306:E309)</f>
        <v>0</v>
      </c>
      <c r="F310" s="616"/>
      <c r="G310" s="616"/>
      <c r="H310" s="1602">
        <f>SUM(H306:H309)</f>
        <v>0</v>
      </c>
      <c r="I310" s="477"/>
      <c r="J310" s="616"/>
      <c r="K310" s="1602">
        <f>SUM(K306:K309)</f>
        <v>0</v>
      </c>
      <c r="L310" s="1609">
        <f>SUM(L306:L309)</f>
        <v>0</v>
      </c>
    </row>
    <row r="311" spans="1:14" ht="15.75" customHeight="1" thickTop="1" thickBot="1" x14ac:dyDescent="0.25">
      <c r="A311" s="1552" t="s">
        <v>894</v>
      </c>
      <c r="B311" s="1544" t="s">
        <v>860</v>
      </c>
      <c r="C311" s="623"/>
      <c r="D311" s="623"/>
      <c r="E311" s="623"/>
      <c r="F311" s="623"/>
      <c r="G311" s="623"/>
      <c r="H311" s="623"/>
      <c r="I311" s="623"/>
      <c r="J311" s="616"/>
      <c r="K311" s="623"/>
      <c r="L311" s="576">
        <v>0</v>
      </c>
    </row>
    <row r="312" spans="1:14" s="674" customFormat="1" ht="12.75" customHeight="1" thickTop="1" thickBot="1" x14ac:dyDescent="0.25">
      <c r="A312" s="2137" t="s">
        <v>276</v>
      </c>
      <c r="B312" s="2138"/>
      <c r="C312" s="1602">
        <f>SUM(C303)</f>
        <v>0</v>
      </c>
      <c r="D312" s="1602">
        <f>SUM(D303)</f>
        <v>0</v>
      </c>
      <c r="E312" s="1602">
        <f>SUM(E303,E310)</f>
        <v>0</v>
      </c>
      <c r="F312" s="1602">
        <f>SUM(F303)</f>
        <v>0</v>
      </c>
      <c r="G312" s="1602">
        <f>SUM(G303)</f>
        <v>14584627</v>
      </c>
      <c r="H312" s="1602">
        <f>SUM(H303,H310)</f>
        <v>0</v>
      </c>
      <c r="I312" s="1602">
        <f>SUM(I303)</f>
        <v>0</v>
      </c>
      <c r="J312" s="1602">
        <f>SUM(J303)</f>
        <v>0</v>
      </c>
      <c r="K312" s="1602">
        <f>SUM(K303,K310,K311)</f>
        <v>14584627</v>
      </c>
      <c r="L312" s="1602">
        <f>SUM(L303,L310,L311)</f>
        <v>15000000</v>
      </c>
      <c r="M312" s="665"/>
      <c r="N312" s="665"/>
    </row>
    <row r="313" spans="1:14" ht="13.5" thickTop="1" x14ac:dyDescent="0.2">
      <c r="A313" s="2133" t="s">
        <v>995</v>
      </c>
      <c r="B313" s="2134"/>
      <c r="C313" s="626"/>
      <c r="D313" s="626"/>
      <c r="E313" s="626"/>
      <c r="F313" s="626"/>
      <c r="G313" s="626"/>
      <c r="H313" s="626"/>
      <c r="I313" s="626"/>
      <c r="J313" s="626"/>
      <c r="K313" s="1617">
        <f>'Revenues 9-14'!H268-'Expenditures 15-22'!K312</f>
        <v>-14012151</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46" t="s">
        <v>149</v>
      </c>
      <c r="B315" s="2147"/>
      <c r="C315" s="1489"/>
      <c r="D315" s="1490"/>
      <c r="E315" s="1490"/>
      <c r="F315" s="1490"/>
      <c r="G315" s="1490"/>
      <c r="H315" s="1490"/>
      <c r="I315" s="1490"/>
      <c r="J315" s="1490"/>
      <c r="K315" s="1490"/>
      <c r="L315" s="1491"/>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48" t="s">
        <v>897</v>
      </c>
      <c r="B317" s="2147"/>
      <c r="C317" s="1489"/>
      <c r="D317" s="1490"/>
      <c r="E317" s="1490"/>
      <c r="F317" s="1490"/>
      <c r="G317" s="1490"/>
      <c r="H317" s="1490"/>
      <c r="I317" s="1490"/>
      <c r="J317" s="1490"/>
      <c r="K317" s="1490"/>
      <c r="L317" s="1491"/>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452" t="s">
        <v>298</v>
      </c>
      <c r="B319" s="697" t="s">
        <v>280</v>
      </c>
      <c r="C319" s="467">
        <v>0</v>
      </c>
      <c r="D319" s="467">
        <v>0</v>
      </c>
      <c r="E319" s="467">
        <v>0</v>
      </c>
      <c r="F319" s="467">
        <v>0</v>
      </c>
      <c r="G319" s="467">
        <v>0</v>
      </c>
      <c r="H319" s="467">
        <v>0</v>
      </c>
      <c r="I319" s="467">
        <v>0</v>
      </c>
      <c r="J319" s="467">
        <v>0</v>
      </c>
      <c r="K319" s="1603">
        <f>SUM(C319:J319)</f>
        <v>0</v>
      </c>
      <c r="L319" s="467">
        <v>0</v>
      </c>
      <c r="M319" s="665"/>
      <c r="N319" s="665"/>
    </row>
    <row r="320" spans="1:14" s="674" customFormat="1" x14ac:dyDescent="0.2">
      <c r="A320" s="1456" t="s">
        <v>1784</v>
      </c>
      <c r="B320" s="698" t="s">
        <v>281</v>
      </c>
      <c r="C320" s="467">
        <v>0</v>
      </c>
      <c r="D320" s="467">
        <v>0</v>
      </c>
      <c r="E320" s="467">
        <v>158689</v>
      </c>
      <c r="F320" s="467">
        <v>0</v>
      </c>
      <c r="G320" s="467">
        <v>0</v>
      </c>
      <c r="H320" s="467">
        <v>0</v>
      </c>
      <c r="I320" s="467">
        <v>0</v>
      </c>
      <c r="J320" s="467">
        <v>0</v>
      </c>
      <c r="K320" s="1603">
        <f t="shared" ref="K320:K327" si="24">SUM(C320:J320)</f>
        <v>158689</v>
      </c>
      <c r="L320" s="467">
        <v>185005</v>
      </c>
      <c r="M320" s="665"/>
      <c r="N320" s="665"/>
    </row>
    <row r="321" spans="1:14" s="674" customFormat="1" x14ac:dyDescent="0.2">
      <c r="A321" s="1452" t="s">
        <v>299</v>
      </c>
      <c r="B321" s="697" t="s">
        <v>282</v>
      </c>
      <c r="C321" s="467">
        <v>0</v>
      </c>
      <c r="D321" s="467">
        <v>0</v>
      </c>
      <c r="E321" s="467">
        <v>0</v>
      </c>
      <c r="F321" s="467">
        <v>0</v>
      </c>
      <c r="G321" s="467">
        <v>0</v>
      </c>
      <c r="H321" s="467">
        <v>0</v>
      </c>
      <c r="I321" s="467">
        <v>0</v>
      </c>
      <c r="J321" s="467">
        <v>0</v>
      </c>
      <c r="K321" s="1603">
        <f t="shared" si="24"/>
        <v>0</v>
      </c>
      <c r="L321" s="467">
        <v>0</v>
      </c>
      <c r="M321" s="665"/>
      <c r="N321" s="665"/>
    </row>
    <row r="322" spans="1:14" s="674" customFormat="1" x14ac:dyDescent="0.2">
      <c r="A322" s="1452" t="s">
        <v>238</v>
      </c>
      <c r="B322" s="697" t="s">
        <v>283</v>
      </c>
      <c r="C322" s="467">
        <v>0</v>
      </c>
      <c r="D322" s="467">
        <v>0</v>
      </c>
      <c r="E322" s="467">
        <v>226033</v>
      </c>
      <c r="F322" s="467">
        <v>0</v>
      </c>
      <c r="G322" s="467">
        <v>0</v>
      </c>
      <c r="H322" s="467">
        <v>0</v>
      </c>
      <c r="I322" s="467">
        <v>0</v>
      </c>
      <c r="J322" s="467">
        <v>0</v>
      </c>
      <c r="K322" s="1603">
        <f t="shared" si="24"/>
        <v>226033</v>
      </c>
      <c r="L322" s="467">
        <v>38587</v>
      </c>
      <c r="M322" s="665"/>
      <c r="N322" s="665"/>
    </row>
    <row r="323" spans="1:14" s="674" customFormat="1" x14ac:dyDescent="0.2">
      <c r="A323" s="1452" t="s">
        <v>701</v>
      </c>
      <c r="B323" s="697" t="s">
        <v>284</v>
      </c>
      <c r="C323" s="467">
        <v>0</v>
      </c>
      <c r="D323" s="467">
        <v>0</v>
      </c>
      <c r="E323" s="467">
        <v>0</v>
      </c>
      <c r="F323" s="467">
        <v>0</v>
      </c>
      <c r="G323" s="467">
        <v>0</v>
      </c>
      <c r="H323" s="467">
        <v>0</v>
      </c>
      <c r="I323" s="467">
        <v>0</v>
      </c>
      <c r="J323" s="467">
        <v>0</v>
      </c>
      <c r="K323" s="1603">
        <f t="shared" si="24"/>
        <v>0</v>
      </c>
      <c r="L323" s="467">
        <v>0</v>
      </c>
      <c r="M323" s="665"/>
      <c r="N323" s="665"/>
    </row>
    <row r="324" spans="1:14" s="674" customFormat="1" x14ac:dyDescent="0.2">
      <c r="A324" s="1452" t="s">
        <v>239</v>
      </c>
      <c r="B324" s="697" t="s">
        <v>285</v>
      </c>
      <c r="C324" s="467">
        <v>0</v>
      </c>
      <c r="D324" s="467">
        <v>0</v>
      </c>
      <c r="E324" s="467">
        <v>0</v>
      </c>
      <c r="F324" s="467">
        <v>0</v>
      </c>
      <c r="G324" s="467">
        <v>0</v>
      </c>
      <c r="H324" s="467">
        <v>0</v>
      </c>
      <c r="I324" s="467">
        <v>0</v>
      </c>
      <c r="J324" s="467">
        <v>0</v>
      </c>
      <c r="K324" s="1603">
        <f t="shared" si="24"/>
        <v>0</v>
      </c>
      <c r="L324" s="467">
        <v>0</v>
      </c>
      <c r="M324" s="665"/>
      <c r="N324" s="665"/>
    </row>
    <row r="325" spans="1:14" s="674" customFormat="1" ht="22.5" x14ac:dyDescent="0.2">
      <c r="A325" s="1452" t="s">
        <v>1028</v>
      </c>
      <c r="B325" s="698" t="s">
        <v>286</v>
      </c>
      <c r="C325" s="467">
        <v>0</v>
      </c>
      <c r="D325" s="467">
        <v>0</v>
      </c>
      <c r="E325" s="467">
        <v>66478</v>
      </c>
      <c r="F325" s="467">
        <v>0</v>
      </c>
      <c r="G325" s="467">
        <v>0</v>
      </c>
      <c r="H325" s="467">
        <v>0</v>
      </c>
      <c r="I325" s="467">
        <v>0</v>
      </c>
      <c r="J325" s="467">
        <v>0</v>
      </c>
      <c r="K325" s="1603">
        <f t="shared" si="24"/>
        <v>66478</v>
      </c>
      <c r="L325" s="467">
        <v>10000</v>
      </c>
      <c r="M325" s="665"/>
      <c r="N325" s="665"/>
    </row>
    <row r="326" spans="1:14" s="674" customFormat="1" x14ac:dyDescent="0.2">
      <c r="A326" s="1452" t="s">
        <v>1029</v>
      </c>
      <c r="B326" s="697" t="s">
        <v>287</v>
      </c>
      <c r="C326" s="467">
        <v>0</v>
      </c>
      <c r="D326" s="467">
        <v>0</v>
      </c>
      <c r="E326" s="467">
        <v>0</v>
      </c>
      <c r="F326" s="467">
        <v>0</v>
      </c>
      <c r="G326" s="467">
        <v>0</v>
      </c>
      <c r="H326" s="467">
        <v>0</v>
      </c>
      <c r="I326" s="467">
        <v>0</v>
      </c>
      <c r="J326" s="467">
        <v>0</v>
      </c>
      <c r="K326" s="1603">
        <f t="shared" si="24"/>
        <v>0</v>
      </c>
      <c r="L326" s="467">
        <v>0</v>
      </c>
      <c r="M326" s="665"/>
      <c r="N326" s="665"/>
    </row>
    <row r="327" spans="1:14" s="674" customFormat="1" x14ac:dyDescent="0.2">
      <c r="A327" s="1452" t="s">
        <v>970</v>
      </c>
      <c r="B327" s="697" t="s">
        <v>288</v>
      </c>
      <c r="C327" s="467">
        <v>0</v>
      </c>
      <c r="D327" s="467">
        <v>0</v>
      </c>
      <c r="E327" s="467">
        <v>61958</v>
      </c>
      <c r="F327" s="467">
        <v>0</v>
      </c>
      <c r="G327" s="467">
        <v>0</v>
      </c>
      <c r="H327" s="467">
        <v>0</v>
      </c>
      <c r="I327" s="467">
        <v>0</v>
      </c>
      <c r="J327" s="467">
        <v>0</v>
      </c>
      <c r="K327" s="1603">
        <f t="shared" si="24"/>
        <v>61958</v>
      </c>
      <c r="L327" s="467">
        <v>140000</v>
      </c>
      <c r="M327" s="665"/>
      <c r="N327" s="665"/>
    </row>
    <row r="328" spans="1:14" s="674" customFormat="1" x14ac:dyDescent="0.2">
      <c r="A328" s="1453" t="s">
        <v>471</v>
      </c>
      <c r="B328" s="690" t="s">
        <v>1131</v>
      </c>
      <c r="C328" s="474">
        <v>0</v>
      </c>
      <c r="D328" s="474">
        <v>0</v>
      </c>
      <c r="E328" s="474">
        <v>2050</v>
      </c>
      <c r="F328" s="474">
        <v>0</v>
      </c>
      <c r="G328" s="474">
        <v>0</v>
      </c>
      <c r="H328" s="474">
        <v>0</v>
      </c>
      <c r="I328" s="474">
        <v>0</v>
      </c>
      <c r="J328" s="474">
        <v>0</v>
      </c>
      <c r="K328" s="1631">
        <f>SUM(C328:J328)</f>
        <v>2050</v>
      </c>
      <c r="L328" s="474">
        <v>209121</v>
      </c>
      <c r="M328" s="665"/>
      <c r="N328" s="665"/>
    </row>
    <row r="329" spans="1:14" s="674" customFormat="1" x14ac:dyDescent="0.2">
      <c r="A329" s="1453" t="s">
        <v>1132</v>
      </c>
      <c r="B329" s="690" t="s">
        <v>1133</v>
      </c>
      <c r="C329" s="474">
        <v>0</v>
      </c>
      <c r="D329" s="474">
        <v>0</v>
      </c>
      <c r="E329" s="474">
        <v>0</v>
      </c>
      <c r="F329" s="474">
        <v>0</v>
      </c>
      <c r="G329" s="474">
        <v>0</v>
      </c>
      <c r="H329" s="474">
        <v>0</v>
      </c>
      <c r="I329" s="474">
        <v>0</v>
      </c>
      <c r="J329" s="474">
        <v>0</v>
      </c>
      <c r="K329" s="1631">
        <f>SUM(C329:J329)</f>
        <v>0</v>
      </c>
      <c r="L329" s="474">
        <v>0</v>
      </c>
      <c r="M329" s="665"/>
      <c r="N329" s="665"/>
    </row>
    <row r="330" spans="1:14" s="674" customFormat="1" ht="12.75" customHeight="1" thickBot="1" x14ac:dyDescent="0.25">
      <c r="A330" s="1632" t="s">
        <v>716</v>
      </c>
      <c r="B330" s="1601" t="s">
        <v>568</v>
      </c>
      <c r="C330" s="1602">
        <f>SUM(C319:C329)</f>
        <v>0</v>
      </c>
      <c r="D330" s="1602">
        <f t="shared" ref="D330:J330" si="25">SUM(D319:D329)</f>
        <v>0</v>
      </c>
      <c r="E330" s="1602">
        <f t="shared" si="25"/>
        <v>515208</v>
      </c>
      <c r="F330" s="1602">
        <f t="shared" si="25"/>
        <v>0</v>
      </c>
      <c r="G330" s="1602">
        <f t="shared" si="25"/>
        <v>0</v>
      </c>
      <c r="H330" s="1602">
        <f t="shared" si="25"/>
        <v>0</v>
      </c>
      <c r="I330" s="1602">
        <f t="shared" si="25"/>
        <v>0</v>
      </c>
      <c r="J330" s="1602">
        <f t="shared" si="25"/>
        <v>0</v>
      </c>
      <c r="K330" s="1602">
        <f>SUM(K319:K329)</f>
        <v>515208</v>
      </c>
      <c r="L330" s="1602">
        <f>SUM(L319:L329)</f>
        <v>582713</v>
      </c>
      <c r="M330" s="665"/>
      <c r="N330" s="665"/>
    </row>
    <row r="331" spans="1:14" s="674" customFormat="1" ht="12.75" customHeight="1" thickTop="1" x14ac:dyDescent="0.2">
      <c r="A331" s="1763" t="s">
        <v>1828</v>
      </c>
      <c r="B331" s="647" t="s">
        <v>859</v>
      </c>
      <c r="C331" s="1765"/>
      <c r="D331" s="1765"/>
      <c r="E331" s="1765"/>
      <c r="F331" s="1765"/>
      <c r="G331" s="1765"/>
      <c r="H331" s="1765"/>
      <c r="I331" s="1765"/>
      <c r="J331" s="1765"/>
      <c r="K331" s="1765"/>
      <c r="L331" s="1765"/>
      <c r="M331" s="665"/>
      <c r="N331" s="665"/>
    </row>
    <row r="332" spans="1:14" s="674" customFormat="1" ht="12.75" customHeight="1" x14ac:dyDescent="0.2">
      <c r="A332" s="1764" t="s">
        <v>495</v>
      </c>
      <c r="B332" s="1759" t="s">
        <v>1822</v>
      </c>
      <c r="C332" s="1765"/>
      <c r="D332" s="1765"/>
      <c r="E332" s="1765"/>
      <c r="F332" s="1765"/>
      <c r="G332" s="1765"/>
      <c r="H332" s="467">
        <v>0</v>
      </c>
      <c r="I332" s="1765"/>
      <c r="J332" s="1765"/>
      <c r="K332" s="1603">
        <f>H332</f>
        <v>0</v>
      </c>
      <c r="L332" s="467">
        <v>0</v>
      </c>
      <c r="M332" s="665"/>
      <c r="N332" s="665"/>
    </row>
    <row r="333" spans="1:14" s="674" customFormat="1" ht="12.75" customHeight="1" x14ac:dyDescent="0.2">
      <c r="A333" s="1764" t="s">
        <v>303</v>
      </c>
      <c r="B333" s="1759" t="s">
        <v>1824</v>
      </c>
      <c r="C333" s="1765"/>
      <c r="D333" s="1765"/>
      <c r="E333" s="1765"/>
      <c r="F333" s="1765"/>
      <c r="G333" s="1765"/>
      <c r="H333" s="467">
        <v>0</v>
      </c>
      <c r="I333" s="1765"/>
      <c r="J333" s="1765"/>
      <c r="K333" s="1603">
        <f>H333</f>
        <v>0</v>
      </c>
      <c r="L333" s="467">
        <v>0</v>
      </c>
      <c r="M333" s="665"/>
      <c r="N333" s="665"/>
    </row>
    <row r="334" spans="1:14" s="674" customFormat="1" ht="12.75" customHeight="1" thickBot="1" x14ac:dyDescent="0.25">
      <c r="A334" s="1764" t="s">
        <v>1829</v>
      </c>
      <c r="B334" s="1759" t="s">
        <v>859</v>
      </c>
      <c r="C334" s="1765"/>
      <c r="D334" s="1765"/>
      <c r="E334" s="1765"/>
      <c r="F334" s="1765"/>
      <c r="G334" s="1765"/>
      <c r="H334" s="1602">
        <f>SUM(H332:H333)</f>
        <v>0</v>
      </c>
      <c r="I334" s="1765"/>
      <c r="J334" s="1765"/>
      <c r="K334" s="1602">
        <f>SUM(K332:K333)</f>
        <v>0</v>
      </c>
      <c r="L334" s="1602">
        <f>SUM(L332:L333)</f>
        <v>0</v>
      </c>
      <c r="M334" s="665"/>
      <c r="N334" s="665"/>
    </row>
    <row r="335" spans="1:14" ht="15.75" customHeight="1" thickTop="1" x14ac:dyDescent="0.2">
      <c r="A335" s="1549" t="s">
        <v>898</v>
      </c>
      <c r="B335" s="1540"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451" t="s">
        <v>87</v>
      </c>
      <c r="B337" s="690" t="s">
        <v>899</v>
      </c>
      <c r="C337" s="638"/>
      <c r="D337" s="638"/>
      <c r="E337" s="638"/>
      <c r="F337" s="638"/>
      <c r="G337" s="638"/>
      <c r="H337" s="478">
        <v>0</v>
      </c>
      <c r="I337" s="638"/>
      <c r="J337" s="638"/>
      <c r="K337" s="1603">
        <f>H337</f>
        <v>0</v>
      </c>
      <c r="L337" s="478">
        <v>0</v>
      </c>
    </row>
    <row r="338" spans="1:14" ht="12.75" customHeight="1" x14ac:dyDescent="0.2">
      <c r="A338" s="1451" t="s">
        <v>1169</v>
      </c>
      <c r="B338" s="690" t="s">
        <v>616</v>
      </c>
      <c r="C338" s="638"/>
      <c r="D338" s="638"/>
      <c r="E338" s="638"/>
      <c r="F338" s="638"/>
      <c r="G338" s="638"/>
      <c r="H338" s="478">
        <v>0</v>
      </c>
      <c r="I338" s="638"/>
      <c r="J338" s="638"/>
      <c r="K338" s="1603">
        <f>H338</f>
        <v>0</v>
      </c>
      <c r="L338" s="478">
        <v>0</v>
      </c>
    </row>
    <row r="339" spans="1:14" x14ac:dyDescent="0.2">
      <c r="A339" s="1437" t="s">
        <v>900</v>
      </c>
      <c r="B339" s="628">
        <v>5150</v>
      </c>
      <c r="C339" s="638"/>
      <c r="D339" s="638"/>
      <c r="E339" s="638"/>
      <c r="F339" s="638"/>
      <c r="G339" s="638"/>
      <c r="H339" s="467">
        <v>0</v>
      </c>
      <c r="I339" s="638"/>
      <c r="J339" s="638"/>
      <c r="K339" s="1603">
        <f>H339</f>
        <v>0</v>
      </c>
      <c r="L339" s="467">
        <v>0</v>
      </c>
    </row>
    <row r="340" spans="1:14" ht="13.5" thickBot="1" x14ac:dyDescent="0.25">
      <c r="A340" s="1626" t="s">
        <v>901</v>
      </c>
      <c r="B340" s="1601" t="s">
        <v>491</v>
      </c>
      <c r="C340" s="616"/>
      <c r="D340" s="616"/>
      <c r="E340" s="616"/>
      <c r="F340" s="616"/>
      <c r="G340" s="616"/>
      <c r="H340" s="1620">
        <f>SUM(H337:H339)</f>
        <v>0</v>
      </c>
      <c r="I340" s="616"/>
      <c r="J340" s="616"/>
      <c r="K340" s="1620">
        <f>SUM(K337:K339)</f>
        <v>0</v>
      </c>
      <c r="L340" s="1620">
        <f>SUM(L337:L339)</f>
        <v>0</v>
      </c>
    </row>
    <row r="341" spans="1:14" ht="15.75" customHeight="1" thickTop="1" thickBot="1" x14ac:dyDescent="0.25">
      <c r="A341" s="1552" t="s">
        <v>902</v>
      </c>
      <c r="B341" s="1544" t="s">
        <v>860</v>
      </c>
      <c r="C341" s="616"/>
      <c r="D341" s="616"/>
      <c r="E341" s="477"/>
      <c r="F341" s="468"/>
      <c r="G341" s="468"/>
      <c r="H341" s="477"/>
      <c r="I341" s="477"/>
      <c r="J341" s="468"/>
      <c r="K341" s="477"/>
      <c r="L341" s="576">
        <v>0</v>
      </c>
    </row>
    <row r="342" spans="1:14" ht="12.75" customHeight="1" thickTop="1" thickBot="1" x14ac:dyDescent="0.25">
      <c r="A342" s="1618" t="s">
        <v>504</v>
      </c>
      <c r="B342" s="1633"/>
      <c r="C342" s="1602">
        <f>SUM(C330)</f>
        <v>0</v>
      </c>
      <c r="D342" s="1602">
        <f>SUM(D330)</f>
        <v>0</v>
      </c>
      <c r="E342" s="1602">
        <f>SUM(E330)</f>
        <v>515208</v>
      </c>
      <c r="F342" s="1602">
        <f>SUM(F330)</f>
        <v>0</v>
      </c>
      <c r="G342" s="1602">
        <f>SUM(G330)</f>
        <v>0</v>
      </c>
      <c r="H342" s="1602">
        <f>SUM(H330,H334,H340)</f>
        <v>0</v>
      </c>
      <c r="I342" s="1602">
        <f>SUM(I330)</f>
        <v>0</v>
      </c>
      <c r="J342" s="1602">
        <f>SUM(J330)</f>
        <v>0</v>
      </c>
      <c r="K342" s="1602">
        <f>SUM(K330,K334,K340)</f>
        <v>515208</v>
      </c>
      <c r="L342" s="1609">
        <f>SUM(L330,L340,L341)</f>
        <v>582713</v>
      </c>
    </row>
    <row r="343" spans="1:14" ht="12.75" customHeight="1" thickTop="1" x14ac:dyDescent="0.2">
      <c r="A343" s="2135" t="s">
        <v>995</v>
      </c>
      <c r="B343" s="2136"/>
      <c r="C343" s="616"/>
      <c r="D343" s="616"/>
      <c r="E343" s="616"/>
      <c r="F343" s="616"/>
      <c r="G343" s="616"/>
      <c r="H343" s="616"/>
      <c r="I343" s="616"/>
      <c r="J343" s="616"/>
      <c r="K343" s="1616">
        <f>'Revenues 9-14'!J268-'Expenditures 15-22'!K342</f>
        <v>181609</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25" t="s">
        <v>965</v>
      </c>
      <c r="B345" s="2126"/>
      <c r="C345" s="1484"/>
      <c r="D345" s="1485"/>
      <c r="E345" s="1485"/>
      <c r="F345" s="1485"/>
      <c r="G345" s="1485"/>
      <c r="H345" s="1485"/>
      <c r="I345" s="1485"/>
      <c r="J345" s="1485"/>
      <c r="K345" s="1485"/>
      <c r="L345" s="1486"/>
      <c r="M345" s="667"/>
      <c r="N345" s="667"/>
    </row>
    <row r="346" spans="1:14" s="343" customFormat="1" ht="15.75" customHeight="1" x14ac:dyDescent="0.2">
      <c r="A346" s="1556" t="s">
        <v>843</v>
      </c>
      <c r="B346" s="1548"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437" t="s">
        <v>4</v>
      </c>
      <c r="B348" s="614">
        <v>2530</v>
      </c>
      <c r="C348" s="466">
        <v>0</v>
      </c>
      <c r="D348" s="466">
        <v>0</v>
      </c>
      <c r="E348" s="466">
        <v>0</v>
      </c>
      <c r="F348" s="466">
        <v>0</v>
      </c>
      <c r="G348" s="466">
        <v>0</v>
      </c>
      <c r="H348" s="466">
        <v>0</v>
      </c>
      <c r="I348" s="467">
        <v>0</v>
      </c>
      <c r="J348" s="467">
        <v>0</v>
      </c>
      <c r="K348" s="1603">
        <f>SUM(C348:J348)</f>
        <v>0</v>
      </c>
      <c r="L348" s="466">
        <v>0</v>
      </c>
    </row>
    <row r="349" spans="1:14" x14ac:dyDescent="0.2">
      <c r="A349" s="1437" t="s">
        <v>197</v>
      </c>
      <c r="B349" s="614">
        <v>2540</v>
      </c>
      <c r="C349" s="466">
        <v>0</v>
      </c>
      <c r="D349" s="466">
        <v>0</v>
      </c>
      <c r="E349" s="466">
        <v>0</v>
      </c>
      <c r="F349" s="466">
        <v>0</v>
      </c>
      <c r="G349" s="466">
        <v>0</v>
      </c>
      <c r="H349" s="466">
        <v>0</v>
      </c>
      <c r="I349" s="467">
        <v>0</v>
      </c>
      <c r="J349" s="467">
        <v>0</v>
      </c>
      <c r="K349" s="1603">
        <f>SUM(C349:J349)</f>
        <v>0</v>
      </c>
      <c r="L349" s="466">
        <v>20000</v>
      </c>
    </row>
    <row r="350" spans="1:14" ht="12.75" customHeight="1" thickBot="1" x14ac:dyDescent="0.25">
      <c r="A350" s="1600" t="s">
        <v>718</v>
      </c>
      <c r="B350" s="1601" t="s">
        <v>35</v>
      </c>
      <c r="C350" s="1602">
        <f>SUM(C348:C349)</f>
        <v>0</v>
      </c>
      <c r="D350" s="1602">
        <f t="shared" ref="D350:L350" si="26">SUM(D348:D349)</f>
        <v>0</v>
      </c>
      <c r="E350" s="1602">
        <f t="shared" si="26"/>
        <v>0</v>
      </c>
      <c r="F350" s="1602">
        <f t="shared" si="26"/>
        <v>0</v>
      </c>
      <c r="G350" s="1602">
        <f t="shared" si="26"/>
        <v>0</v>
      </c>
      <c r="H350" s="1602">
        <f t="shared" si="26"/>
        <v>0</v>
      </c>
      <c r="I350" s="1602">
        <f t="shared" si="26"/>
        <v>0</v>
      </c>
      <c r="J350" s="1602">
        <f t="shared" si="26"/>
        <v>0</v>
      </c>
      <c r="K350" s="1602">
        <f t="shared" si="26"/>
        <v>0</v>
      </c>
      <c r="L350" s="1602">
        <f t="shared" si="26"/>
        <v>20000</v>
      </c>
    </row>
    <row r="351" spans="1:14" ht="12.75" customHeight="1" thickTop="1" x14ac:dyDescent="0.2">
      <c r="A351" s="1443" t="s">
        <v>979</v>
      </c>
      <c r="B351" s="643" t="s">
        <v>573</v>
      </c>
      <c r="C351" s="481">
        <v>0</v>
      </c>
      <c r="D351" s="481">
        <v>0</v>
      </c>
      <c r="E351" s="481">
        <v>0</v>
      </c>
      <c r="F351" s="481">
        <v>0</v>
      </c>
      <c r="G351" s="481">
        <v>0</v>
      </c>
      <c r="H351" s="481">
        <v>0</v>
      </c>
      <c r="I351" s="478">
        <v>13050</v>
      </c>
      <c r="J351" s="478">
        <v>0</v>
      </c>
      <c r="K351" s="615">
        <f>SUM(C351:J351)</f>
        <v>13050</v>
      </c>
      <c r="L351" s="481">
        <v>0</v>
      </c>
    </row>
    <row r="352" spans="1:14" ht="12.75" customHeight="1" thickBot="1" x14ac:dyDescent="0.25">
      <c r="A352" s="1600" t="s">
        <v>623</v>
      </c>
      <c r="B352" s="1607" t="s">
        <v>568</v>
      </c>
      <c r="C352" s="1602">
        <f>SUM(C350:C351)</f>
        <v>0</v>
      </c>
      <c r="D352" s="1602">
        <f t="shared" ref="D352:L352" si="27">SUM(D350:D351)</f>
        <v>0</v>
      </c>
      <c r="E352" s="1602">
        <f t="shared" si="27"/>
        <v>0</v>
      </c>
      <c r="F352" s="1602">
        <f t="shared" si="27"/>
        <v>0</v>
      </c>
      <c r="G352" s="1602">
        <f t="shared" si="27"/>
        <v>0</v>
      </c>
      <c r="H352" s="1602">
        <f t="shared" si="27"/>
        <v>0</v>
      </c>
      <c r="I352" s="1602">
        <f t="shared" si="27"/>
        <v>13050</v>
      </c>
      <c r="J352" s="1602">
        <f t="shared" si="27"/>
        <v>0</v>
      </c>
      <c r="K352" s="1602">
        <f t="shared" si="27"/>
        <v>13050</v>
      </c>
      <c r="L352" s="1602">
        <f t="shared" si="27"/>
        <v>20000</v>
      </c>
    </row>
    <row r="353" spans="1:14" s="343" customFormat="1" ht="15.75" customHeight="1" thickTop="1" x14ac:dyDescent="0.2">
      <c r="A353" s="1545" t="s">
        <v>624</v>
      </c>
      <c r="B353" s="1542" t="s">
        <v>859</v>
      </c>
      <c r="C353" s="616"/>
      <c r="D353" s="616"/>
      <c r="E353" s="616"/>
      <c r="F353" s="616"/>
      <c r="G353" s="616"/>
      <c r="H353" s="616"/>
      <c r="I353" s="616"/>
      <c r="J353" s="616"/>
      <c r="K353" s="616"/>
      <c r="L353" s="616"/>
      <c r="M353" s="609"/>
      <c r="N353" s="609"/>
    </row>
    <row r="354" spans="1:14" x14ac:dyDescent="0.2">
      <c r="A354" s="1766" t="s">
        <v>1830</v>
      </c>
      <c r="B354" s="683" t="s">
        <v>1822</v>
      </c>
      <c r="C354" s="616"/>
      <c r="D354" s="616"/>
      <c r="E354" s="616"/>
      <c r="F354" s="616"/>
      <c r="G354" s="616"/>
      <c r="H354" s="474">
        <v>0</v>
      </c>
      <c r="I354" s="701"/>
      <c r="J354" s="616"/>
      <c r="K354" s="1631">
        <f>H354</f>
        <v>0</v>
      </c>
      <c r="L354" s="471">
        <v>0</v>
      </c>
    </row>
    <row r="355" spans="1:14" ht="12.75" customHeight="1" x14ac:dyDescent="0.2">
      <c r="A355" s="1446" t="s">
        <v>1831</v>
      </c>
      <c r="B355" s="690" t="s">
        <v>1824</v>
      </c>
      <c r="C355" s="616"/>
      <c r="D355" s="616"/>
      <c r="E355" s="616"/>
      <c r="F355" s="616"/>
      <c r="G355" s="616"/>
      <c r="H355" s="467">
        <v>0</v>
      </c>
      <c r="I355" s="701"/>
      <c r="J355" s="616"/>
      <c r="K355" s="1675">
        <f>H355</f>
        <v>0</v>
      </c>
      <c r="L355" s="467">
        <v>0</v>
      </c>
    </row>
    <row r="356" spans="1:14" ht="12.75" customHeight="1" x14ac:dyDescent="0.2">
      <c r="A356" s="1766" t="s">
        <v>697</v>
      </c>
      <c r="B356" s="683" t="s">
        <v>557</v>
      </c>
      <c r="C356" s="616"/>
      <c r="D356" s="616"/>
      <c r="E356" s="616"/>
      <c r="F356" s="616"/>
      <c r="G356" s="616"/>
      <c r="H356" s="479">
        <v>0</v>
      </c>
      <c r="I356" s="701"/>
      <c r="J356" s="616"/>
      <c r="K356" s="1672">
        <f>H356</f>
        <v>0</v>
      </c>
      <c r="L356" s="479">
        <v>0</v>
      </c>
    </row>
    <row r="357" spans="1:14" ht="12.75" customHeight="1" thickBot="1" x14ac:dyDescent="0.25">
      <c r="A357" s="1600" t="s">
        <v>1482</v>
      </c>
      <c r="B357" s="1601" t="s">
        <v>859</v>
      </c>
      <c r="C357" s="616"/>
      <c r="D357" s="616"/>
      <c r="E357" s="616"/>
      <c r="F357" s="616"/>
      <c r="G357" s="616"/>
      <c r="H357" s="1620">
        <f>SUM(H354:H356)</f>
        <v>0</v>
      </c>
      <c r="I357" s="701"/>
      <c r="J357" s="616"/>
      <c r="K357" s="1620">
        <f>SUM(K354:K356)</f>
        <v>0</v>
      </c>
      <c r="L357" s="1620">
        <f>SUM(L354:L356)</f>
        <v>0</v>
      </c>
    </row>
    <row r="358" spans="1:14" s="343" customFormat="1" ht="15.75" customHeight="1" thickTop="1" x14ac:dyDescent="0.2">
      <c r="A358" s="1545" t="s">
        <v>947</v>
      </c>
      <c r="B358" s="1542"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437" t="s">
        <v>87</v>
      </c>
      <c r="B360" s="614">
        <v>5110</v>
      </c>
      <c r="C360" s="616"/>
      <c r="D360" s="616"/>
      <c r="E360" s="616"/>
      <c r="F360" s="616"/>
      <c r="G360" s="616"/>
      <c r="H360" s="467">
        <v>0</v>
      </c>
      <c r="I360" s="616"/>
      <c r="J360" s="616"/>
      <c r="K360" s="1603">
        <f>SUM(C360:J360)</f>
        <v>0</v>
      </c>
      <c r="L360" s="466">
        <v>0</v>
      </c>
    </row>
    <row r="361" spans="1:14" ht="12.75" customHeight="1" x14ac:dyDescent="0.2">
      <c r="A361" s="1438" t="s">
        <v>618</v>
      </c>
      <c r="B361" s="602" t="s">
        <v>617</v>
      </c>
      <c r="C361" s="616"/>
      <c r="D361" s="616"/>
      <c r="E361" s="616"/>
      <c r="F361" s="616"/>
      <c r="G361" s="616"/>
      <c r="H361" s="467">
        <v>0</v>
      </c>
      <c r="I361" s="616"/>
      <c r="J361" s="616"/>
      <c r="K361" s="1603">
        <f>SUM(C361:J361)</f>
        <v>0</v>
      </c>
      <c r="L361" s="466">
        <v>0</v>
      </c>
    </row>
    <row r="362" spans="1:14" ht="12.75" customHeight="1" thickBot="1" x14ac:dyDescent="0.25">
      <c r="A362" s="1600" t="s">
        <v>625</v>
      </c>
      <c r="B362" s="1601" t="s">
        <v>717</v>
      </c>
      <c r="C362" s="616"/>
      <c r="D362" s="616"/>
      <c r="E362" s="616"/>
      <c r="F362" s="616"/>
      <c r="G362" s="616"/>
      <c r="H362" s="1635">
        <f>SUM(H360:H361)</f>
        <v>0</v>
      </c>
      <c r="I362" s="616"/>
      <c r="J362" s="616"/>
      <c r="K362" s="1635">
        <f>SUM(K360:K361)</f>
        <v>0</v>
      </c>
      <c r="L362" s="1635">
        <f>SUM(L360:L361)</f>
        <v>0</v>
      </c>
    </row>
    <row r="363" spans="1:14" s="674" customFormat="1" ht="15.75" customHeight="1" thickTop="1" x14ac:dyDescent="0.2">
      <c r="A363" s="660" t="s">
        <v>83</v>
      </c>
      <c r="B363" s="661" t="s">
        <v>38</v>
      </c>
      <c r="C363" s="638"/>
      <c r="D363" s="638"/>
      <c r="E363" s="638"/>
      <c r="F363" s="638"/>
      <c r="G363" s="638"/>
      <c r="H363" s="479">
        <v>0</v>
      </c>
      <c r="I363" s="638"/>
      <c r="J363" s="638"/>
      <c r="K363" s="1631">
        <f>SUM(C363:J363)</f>
        <v>0</v>
      </c>
      <c r="L363" s="479">
        <v>0</v>
      </c>
      <c r="M363" s="665"/>
      <c r="N363" s="665"/>
    </row>
    <row r="364" spans="1:14" s="708" customFormat="1" ht="29.25" customHeight="1" x14ac:dyDescent="0.2">
      <c r="A364" s="702" t="s">
        <v>1662</v>
      </c>
      <c r="B364" s="703">
        <v>5300</v>
      </c>
      <c r="C364" s="704"/>
      <c r="D364" s="705"/>
      <c r="E364" s="705"/>
      <c r="F364" s="704"/>
      <c r="G364" s="705"/>
      <c r="H364" s="706">
        <v>0</v>
      </c>
      <c r="I364" s="705"/>
      <c r="J364" s="705"/>
      <c r="K364" s="1603">
        <f>SUM(C364:J364)</f>
        <v>0</v>
      </c>
      <c r="L364" s="707">
        <v>0</v>
      </c>
    </row>
    <row r="365" spans="1:14" s="674" customFormat="1" ht="12.75" customHeight="1" thickBot="1" x14ac:dyDescent="0.25">
      <c r="A365" s="1454" t="s">
        <v>589</v>
      </c>
      <c r="B365" s="659" t="s">
        <v>491</v>
      </c>
      <c r="C365" s="638"/>
      <c r="D365" s="638"/>
      <c r="E365" s="638"/>
      <c r="F365" s="638"/>
      <c r="G365" s="638"/>
      <c r="H365" s="1635">
        <f>SUM(H362,H363,H364)</f>
        <v>0</v>
      </c>
      <c r="I365" s="638"/>
      <c r="J365" s="638"/>
      <c r="K365" s="1635">
        <f>SUM(K362,K363,K364)</f>
        <v>0</v>
      </c>
      <c r="L365" s="1635">
        <f>SUM(L362,L363,L364)</f>
        <v>0</v>
      </c>
      <c r="M365" s="665"/>
      <c r="N365" s="665"/>
    </row>
    <row r="366" spans="1:14" s="343" customFormat="1" ht="15.75" customHeight="1" thickTop="1" thickBot="1" x14ac:dyDescent="0.25">
      <c r="A366" s="1539" t="s">
        <v>948</v>
      </c>
      <c r="B366" s="1546" t="s">
        <v>860</v>
      </c>
      <c r="C366" s="623"/>
      <c r="D366" s="623"/>
      <c r="E366" s="623"/>
      <c r="F366" s="623"/>
      <c r="G366" s="623"/>
      <c r="H366" s="623"/>
      <c r="I366" s="623"/>
      <c r="J366" s="616"/>
      <c r="K366" s="623"/>
      <c r="L366" s="573">
        <v>0</v>
      </c>
      <c r="M366" s="609"/>
      <c r="N366" s="609"/>
    </row>
    <row r="367" spans="1:14" ht="12.75" customHeight="1" thickTop="1" thickBot="1" x14ac:dyDescent="0.25">
      <c r="A367" s="1624" t="s">
        <v>504</v>
      </c>
      <c r="B367" s="1636"/>
      <c r="C367" s="1602">
        <f t="shared" ref="C367:L367" si="28">SUM(C352,C357,C365,C366)</f>
        <v>0</v>
      </c>
      <c r="D367" s="1602">
        <f t="shared" si="28"/>
        <v>0</v>
      </c>
      <c r="E367" s="1602">
        <f t="shared" si="28"/>
        <v>0</v>
      </c>
      <c r="F367" s="1602">
        <f t="shared" si="28"/>
        <v>0</v>
      </c>
      <c r="G367" s="1602">
        <f t="shared" si="28"/>
        <v>0</v>
      </c>
      <c r="H367" s="1602">
        <f t="shared" si="28"/>
        <v>0</v>
      </c>
      <c r="I367" s="1602">
        <f t="shared" si="28"/>
        <v>13050</v>
      </c>
      <c r="J367" s="1602">
        <f t="shared" si="28"/>
        <v>0</v>
      </c>
      <c r="K367" s="1602">
        <f t="shared" si="28"/>
        <v>13050</v>
      </c>
      <c r="L367" s="1602">
        <f t="shared" si="28"/>
        <v>20000</v>
      </c>
    </row>
    <row r="368" spans="1:14" ht="13.5" thickTop="1" x14ac:dyDescent="0.2">
      <c r="A368" s="2149" t="s">
        <v>995</v>
      </c>
      <c r="B368" s="2150"/>
      <c r="C368" s="654"/>
      <c r="D368" s="654"/>
      <c r="E368" s="626"/>
      <c r="F368" s="626"/>
      <c r="G368" s="626"/>
      <c r="H368" s="626"/>
      <c r="I368" s="626"/>
      <c r="J368" s="623"/>
      <c r="K368" s="1603">
        <f>'Revenues 9-14'!K268-'Expenditures 15-22'!K367</f>
        <v>2697</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15" t="s">
        <v>104</v>
      </c>
    </row>
    <row r="2" spans="1:6" ht="39.75" customHeight="1" x14ac:dyDescent="0.2">
      <c r="A2" s="2151" t="s">
        <v>1781</v>
      </c>
      <c r="B2" s="1461" t="s">
        <v>1928</v>
      </c>
      <c r="C2" s="714" t="s">
        <v>1929</v>
      </c>
      <c r="D2" s="714" t="s">
        <v>1930</v>
      </c>
      <c r="E2" s="714" t="s">
        <v>1931</v>
      </c>
      <c r="F2" s="714" t="s">
        <v>1932</v>
      </c>
    </row>
    <row r="3" spans="1:6" ht="12" customHeight="1" x14ac:dyDescent="0.2">
      <c r="A3" s="2152"/>
      <c r="B3" s="1458"/>
      <c r="C3" s="1459"/>
      <c r="D3" s="1460" t="s">
        <v>256</v>
      </c>
      <c r="E3" s="1459"/>
      <c r="F3" s="1460" t="s">
        <v>257</v>
      </c>
    </row>
    <row r="4" spans="1:6" ht="13.7" customHeight="1" x14ac:dyDescent="0.2">
      <c r="A4" s="715" t="s">
        <v>1154</v>
      </c>
      <c r="B4" s="1681">
        <f>'Revenues 9-14'!C5</f>
        <v>25423442</v>
      </c>
      <c r="C4" s="1457">
        <v>28325000</v>
      </c>
      <c r="D4" s="1684">
        <f>B4-C4</f>
        <v>-2901558</v>
      </c>
      <c r="E4" s="1457">
        <v>26300210</v>
      </c>
      <c r="F4" s="1684">
        <f>E4-C4</f>
        <v>-2024790</v>
      </c>
    </row>
    <row r="5" spans="1:6" ht="13.7" customHeight="1" x14ac:dyDescent="0.2">
      <c r="A5" s="715" t="s">
        <v>869</v>
      </c>
      <c r="B5" s="1682">
        <f>'Revenues 9-14'!D5</f>
        <v>5086206</v>
      </c>
      <c r="C5" s="585">
        <v>5356000</v>
      </c>
      <c r="D5" s="1685">
        <f t="shared" ref="D5:D18" si="0">B5-C5</f>
        <v>-269794</v>
      </c>
      <c r="E5" s="585">
        <v>5356000</v>
      </c>
      <c r="F5" s="1685">
        <f>E5-C5</f>
        <v>0</v>
      </c>
    </row>
    <row r="6" spans="1:6" ht="13.7" customHeight="1" x14ac:dyDescent="0.2">
      <c r="A6" s="715" t="s">
        <v>410</v>
      </c>
      <c r="B6" s="1682">
        <f>'Revenues 9-14'!E5</f>
        <v>4200912</v>
      </c>
      <c r="C6" s="585">
        <v>4413051</v>
      </c>
      <c r="D6" s="1685">
        <f t="shared" si="0"/>
        <v>-212139</v>
      </c>
      <c r="E6" s="585">
        <v>4413051</v>
      </c>
      <c r="F6" s="1685">
        <f t="shared" ref="F6:F18" si="1">E6-C6</f>
        <v>0</v>
      </c>
    </row>
    <row r="7" spans="1:6" ht="13.7" customHeight="1" x14ac:dyDescent="0.2">
      <c r="A7" s="715" t="s">
        <v>155</v>
      </c>
      <c r="B7" s="1682">
        <f>'Revenues 9-14'!F5</f>
        <v>832786</v>
      </c>
      <c r="C7" s="585">
        <v>927000</v>
      </c>
      <c r="D7" s="1685">
        <f t="shared" si="0"/>
        <v>-94214</v>
      </c>
      <c r="E7" s="585">
        <v>927000</v>
      </c>
      <c r="F7" s="1685">
        <f t="shared" si="1"/>
        <v>0</v>
      </c>
    </row>
    <row r="8" spans="1:6" ht="13.7" customHeight="1" x14ac:dyDescent="0.2">
      <c r="A8" s="715" t="s">
        <v>1178</v>
      </c>
      <c r="B8" s="1682">
        <f>'Revenues 9-14'!G5</f>
        <v>675170</v>
      </c>
      <c r="C8" s="585">
        <v>721000</v>
      </c>
      <c r="D8" s="1685">
        <f t="shared" si="0"/>
        <v>-45830</v>
      </c>
      <c r="E8" s="585">
        <v>721000</v>
      </c>
      <c r="F8" s="1685">
        <f t="shared" si="1"/>
        <v>0</v>
      </c>
    </row>
    <row r="9" spans="1:6" ht="13.7" customHeight="1" x14ac:dyDescent="0.2">
      <c r="A9" s="715" t="s">
        <v>407</v>
      </c>
      <c r="B9" s="1682">
        <f>'Revenues 9-14'!H5</f>
        <v>0</v>
      </c>
      <c r="C9" s="585">
        <v>0</v>
      </c>
      <c r="D9" s="1685">
        <f t="shared" si="0"/>
        <v>0</v>
      </c>
      <c r="E9" s="585">
        <v>0</v>
      </c>
      <c r="F9" s="1685">
        <f t="shared" si="1"/>
        <v>0</v>
      </c>
    </row>
    <row r="10" spans="1:6" ht="13.7" customHeight="1" x14ac:dyDescent="0.2">
      <c r="A10" s="715" t="s">
        <v>406</v>
      </c>
      <c r="B10" s="1682">
        <f>'Revenues 9-14'!I5</f>
        <v>57485</v>
      </c>
      <c r="C10" s="585">
        <v>61800</v>
      </c>
      <c r="D10" s="1685">
        <f t="shared" si="0"/>
        <v>-4315</v>
      </c>
      <c r="E10" s="585">
        <v>61800</v>
      </c>
      <c r="F10" s="1685">
        <f t="shared" si="1"/>
        <v>0</v>
      </c>
    </row>
    <row r="11" spans="1:6" x14ac:dyDescent="0.2">
      <c r="A11" s="715" t="s">
        <v>408</v>
      </c>
      <c r="B11" s="1682">
        <f>'Revenues 9-14'!J5</f>
        <v>674685</v>
      </c>
      <c r="C11" s="585">
        <v>721000</v>
      </c>
      <c r="D11" s="1685">
        <f t="shared" si="0"/>
        <v>-46315</v>
      </c>
      <c r="E11" s="585">
        <v>721000</v>
      </c>
      <c r="F11" s="1685">
        <f t="shared" si="1"/>
        <v>0</v>
      </c>
    </row>
    <row r="12" spans="1:6" ht="13.7" customHeight="1" x14ac:dyDescent="0.2">
      <c r="A12" s="715" t="s">
        <v>157</v>
      </c>
      <c r="B12" s="1682">
        <f>'Revenues 9-14'!K5</f>
        <v>0</v>
      </c>
      <c r="C12" s="585">
        <v>0</v>
      </c>
      <c r="D12" s="1685">
        <f t="shared" si="0"/>
        <v>0</v>
      </c>
      <c r="E12" s="585">
        <v>0</v>
      </c>
      <c r="F12" s="1685">
        <f t="shared" si="1"/>
        <v>0</v>
      </c>
    </row>
    <row r="13" spans="1:6" ht="13.7" customHeight="1" x14ac:dyDescent="0.2">
      <c r="A13" s="715" t="s">
        <v>935</v>
      </c>
      <c r="B13" s="1682">
        <f>SUM('Revenues 9-14'!C6:D6)</f>
        <v>0</v>
      </c>
      <c r="C13" s="585">
        <v>0</v>
      </c>
      <c r="D13" s="1685">
        <f t="shared" si="0"/>
        <v>0</v>
      </c>
      <c r="E13" s="585">
        <v>0</v>
      </c>
      <c r="F13" s="1685">
        <f t="shared" si="1"/>
        <v>0</v>
      </c>
    </row>
    <row r="14" spans="1:6" ht="13.7" customHeight="1" x14ac:dyDescent="0.2">
      <c r="A14" s="715" t="s">
        <v>409</v>
      </c>
      <c r="B14" s="1682">
        <f>SUM('Revenues 9-14'!C7:D7,'Revenues 9-14'!F7:H7)</f>
        <v>425755</v>
      </c>
      <c r="C14" s="585">
        <v>463500</v>
      </c>
      <c r="D14" s="1685">
        <f t="shared" si="0"/>
        <v>-37745</v>
      </c>
      <c r="E14" s="585">
        <v>463500</v>
      </c>
      <c r="F14" s="1685">
        <f t="shared" si="1"/>
        <v>0</v>
      </c>
    </row>
    <row r="15" spans="1:6" ht="13.7" customHeight="1" x14ac:dyDescent="0.2">
      <c r="A15" s="715" t="s">
        <v>1157</v>
      </c>
      <c r="B15" s="1682">
        <f>SUM('Revenues 9-14'!D9:E9,'Revenues 9-14'!H9)</f>
        <v>0</v>
      </c>
      <c r="C15" s="585">
        <v>0</v>
      </c>
      <c r="D15" s="1685">
        <f t="shared" si="0"/>
        <v>0</v>
      </c>
      <c r="E15" s="585">
        <v>0</v>
      </c>
      <c r="F15" s="1685">
        <f t="shared" si="1"/>
        <v>0</v>
      </c>
    </row>
    <row r="16" spans="1:6" ht="13.7" customHeight="1" x14ac:dyDescent="0.2">
      <c r="A16" s="715" t="s">
        <v>1158</v>
      </c>
      <c r="B16" s="1682">
        <f>'Revenues 9-14'!G8</f>
        <v>873888</v>
      </c>
      <c r="C16" s="585">
        <v>927000</v>
      </c>
      <c r="D16" s="1685">
        <f t="shared" si="0"/>
        <v>-53112</v>
      </c>
      <c r="E16" s="585">
        <v>927000</v>
      </c>
      <c r="F16" s="1685">
        <f t="shared" si="1"/>
        <v>0</v>
      </c>
    </row>
    <row r="17" spans="1:6" ht="13.7" customHeight="1" x14ac:dyDescent="0.2">
      <c r="A17" s="715" t="s">
        <v>1159</v>
      </c>
      <c r="B17" s="1682">
        <f>'Revenues 9-14'!C10</f>
        <v>0</v>
      </c>
      <c r="C17" s="585">
        <v>0</v>
      </c>
      <c r="D17" s="1685">
        <f t="shared" si="0"/>
        <v>0</v>
      </c>
      <c r="E17" s="585">
        <v>0</v>
      </c>
      <c r="F17" s="1685">
        <f t="shared" si="1"/>
        <v>0</v>
      </c>
    </row>
    <row r="18" spans="1:6" ht="13.7" customHeight="1" x14ac:dyDescent="0.2">
      <c r="A18" s="715" t="s">
        <v>761</v>
      </c>
      <c r="B18" s="1682">
        <f>SUM('Revenues 9-14'!C11:K11)</f>
        <v>0</v>
      </c>
      <c r="C18" s="585">
        <v>0</v>
      </c>
      <c r="D18" s="1685">
        <f t="shared" si="0"/>
        <v>0</v>
      </c>
      <c r="E18" s="585">
        <v>0</v>
      </c>
      <c r="F18" s="1685">
        <f t="shared" si="1"/>
        <v>0</v>
      </c>
    </row>
    <row r="19" spans="1:6" ht="13.7" customHeight="1" thickBot="1" x14ac:dyDescent="0.25">
      <c r="A19" s="1686" t="s">
        <v>1160</v>
      </c>
      <c r="B19" s="1683">
        <f>SUM(B4:B18)</f>
        <v>38250329</v>
      </c>
      <c r="C19" s="1683">
        <f>SUM(C4:C18)</f>
        <v>41915351</v>
      </c>
      <c r="D19" s="1683">
        <f>SUM(D4:D18)</f>
        <v>-3665022</v>
      </c>
      <c r="E19" s="1683">
        <f>SUM(E4:E18)</f>
        <v>39890561</v>
      </c>
      <c r="F19" s="1683">
        <f>SUM(F4:F18)</f>
        <v>-2024790</v>
      </c>
    </row>
    <row r="20" spans="1:6" ht="13.5" thickTop="1" x14ac:dyDescent="0.2">
      <c r="B20" s="713"/>
      <c r="F20" s="716"/>
    </row>
    <row r="21" spans="1:6" x14ac:dyDescent="0.2">
      <c r="A21" s="717" t="s">
        <v>1787</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colorId="8" zoomScale="85" zoomScaleNormal="85" workbookViewId="0">
      <selection sqref="A1:B1"/>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57" t="s">
        <v>628</v>
      </c>
      <c r="B1" s="2158"/>
      <c r="C1" s="721"/>
    </row>
    <row r="2" spans="1:7" ht="33.75" x14ac:dyDescent="0.2">
      <c r="A2" s="2166" t="s">
        <v>1781</v>
      </c>
      <c r="B2" s="2167"/>
      <c r="C2" s="1816" t="s">
        <v>1933</v>
      </c>
      <c r="D2" s="723" t="s">
        <v>1934</v>
      </c>
      <c r="E2" s="723" t="s">
        <v>1935</v>
      </c>
      <c r="F2" s="1816" t="s">
        <v>1936</v>
      </c>
    </row>
    <row r="3" spans="1:7" ht="15.75" customHeight="1" x14ac:dyDescent="0.2">
      <c r="A3" s="2170" t="s">
        <v>1113</v>
      </c>
      <c r="B3" s="2171"/>
      <c r="C3" s="2159"/>
      <c r="D3" s="2160"/>
      <c r="E3" s="2160"/>
      <c r="F3" s="2161"/>
    </row>
    <row r="4" spans="1:7" ht="12.75" customHeight="1" thickBot="1" x14ac:dyDescent="0.25">
      <c r="A4" s="2168" t="s">
        <v>629</v>
      </c>
      <c r="B4" s="2169"/>
      <c r="C4" s="581"/>
      <c r="D4" s="581"/>
      <c r="E4" s="581"/>
      <c r="F4" s="1687">
        <f>SUM(C4+D4)-E4</f>
        <v>0</v>
      </c>
    </row>
    <row r="5" spans="1:7" ht="15.75" customHeight="1" thickTop="1" x14ac:dyDescent="0.2">
      <c r="A5" s="2153" t="s">
        <v>1109</v>
      </c>
      <c r="B5" s="2154"/>
      <c r="C5" s="2162"/>
      <c r="D5" s="2163"/>
      <c r="E5" s="2163"/>
      <c r="F5" s="2164"/>
    </row>
    <row r="6" spans="1:7" ht="12.75" customHeight="1" thickBot="1" x14ac:dyDescent="0.25">
      <c r="A6" s="724" t="s">
        <v>64</v>
      </c>
      <c r="B6" s="725"/>
      <c r="C6" s="726"/>
      <c r="D6" s="585"/>
      <c r="E6" s="726"/>
      <c r="F6" s="1687">
        <f t="shared" ref="F6:F14" si="0">SUM(C6+D6)-E6</f>
        <v>0</v>
      </c>
    </row>
    <row r="7" spans="1:7" ht="12.75" customHeight="1" thickTop="1" thickBot="1" x14ac:dyDescent="0.25">
      <c r="A7" s="724" t="s">
        <v>6</v>
      </c>
      <c r="B7" s="725"/>
      <c r="C7" s="726"/>
      <c r="D7" s="585"/>
      <c r="E7" s="726"/>
      <c r="F7" s="1687">
        <f t="shared" si="0"/>
        <v>0</v>
      </c>
    </row>
    <row r="8" spans="1:7" ht="12.75" customHeight="1" thickTop="1" thickBot="1" x14ac:dyDescent="0.25">
      <c r="A8" s="724" t="s">
        <v>507</v>
      </c>
      <c r="B8" s="725"/>
      <c r="C8" s="726"/>
      <c r="D8" s="585"/>
      <c r="E8" s="726"/>
      <c r="F8" s="1687">
        <f t="shared" si="0"/>
        <v>0</v>
      </c>
    </row>
    <row r="9" spans="1:7" ht="12.75" customHeight="1" thickTop="1" thickBot="1" x14ac:dyDescent="0.25">
      <c r="A9" s="724" t="s">
        <v>508</v>
      </c>
      <c r="B9" s="725"/>
      <c r="C9" s="726"/>
      <c r="D9" s="585"/>
      <c r="E9" s="726"/>
      <c r="F9" s="1687">
        <f t="shared" si="0"/>
        <v>0</v>
      </c>
    </row>
    <row r="10" spans="1:7" ht="12.75" customHeight="1" thickTop="1" thickBot="1" x14ac:dyDescent="0.25">
      <c r="A10" s="724" t="s">
        <v>509</v>
      </c>
      <c r="B10" s="725"/>
      <c r="C10" s="726"/>
      <c r="D10" s="585"/>
      <c r="E10" s="726"/>
      <c r="F10" s="1687">
        <f t="shared" si="0"/>
        <v>0</v>
      </c>
    </row>
    <row r="11" spans="1:7" ht="12.75" customHeight="1" thickTop="1" thickBot="1" x14ac:dyDescent="0.25">
      <c r="A11" s="724" t="s">
        <v>340</v>
      </c>
      <c r="B11" s="725"/>
      <c r="C11" s="726"/>
      <c r="D11" s="585"/>
      <c r="E11" s="726"/>
      <c r="F11" s="1687">
        <f t="shared" si="0"/>
        <v>0</v>
      </c>
    </row>
    <row r="12" spans="1:7" ht="12.75" customHeight="1" thickTop="1" thickBot="1" x14ac:dyDescent="0.25">
      <c r="A12" s="724" t="s">
        <v>1156</v>
      </c>
      <c r="B12" s="725"/>
      <c r="C12" s="726"/>
      <c r="D12" s="585"/>
      <c r="E12" s="726"/>
      <c r="F12" s="1687">
        <f t="shared" si="0"/>
        <v>0</v>
      </c>
    </row>
    <row r="13" spans="1:7" ht="12.75" customHeight="1" thickTop="1" thickBot="1" x14ac:dyDescent="0.25">
      <c r="A13" s="724" t="s">
        <v>387</v>
      </c>
      <c r="B13" s="725"/>
      <c r="C13" s="726"/>
      <c r="D13" s="585"/>
      <c r="E13" s="726"/>
      <c r="F13" s="1687">
        <f t="shared" si="0"/>
        <v>0</v>
      </c>
    </row>
    <row r="14" spans="1:7" ht="12.75" customHeight="1" thickTop="1" thickBot="1" x14ac:dyDescent="0.25">
      <c r="A14" s="724" t="s">
        <v>447</v>
      </c>
      <c r="B14" s="725"/>
      <c r="C14" s="726"/>
      <c r="D14" s="585"/>
      <c r="E14" s="726"/>
      <c r="F14" s="1687">
        <f t="shared" si="0"/>
        <v>0</v>
      </c>
    </row>
    <row r="15" spans="1:7" ht="14.25" thickTop="1" thickBot="1" x14ac:dyDescent="0.25">
      <c r="A15" s="2155" t="s">
        <v>630</v>
      </c>
      <c r="B15" s="2156"/>
      <c r="C15" s="1687">
        <f>SUM(C6:C14)</f>
        <v>0</v>
      </c>
      <c r="D15" s="1687">
        <f>SUM(D6:D14)</f>
        <v>0</v>
      </c>
      <c r="E15" s="1687">
        <f>SUM(E6:E14)</f>
        <v>0</v>
      </c>
      <c r="F15" s="1687">
        <f>SUM(F6:F14)</f>
        <v>0</v>
      </c>
      <c r="G15" s="552"/>
    </row>
    <row r="16" spans="1:7" s="202" customFormat="1" ht="15.75" customHeight="1" thickTop="1" x14ac:dyDescent="0.2">
      <c r="A16" s="2165" t="s">
        <v>1110</v>
      </c>
      <c r="B16" s="2154"/>
      <c r="C16" s="2162"/>
      <c r="D16" s="2163"/>
      <c r="E16" s="2163"/>
      <c r="F16" s="2164"/>
    </row>
    <row r="17" spans="1:11" ht="12.75" customHeight="1" thickBot="1" x14ac:dyDescent="0.25">
      <c r="A17" s="2178" t="s">
        <v>64</v>
      </c>
      <c r="B17" s="2179"/>
      <c r="C17" s="726"/>
      <c r="D17" s="585"/>
      <c r="E17" s="726"/>
      <c r="F17" s="1687">
        <f>SUM(C17+D17)-E17</f>
        <v>0</v>
      </c>
    </row>
    <row r="18" spans="1:11" ht="12.75" customHeight="1" thickTop="1" thickBot="1" x14ac:dyDescent="0.25">
      <c r="A18" s="2178" t="s">
        <v>6</v>
      </c>
      <c r="B18" s="2179"/>
      <c r="C18" s="726"/>
      <c r="D18" s="585"/>
      <c r="E18" s="726"/>
      <c r="F18" s="1687">
        <f>SUM(C18+D18)-E18</f>
        <v>0</v>
      </c>
    </row>
    <row r="19" spans="1:11" ht="12.75" customHeight="1" thickTop="1" thickBot="1" x14ac:dyDescent="0.25">
      <c r="A19" s="2178" t="s">
        <v>387</v>
      </c>
      <c r="B19" s="2179"/>
      <c r="C19" s="726"/>
      <c r="D19" s="585"/>
      <c r="E19" s="726"/>
      <c r="F19" s="1687">
        <f>SUM(C19+D19)-E19</f>
        <v>0</v>
      </c>
    </row>
    <row r="20" spans="1:11" ht="12.75" customHeight="1" thickTop="1" thickBot="1" x14ac:dyDescent="0.25">
      <c r="A20" s="2178" t="s">
        <v>447</v>
      </c>
      <c r="B20" s="2179"/>
      <c r="C20" s="726"/>
      <c r="D20" s="585"/>
      <c r="E20" s="726"/>
      <c r="F20" s="1687">
        <f>SUM(C20+D20)-E20</f>
        <v>0</v>
      </c>
    </row>
    <row r="21" spans="1:11" ht="14.25" thickTop="1" thickBot="1" x14ac:dyDescent="0.25">
      <c r="A21" s="2155" t="s">
        <v>631</v>
      </c>
      <c r="B21" s="2156"/>
      <c r="C21" s="1687">
        <f>SUM(C17:C20)</f>
        <v>0</v>
      </c>
      <c r="D21" s="1687">
        <f>SUM(D17:D20)</f>
        <v>0</v>
      </c>
      <c r="E21" s="1687">
        <f>SUM(E17:E20)</f>
        <v>0</v>
      </c>
      <c r="F21" s="1687">
        <f>SUM(F17:F20)</f>
        <v>0</v>
      </c>
      <c r="G21" s="552"/>
    </row>
    <row r="22" spans="1:11" ht="15.75" customHeight="1" thickTop="1" x14ac:dyDescent="0.2">
      <c r="A22" s="2180" t="s">
        <v>1111</v>
      </c>
      <c r="B22" s="2154"/>
      <c r="C22" s="2162"/>
      <c r="D22" s="2163"/>
      <c r="E22" s="2163"/>
      <c r="F22" s="2164"/>
    </row>
    <row r="23" spans="1:11" ht="13.5" thickBot="1" x14ac:dyDescent="0.25">
      <c r="A23" s="2168" t="s">
        <v>632</v>
      </c>
      <c r="B23" s="2169"/>
      <c r="C23" s="581"/>
      <c r="D23" s="581"/>
      <c r="E23" s="581"/>
      <c r="F23" s="1687">
        <f>SUM(C23+D23)-E23</f>
        <v>0</v>
      </c>
      <c r="G23" s="552"/>
    </row>
    <row r="24" spans="1:11" ht="15.75" customHeight="1" thickTop="1" x14ac:dyDescent="0.2">
      <c r="A24" s="2180" t="s">
        <v>1112</v>
      </c>
      <c r="B24" s="2154"/>
      <c r="C24" s="2162"/>
      <c r="D24" s="2163"/>
      <c r="E24" s="2163"/>
      <c r="F24" s="2164"/>
    </row>
    <row r="25" spans="1:11" ht="13.5" thickBot="1" x14ac:dyDescent="0.25">
      <c r="A25" s="2168" t="s">
        <v>633</v>
      </c>
      <c r="B25" s="2169"/>
      <c r="C25" s="581"/>
      <c r="D25" s="581"/>
      <c r="E25" s="581"/>
      <c r="F25" s="1687">
        <f>SUM(C25+D25)-E25</f>
        <v>0</v>
      </c>
      <c r="G25" s="552"/>
    </row>
    <row r="26" spans="1:11" ht="15.75" customHeight="1" thickTop="1" x14ac:dyDescent="0.2">
      <c r="A26" s="2153" t="s">
        <v>656</v>
      </c>
      <c r="B26" s="2154"/>
      <c r="C26" s="727"/>
      <c r="D26" s="727"/>
      <c r="E26" s="727"/>
      <c r="F26" s="728"/>
    </row>
    <row r="27" spans="1:11" ht="13.5" thickBot="1" x14ac:dyDescent="0.25">
      <c r="A27" s="2155" t="s">
        <v>1069</v>
      </c>
      <c r="B27" s="2156"/>
      <c r="C27" s="585"/>
      <c r="D27" s="585"/>
      <c r="E27" s="585"/>
      <c r="F27" s="1687">
        <f>SUM(C27+D27)-E27</f>
        <v>0</v>
      </c>
      <c r="G27" s="552"/>
    </row>
    <row r="28" spans="1:11" ht="7.5" customHeight="1" thickTop="1" x14ac:dyDescent="0.2">
      <c r="A28" s="593"/>
    </row>
    <row r="29" spans="1:11" ht="23.25" customHeight="1" x14ac:dyDescent="0.2">
      <c r="A29" s="2181" t="s">
        <v>581</v>
      </c>
      <c r="B29" s="2158"/>
      <c r="C29" s="729"/>
      <c r="D29" s="729"/>
      <c r="E29" s="729"/>
      <c r="F29" s="729"/>
      <c r="G29" s="729"/>
      <c r="H29" s="729"/>
      <c r="I29" s="729"/>
      <c r="J29" s="729"/>
    </row>
    <row r="30" spans="1:11" ht="33.75" x14ac:dyDescent="0.2">
      <c r="A30" s="1462" t="s">
        <v>1070</v>
      </c>
      <c r="B30" s="730" t="s">
        <v>1123</v>
      </c>
      <c r="C30" s="1817" t="s">
        <v>582</v>
      </c>
      <c r="D30" s="1817" t="s">
        <v>1663</v>
      </c>
      <c r="E30" s="1817" t="s">
        <v>1937</v>
      </c>
      <c r="F30" s="1817" t="s">
        <v>1938</v>
      </c>
      <c r="G30" s="1817" t="s">
        <v>1888</v>
      </c>
      <c r="H30" s="1817" t="s">
        <v>1939</v>
      </c>
      <c r="I30" s="1817" t="s">
        <v>1940</v>
      </c>
      <c r="J30" s="1818" t="s">
        <v>2</v>
      </c>
      <c r="K30" s="731"/>
    </row>
    <row r="31" spans="1:11" ht="12" customHeight="1" x14ac:dyDescent="0.2">
      <c r="A31" s="732" t="s">
        <v>2057</v>
      </c>
      <c r="B31" s="733">
        <v>42139</v>
      </c>
      <c r="C31" s="734">
        <v>7095000</v>
      </c>
      <c r="D31" s="735">
        <v>1</v>
      </c>
      <c r="E31" s="734">
        <v>3905000</v>
      </c>
      <c r="F31" s="734"/>
      <c r="G31" s="734"/>
      <c r="H31" s="734">
        <v>3905000</v>
      </c>
      <c r="I31" s="1688">
        <f>((E31+F31)-H31)+G31</f>
        <v>0</v>
      </c>
      <c r="J31" s="734"/>
      <c r="K31" s="736"/>
    </row>
    <row r="32" spans="1:11" ht="12" customHeight="1" x14ac:dyDescent="0.2">
      <c r="A32" s="732" t="s">
        <v>2058</v>
      </c>
      <c r="B32" s="733">
        <v>43078</v>
      </c>
      <c r="C32" s="734">
        <v>9735000</v>
      </c>
      <c r="D32" s="735">
        <v>6</v>
      </c>
      <c r="E32" s="734">
        <v>9735000</v>
      </c>
      <c r="F32" s="734"/>
      <c r="G32" s="734"/>
      <c r="H32" s="734"/>
      <c r="I32" s="1688">
        <f>((E32+F32)-H32)+G32</f>
        <v>9735000</v>
      </c>
      <c r="J32" s="734">
        <v>9050214</v>
      </c>
      <c r="K32" s="736"/>
    </row>
    <row r="33" spans="1:11" ht="12" customHeight="1" x14ac:dyDescent="0.2">
      <c r="A33" s="732" t="s">
        <v>2059</v>
      </c>
      <c r="B33" s="733">
        <v>43179</v>
      </c>
      <c r="C33" s="734">
        <v>9995000</v>
      </c>
      <c r="D33" s="735">
        <v>6</v>
      </c>
      <c r="E33" s="734">
        <v>9995000</v>
      </c>
      <c r="F33" s="734"/>
      <c r="G33" s="734"/>
      <c r="H33" s="734"/>
      <c r="I33" s="1688">
        <f t="shared" ref="I33:I48" si="1">((E33+F33)-H33)+G33</f>
        <v>9995000</v>
      </c>
      <c r="J33" s="734">
        <v>9291925</v>
      </c>
      <c r="K33" s="736"/>
    </row>
    <row r="34" spans="1:11" ht="12" customHeight="1" x14ac:dyDescent="0.2">
      <c r="A34" s="732" t="s">
        <v>2065</v>
      </c>
      <c r="B34" s="733">
        <v>43403</v>
      </c>
      <c r="C34" s="734">
        <v>14570000</v>
      </c>
      <c r="D34" s="735">
        <v>1</v>
      </c>
      <c r="E34" s="734"/>
      <c r="F34" s="734">
        <v>14570000</v>
      </c>
      <c r="G34" s="734"/>
      <c r="H34" s="734">
        <v>14570000</v>
      </c>
      <c r="I34" s="1688">
        <f t="shared" si="1"/>
        <v>0</v>
      </c>
      <c r="J34" s="734"/>
      <c r="K34" s="737"/>
    </row>
    <row r="35" spans="1:11" ht="12" customHeight="1" x14ac:dyDescent="0.2">
      <c r="A35" s="732" t="s">
        <v>2066</v>
      </c>
      <c r="B35" s="733">
        <v>43403</v>
      </c>
      <c r="C35" s="738">
        <v>19970000</v>
      </c>
      <c r="D35" s="735">
        <v>1</v>
      </c>
      <c r="E35" s="738"/>
      <c r="F35" s="738">
        <v>19970000</v>
      </c>
      <c r="G35" s="738"/>
      <c r="H35" s="738">
        <v>19970000</v>
      </c>
      <c r="I35" s="1688">
        <f t="shared" si="1"/>
        <v>0</v>
      </c>
      <c r="J35" s="738"/>
      <c r="K35" s="737"/>
    </row>
    <row r="36" spans="1:11" ht="12" customHeight="1" x14ac:dyDescent="0.2">
      <c r="A36" s="732" t="s">
        <v>2067</v>
      </c>
      <c r="B36" s="733">
        <v>43545</v>
      </c>
      <c r="C36" s="734">
        <v>31460000</v>
      </c>
      <c r="D36" s="735">
        <v>1</v>
      </c>
      <c r="E36" s="734"/>
      <c r="F36" s="734">
        <v>31460000</v>
      </c>
      <c r="G36" s="734"/>
      <c r="H36" s="734"/>
      <c r="I36" s="1688">
        <f t="shared" si="1"/>
        <v>31460000</v>
      </c>
      <c r="J36" s="734">
        <f>29247020+1</f>
        <v>29247021</v>
      </c>
      <c r="K36" s="739"/>
    </row>
    <row r="37" spans="1:11" ht="12" customHeight="1" x14ac:dyDescent="0.2">
      <c r="A37" s="732"/>
      <c r="B37" s="733"/>
      <c r="C37" s="467"/>
      <c r="D37" s="740"/>
      <c r="E37" s="467"/>
      <c r="F37" s="467"/>
      <c r="G37" s="467"/>
      <c r="H37" s="467"/>
      <c r="I37" s="1688">
        <f t="shared" si="1"/>
        <v>0</v>
      </c>
      <c r="J37" s="467"/>
      <c r="K37" s="737"/>
    </row>
    <row r="38" spans="1:11" ht="12" customHeight="1" x14ac:dyDescent="0.2">
      <c r="A38" s="732" t="s">
        <v>2060</v>
      </c>
      <c r="B38" s="733" t="s">
        <v>2061</v>
      </c>
      <c r="C38" s="467">
        <v>329008</v>
      </c>
      <c r="D38" s="740">
        <v>7</v>
      </c>
      <c r="E38" s="467">
        <v>189942</v>
      </c>
      <c r="F38" s="742"/>
      <c r="G38" s="742"/>
      <c r="H38" s="467">
        <v>71899</v>
      </c>
      <c r="I38" s="1688">
        <f t="shared" si="1"/>
        <v>118043</v>
      </c>
      <c r="J38" s="743">
        <v>118043</v>
      </c>
      <c r="K38" s="744"/>
    </row>
    <row r="39" spans="1:11" ht="12" customHeight="1" x14ac:dyDescent="0.2">
      <c r="A39" s="732"/>
      <c r="B39" s="733"/>
      <c r="C39" s="734"/>
      <c r="D39" s="741"/>
      <c r="E39" s="742"/>
      <c r="F39" s="742"/>
      <c r="G39" s="742"/>
      <c r="H39" s="742"/>
      <c r="I39" s="1688">
        <f t="shared" si="1"/>
        <v>0</v>
      </c>
      <c r="J39" s="743"/>
      <c r="K39" s="744"/>
    </row>
    <row r="40" spans="1:11" ht="12" customHeight="1" x14ac:dyDescent="0.2">
      <c r="A40" s="732"/>
      <c r="B40" s="733"/>
      <c r="C40" s="734"/>
      <c r="D40" s="741"/>
      <c r="E40" s="742"/>
      <c r="F40" s="742"/>
      <c r="G40" s="742"/>
      <c r="H40" s="742"/>
      <c r="I40" s="1688">
        <f t="shared" si="1"/>
        <v>0</v>
      </c>
      <c r="J40" s="743"/>
      <c r="K40" s="744"/>
    </row>
    <row r="41" spans="1:11" ht="12" customHeight="1" x14ac:dyDescent="0.2">
      <c r="A41" s="732"/>
      <c r="B41" s="733"/>
      <c r="C41" s="734"/>
      <c r="D41" s="741"/>
      <c r="E41" s="742"/>
      <c r="F41" s="742"/>
      <c r="G41" s="742"/>
      <c r="H41" s="742"/>
      <c r="I41" s="1688">
        <f t="shared" si="1"/>
        <v>0</v>
      </c>
      <c r="J41" s="743"/>
      <c r="K41" s="744"/>
    </row>
    <row r="42" spans="1:11" ht="12" customHeight="1" x14ac:dyDescent="0.2">
      <c r="A42" s="732"/>
      <c r="B42" s="733"/>
      <c r="C42" s="734"/>
      <c r="D42" s="741"/>
      <c r="E42" s="742"/>
      <c r="F42" s="742"/>
      <c r="G42" s="742"/>
      <c r="H42" s="742"/>
      <c r="I42" s="1688">
        <f t="shared" si="1"/>
        <v>0</v>
      </c>
      <c r="J42" s="743"/>
      <c r="K42" s="744"/>
    </row>
    <row r="43" spans="1:11" ht="12" customHeight="1" x14ac:dyDescent="0.2">
      <c r="A43" s="732"/>
      <c r="B43" s="733"/>
      <c r="C43" s="734"/>
      <c r="D43" s="741"/>
      <c r="E43" s="742"/>
      <c r="F43" s="742"/>
      <c r="G43" s="742"/>
      <c r="H43" s="742"/>
      <c r="I43" s="1688">
        <f t="shared" si="1"/>
        <v>0</v>
      </c>
      <c r="J43" s="743"/>
      <c r="K43" s="744"/>
    </row>
    <row r="44" spans="1:11" ht="12" customHeight="1" x14ac:dyDescent="0.2">
      <c r="A44" s="732"/>
      <c r="B44" s="733"/>
      <c r="C44" s="734"/>
      <c r="D44" s="735"/>
      <c r="E44" s="734"/>
      <c r="F44" s="734"/>
      <c r="G44" s="734"/>
      <c r="H44" s="734"/>
      <c r="I44" s="1688">
        <f t="shared" si="1"/>
        <v>0</v>
      </c>
      <c r="J44" s="734"/>
      <c r="K44" s="737"/>
    </row>
    <row r="45" spans="1:11" ht="12" customHeight="1" x14ac:dyDescent="0.2">
      <c r="A45" s="732"/>
      <c r="B45" s="733"/>
      <c r="C45" s="734"/>
      <c r="D45" s="735"/>
      <c r="E45" s="734"/>
      <c r="F45" s="734"/>
      <c r="G45" s="734"/>
      <c r="H45" s="734"/>
      <c r="I45" s="1688">
        <f t="shared" si="1"/>
        <v>0</v>
      </c>
      <c r="J45" s="734"/>
      <c r="K45" s="737"/>
    </row>
    <row r="46" spans="1:11" ht="12" customHeight="1" x14ac:dyDescent="0.2">
      <c r="A46" s="732"/>
      <c r="B46" s="733"/>
      <c r="C46" s="734"/>
      <c r="D46" s="735"/>
      <c r="E46" s="734"/>
      <c r="F46" s="734"/>
      <c r="G46" s="734"/>
      <c r="H46" s="734"/>
      <c r="I46" s="1688">
        <f t="shared" si="1"/>
        <v>0</v>
      </c>
      <c r="J46" s="734"/>
      <c r="K46" s="737"/>
    </row>
    <row r="47" spans="1:11" ht="12" customHeight="1" x14ac:dyDescent="0.2">
      <c r="A47" s="732"/>
      <c r="B47" s="733"/>
      <c r="C47" s="738"/>
      <c r="D47" s="735"/>
      <c r="E47" s="738"/>
      <c r="F47" s="738"/>
      <c r="G47" s="738"/>
      <c r="H47" s="738"/>
      <c r="I47" s="1688">
        <f t="shared" si="1"/>
        <v>0</v>
      </c>
      <c r="J47" s="738"/>
      <c r="K47" s="737"/>
    </row>
    <row r="48" spans="1:11" ht="12" customHeight="1" x14ac:dyDescent="0.2">
      <c r="A48" s="732"/>
      <c r="B48" s="733"/>
      <c r="C48" s="734"/>
      <c r="D48" s="735"/>
      <c r="E48" s="734"/>
      <c r="F48" s="734"/>
      <c r="G48" s="734"/>
      <c r="H48" s="734"/>
      <c r="I48" s="1688">
        <f t="shared" si="1"/>
        <v>0</v>
      </c>
      <c r="J48" s="734"/>
      <c r="K48" s="737"/>
    </row>
    <row r="49" spans="1:11" ht="12" customHeight="1" x14ac:dyDescent="0.2">
      <c r="A49" s="732"/>
      <c r="B49" s="733"/>
      <c r="C49" s="1688">
        <f>SUM(C31:C48)</f>
        <v>93154008</v>
      </c>
      <c r="D49" s="745"/>
      <c r="E49" s="1688">
        <f t="shared" ref="E49:J49" si="2">SUM(E31:E48)</f>
        <v>23824942</v>
      </c>
      <c r="F49" s="1688">
        <f t="shared" si="2"/>
        <v>66000000</v>
      </c>
      <c r="G49" s="1688">
        <f t="shared" si="2"/>
        <v>0</v>
      </c>
      <c r="H49" s="1688">
        <f t="shared" si="2"/>
        <v>38516899</v>
      </c>
      <c r="I49" s="1688">
        <f t="shared" si="2"/>
        <v>51308043</v>
      </c>
      <c r="J49" s="1688">
        <f t="shared" si="2"/>
        <v>47707203</v>
      </c>
      <c r="K49" s="737"/>
    </row>
    <row r="50" spans="1:11" ht="6" customHeight="1" x14ac:dyDescent="0.2">
      <c r="A50" s="746"/>
      <c r="B50" s="736"/>
      <c r="C50" s="736"/>
      <c r="D50" s="736"/>
      <c r="E50" s="736"/>
      <c r="F50" s="736"/>
      <c r="G50" s="736"/>
      <c r="H50" s="736"/>
      <c r="I50" s="736"/>
      <c r="J50" s="746"/>
    </row>
    <row r="51" spans="1:11" x14ac:dyDescent="0.2">
      <c r="A51" s="747" t="s">
        <v>1786</v>
      </c>
      <c r="B51" s="746"/>
      <c r="C51" s="737"/>
      <c r="D51" s="737"/>
      <c r="E51" s="737"/>
      <c r="F51" s="737"/>
      <c r="G51" s="737"/>
      <c r="H51" s="736"/>
      <c r="I51" s="736"/>
      <c r="J51" s="746"/>
    </row>
    <row r="52" spans="1:11" ht="11.25" customHeight="1" x14ac:dyDescent="0.2">
      <c r="A52" s="748" t="s">
        <v>911</v>
      </c>
      <c r="B52" s="2172" t="s">
        <v>583</v>
      </c>
      <c r="C52" s="2173"/>
      <c r="D52" s="2173"/>
      <c r="E52" s="749" t="s">
        <v>844</v>
      </c>
      <c r="F52" s="2174" t="s">
        <v>2068</v>
      </c>
      <c r="G52" s="2175"/>
      <c r="H52" s="736"/>
      <c r="I52" s="736"/>
      <c r="J52" s="746"/>
    </row>
    <row r="53" spans="1:11" ht="11.25" customHeight="1" x14ac:dyDescent="0.2">
      <c r="A53" s="750" t="s">
        <v>912</v>
      </c>
      <c r="B53" s="751" t="s">
        <v>950</v>
      </c>
      <c r="C53" s="746"/>
      <c r="D53" s="737"/>
      <c r="E53" s="749" t="s">
        <v>496</v>
      </c>
      <c r="F53" s="2176"/>
      <c r="G53" s="2177"/>
      <c r="H53" s="736"/>
      <c r="I53" s="736"/>
      <c r="J53" s="746"/>
    </row>
    <row r="54" spans="1:11" ht="11.25" customHeight="1" x14ac:dyDescent="0.2">
      <c r="A54" s="752" t="s">
        <v>913</v>
      </c>
      <c r="B54" s="747" t="s">
        <v>951</v>
      </c>
      <c r="C54" s="746"/>
      <c r="D54" s="737"/>
      <c r="E54" s="749" t="s">
        <v>497</v>
      </c>
      <c r="F54" s="2176"/>
      <c r="G54" s="2177"/>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06" t="s">
        <v>855</v>
      </c>
      <c r="B1" s="2207"/>
      <c r="C1" s="2207"/>
      <c r="D1" s="2207"/>
      <c r="E1" s="2207"/>
      <c r="F1" s="2207"/>
      <c r="G1" s="2208"/>
      <c r="H1" s="1463"/>
      <c r="I1" s="760"/>
      <c r="J1" s="433"/>
    </row>
    <row r="2" spans="1:11" ht="26.25" x14ac:dyDescent="0.2">
      <c r="A2" s="2185" t="s">
        <v>1667</v>
      </c>
      <c r="B2" s="2186"/>
      <c r="C2" s="2186"/>
      <c r="D2" s="2186"/>
      <c r="E2" s="2187"/>
      <c r="F2" s="761" t="s">
        <v>903</v>
      </c>
      <c r="G2" s="762" t="s">
        <v>1664</v>
      </c>
      <c r="H2" s="762" t="s">
        <v>409</v>
      </c>
      <c r="I2" s="762" t="s">
        <v>1157</v>
      </c>
      <c r="J2" s="762" t="s">
        <v>1791</v>
      </c>
      <c r="K2" s="762" t="s">
        <v>138</v>
      </c>
    </row>
    <row r="3" spans="1:11" x14ac:dyDescent="0.2">
      <c r="A3" s="2188" t="s">
        <v>1941</v>
      </c>
      <c r="B3" s="2189"/>
      <c r="C3" s="2189"/>
      <c r="D3" s="2189"/>
      <c r="E3" s="2190"/>
      <c r="F3" s="763"/>
      <c r="G3" s="764"/>
      <c r="H3" s="764"/>
      <c r="I3" s="764"/>
      <c r="J3" s="765"/>
      <c r="K3" s="765"/>
    </row>
    <row r="4" spans="1:11" x14ac:dyDescent="0.2">
      <c r="A4" s="2191" t="s">
        <v>368</v>
      </c>
      <c r="B4" s="2192"/>
      <c r="C4" s="2192"/>
      <c r="D4" s="2192"/>
      <c r="E4" s="2173"/>
      <c r="F4" s="766"/>
      <c r="G4" s="767"/>
      <c r="H4" s="768"/>
      <c r="I4" s="767"/>
      <c r="J4" s="769"/>
      <c r="K4" s="769"/>
    </row>
    <row r="5" spans="1:11" x14ac:dyDescent="0.2">
      <c r="A5" s="2209" t="s">
        <v>1068</v>
      </c>
      <c r="B5" s="2182"/>
      <c r="C5" s="2182"/>
      <c r="D5" s="2182"/>
      <c r="E5" s="2210"/>
      <c r="F5" s="770" t="s">
        <v>847</v>
      </c>
      <c r="G5" s="771"/>
      <c r="H5" s="764"/>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row>
    <row r="10" spans="1:11" x14ac:dyDescent="0.2">
      <c r="A10" s="2209" t="s">
        <v>1792</v>
      </c>
      <c r="B10" s="2182"/>
      <c r="C10" s="2182"/>
      <c r="D10" s="2182"/>
      <c r="E10" s="2211"/>
      <c r="F10" s="783" t="s">
        <v>861</v>
      </c>
      <c r="G10" s="782"/>
      <c r="H10" s="784"/>
      <c r="I10" s="764"/>
      <c r="J10" s="765"/>
      <c r="K10" s="765"/>
    </row>
    <row r="11" spans="1:11" x14ac:dyDescent="0.2">
      <c r="A11" s="2209" t="s">
        <v>160</v>
      </c>
      <c r="B11" s="2182"/>
      <c r="C11" s="2182"/>
      <c r="D11" s="2182"/>
      <c r="E11" s="2210"/>
      <c r="F11" s="770" t="s">
        <v>851</v>
      </c>
      <c r="G11" s="771"/>
      <c r="H11" s="764"/>
      <c r="I11" s="764"/>
      <c r="J11" s="765"/>
      <c r="K11" s="773"/>
    </row>
    <row r="12" spans="1:11" ht="13.5" thickBot="1" x14ac:dyDescent="0.25">
      <c r="A12" s="2199" t="s">
        <v>904</v>
      </c>
      <c r="B12" s="2200"/>
      <c r="C12" s="2200"/>
      <c r="D12" s="2200"/>
      <c r="E12" s="2201"/>
      <c r="F12" s="1689"/>
      <c r="G12" s="1690">
        <f>SUM(G5:G11)</f>
        <v>0</v>
      </c>
      <c r="H12" s="1690">
        <f>SUM(H5:H11)</f>
        <v>0</v>
      </c>
      <c r="I12" s="1690">
        <f>SUM(I5:I11)</f>
        <v>0</v>
      </c>
      <c r="J12" s="1690">
        <f>SUM(J5:J11)</f>
        <v>0</v>
      </c>
      <c r="K12" s="1690">
        <f>SUM(K5:K11)</f>
        <v>0</v>
      </c>
    </row>
    <row r="13" spans="1:11" ht="13.5" thickTop="1" x14ac:dyDescent="0.2">
      <c r="A13" s="2193" t="s">
        <v>369</v>
      </c>
      <c r="B13" s="2194"/>
      <c r="C13" s="2194"/>
      <c r="D13" s="2194"/>
      <c r="E13" s="2195"/>
      <c r="F13" s="785"/>
      <c r="G13" s="786"/>
      <c r="H13" s="787"/>
      <c r="I13" s="788"/>
      <c r="J13" s="788"/>
      <c r="K13" s="788"/>
    </row>
    <row r="14" spans="1:11" x14ac:dyDescent="0.2">
      <c r="A14" s="2215" t="s">
        <v>455</v>
      </c>
      <c r="B14" s="2215"/>
      <c r="C14" s="2215"/>
      <c r="D14" s="2215"/>
      <c r="E14" s="2216"/>
      <c r="F14" s="789" t="s">
        <v>853</v>
      </c>
      <c r="G14" s="782"/>
      <c r="H14" s="764"/>
      <c r="I14" s="771"/>
      <c r="J14" s="773"/>
      <c r="K14" s="765"/>
    </row>
    <row r="15" spans="1:11" x14ac:dyDescent="0.2">
      <c r="A15" s="2182" t="s">
        <v>4</v>
      </c>
      <c r="B15" s="2182"/>
      <c r="C15" s="2182"/>
      <c r="D15" s="2182"/>
      <c r="E15" s="2210"/>
      <c r="F15" s="789" t="s">
        <v>854</v>
      </c>
      <c r="G15" s="771"/>
      <c r="H15" s="764"/>
      <c r="I15" s="764"/>
      <c r="J15" s="765"/>
      <c r="K15" s="765"/>
    </row>
    <row r="16" spans="1:11" x14ac:dyDescent="0.2">
      <c r="A16" s="2182" t="s">
        <v>297</v>
      </c>
      <c r="B16" s="2182"/>
      <c r="C16" s="2182"/>
      <c r="D16" s="2182"/>
      <c r="E16" s="2210"/>
      <c r="F16" s="789" t="s">
        <v>922</v>
      </c>
      <c r="G16" s="772"/>
      <c r="H16" s="767"/>
      <c r="I16" s="767"/>
      <c r="J16" s="769"/>
      <c r="K16" s="769"/>
    </row>
    <row r="17" spans="1:11" x14ac:dyDescent="0.2">
      <c r="A17" s="2204" t="s">
        <v>934</v>
      </c>
      <c r="B17" s="2204"/>
      <c r="C17" s="2204"/>
      <c r="D17" s="2204"/>
      <c r="E17" s="2205"/>
      <c r="F17" s="790"/>
      <c r="G17" s="791"/>
      <c r="H17" s="792"/>
      <c r="I17" s="792"/>
      <c r="J17" s="793"/>
      <c r="K17" s="794"/>
    </row>
    <row r="18" spans="1:11" x14ac:dyDescent="0.2">
      <c r="A18" s="2196" t="s">
        <v>367</v>
      </c>
      <c r="B18" s="2197"/>
      <c r="C18" s="2197"/>
      <c r="D18" s="2197"/>
      <c r="E18" s="2198"/>
      <c r="F18" s="789" t="s">
        <v>931</v>
      </c>
      <c r="G18" s="782"/>
      <c r="H18" s="782"/>
      <c r="I18" s="782"/>
      <c r="J18" s="765"/>
      <c r="K18" s="795"/>
    </row>
    <row r="19" spans="1:11" ht="21.75" customHeight="1" x14ac:dyDescent="0.2">
      <c r="A19" s="2217" t="s">
        <v>1788</v>
      </c>
      <c r="B19" s="2217"/>
      <c r="C19" s="2217"/>
      <c r="D19" s="2217"/>
      <c r="E19" s="2218"/>
      <c r="F19" s="789" t="s">
        <v>932</v>
      </c>
      <c r="G19" s="782"/>
      <c r="H19" s="782"/>
      <c r="I19" s="782"/>
      <c r="J19" s="765"/>
      <c r="K19" s="795"/>
    </row>
    <row r="20" spans="1:11" x14ac:dyDescent="0.2">
      <c r="A20" s="2196" t="s">
        <v>1793</v>
      </c>
      <c r="B20" s="2197"/>
      <c r="C20" s="2197"/>
      <c r="D20" s="2197"/>
      <c r="E20" s="2198"/>
      <c r="F20" s="789" t="s">
        <v>933</v>
      </c>
      <c r="G20" s="782"/>
      <c r="H20" s="782"/>
      <c r="I20" s="782"/>
      <c r="J20" s="765"/>
      <c r="K20" s="795"/>
    </row>
    <row r="21" spans="1:11" ht="13.5" thickBot="1" x14ac:dyDescent="0.25">
      <c r="A21" s="2202" t="s">
        <v>637</v>
      </c>
      <c r="B21" s="2202"/>
      <c r="C21" s="2202"/>
      <c r="D21" s="2202"/>
      <c r="E21" s="2202"/>
      <c r="F21" s="1691"/>
      <c r="G21" s="792"/>
      <c r="H21" s="796"/>
      <c r="I21" s="796"/>
      <c r="J21" s="1692">
        <f>SUM(J18:J20)</f>
        <v>0</v>
      </c>
      <c r="K21" s="793"/>
    </row>
    <row r="22" spans="1:11" ht="13.5" thickTop="1" x14ac:dyDescent="0.2">
      <c r="A22" s="2182" t="s">
        <v>1794</v>
      </c>
      <c r="B22" s="2182"/>
      <c r="C22" s="2182"/>
      <c r="D22" s="2182"/>
      <c r="E22" s="2210"/>
      <c r="F22" s="789" t="s">
        <v>861</v>
      </c>
      <c r="G22" s="782"/>
      <c r="H22" s="764"/>
      <c r="I22" s="764"/>
      <c r="J22" s="797"/>
      <c r="K22" s="765"/>
    </row>
    <row r="23" spans="1:11" ht="13.5" thickBot="1" x14ac:dyDescent="0.25">
      <c r="A23" s="2203" t="s">
        <v>905</v>
      </c>
      <c r="B23" s="2202"/>
      <c r="C23" s="2202"/>
      <c r="D23" s="2202"/>
      <c r="E23" s="2202"/>
      <c r="F23" s="1693"/>
      <c r="G23" s="1690">
        <f>SUM(G14:G16,G21,G22)</f>
        <v>0</v>
      </c>
      <c r="H23" s="1690">
        <f>SUM(H14:H16,H21,H22)</f>
        <v>0</v>
      </c>
      <c r="I23" s="1690">
        <f>SUM(I14:I16,I21,I22)</f>
        <v>0</v>
      </c>
      <c r="J23" s="1690">
        <f>SUM(J14:J16,J21,J22)</f>
        <v>0</v>
      </c>
      <c r="K23" s="1690">
        <f>SUM(K14:K16,K21,K22)</f>
        <v>0</v>
      </c>
    </row>
    <row r="24" spans="1:11" ht="14.25" thickTop="1" thickBot="1" x14ac:dyDescent="0.25">
      <c r="A24" s="2203" t="s">
        <v>1942</v>
      </c>
      <c r="B24" s="2202"/>
      <c r="C24" s="2202"/>
      <c r="D24" s="2202"/>
      <c r="E24" s="2202"/>
      <c r="F24" s="1694"/>
      <c r="G24" s="1695">
        <f>SUM(G3,G12)-G23</f>
        <v>0</v>
      </c>
      <c r="H24" s="1695">
        <f>SUM(H3,H12)-H23</f>
        <v>0</v>
      </c>
      <c r="I24" s="1695">
        <f>SUM(I3,I12)-I23</f>
        <v>0</v>
      </c>
      <c r="J24" s="1695">
        <f>SUM(J3,J12)-J23</f>
        <v>0</v>
      </c>
      <c r="K24" s="1695">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690">
        <f>G24-G25</f>
        <v>0</v>
      </c>
      <c r="H26" s="1690">
        <f>H24-H25</f>
        <v>0</v>
      </c>
      <c r="I26" s="1690">
        <f>I24-I25</f>
        <v>0</v>
      </c>
      <c r="J26" s="1690">
        <f>J24-J25</f>
        <v>0</v>
      </c>
      <c r="K26" s="1690">
        <f>K24-K25</f>
        <v>0</v>
      </c>
    </row>
    <row r="27" spans="1:11" ht="5.25" customHeight="1" thickTop="1" x14ac:dyDescent="0.2">
      <c r="I27" s="202"/>
      <c r="J27" s="202"/>
    </row>
    <row r="28" spans="1:11" ht="29.25" customHeight="1" x14ac:dyDescent="0.2">
      <c r="A28" s="1812" t="s">
        <v>1887</v>
      </c>
      <c r="B28" s="1813"/>
      <c r="C28" s="1813"/>
      <c r="D28" s="1813"/>
      <c r="E28" s="1814"/>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212"/>
      <c r="I31" s="2213"/>
      <c r="J31" s="2213"/>
      <c r="K31" s="2213"/>
    </row>
    <row r="32" spans="1:11" x14ac:dyDescent="0.2">
      <c r="A32" s="809"/>
      <c r="B32" s="237"/>
      <c r="C32" s="237"/>
      <c r="D32" s="237"/>
      <c r="E32" s="805"/>
      <c r="F32" s="811" t="s">
        <v>539</v>
      </c>
      <c r="G32" s="764"/>
      <c r="H32" s="2214"/>
      <c r="I32" s="2213"/>
      <c r="J32" s="2213"/>
      <c r="K32" s="2213"/>
    </row>
    <row r="33" spans="1:11" ht="1.5" customHeight="1" x14ac:dyDescent="0.2">
      <c r="A33" s="812" t="s">
        <v>1168</v>
      </c>
      <c r="B33" s="364"/>
      <c r="C33" s="364"/>
      <c r="D33" s="364"/>
      <c r="E33" s="364"/>
      <c r="F33" s="364"/>
      <c r="G33" s="813"/>
      <c r="H33" s="2214"/>
      <c r="I33" s="2213"/>
      <c r="J33" s="2213"/>
      <c r="K33" s="2213"/>
    </row>
    <row r="34" spans="1:11" x14ac:dyDescent="0.2">
      <c r="A34" s="814" t="s">
        <v>1795</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182" t="s">
        <v>540</v>
      </c>
      <c r="B41" s="2183"/>
      <c r="C41" s="2183"/>
      <c r="D41" s="2183"/>
      <c r="E41" s="2183"/>
      <c r="F41" s="2184"/>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464" t="s">
        <v>1789</v>
      </c>
      <c r="B46" s="408" t="s">
        <v>1665</v>
      </c>
    </row>
    <row r="47" spans="1:11" s="823" customFormat="1" ht="12.75" customHeight="1" x14ac:dyDescent="0.2">
      <c r="A47" s="821"/>
      <c r="B47" s="822" t="s">
        <v>1666</v>
      </c>
      <c r="E47" s="822"/>
      <c r="K47" s="824"/>
    </row>
    <row r="48" spans="1:11" ht="12.75" customHeight="1" x14ac:dyDescent="0.2">
      <c r="A48" s="1465" t="s">
        <v>1790</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21" t="s">
        <v>1886</v>
      </c>
      <c r="B1" s="2222"/>
      <c r="C1" s="2223"/>
      <c r="D1" s="826"/>
      <c r="E1" s="827"/>
      <c r="F1" s="827"/>
      <c r="G1" s="828"/>
      <c r="H1" s="829"/>
      <c r="I1" s="830"/>
      <c r="J1" s="2219"/>
      <c r="K1" s="2220"/>
      <c r="L1" s="2220"/>
    </row>
    <row r="2" spans="1:14" ht="69.75" customHeight="1" x14ac:dyDescent="0.2">
      <c r="A2" s="831" t="s">
        <v>1668</v>
      </c>
      <c r="B2" s="832" t="s">
        <v>377</v>
      </c>
      <c r="C2" s="833" t="s">
        <v>1943</v>
      </c>
      <c r="D2" s="833" t="s">
        <v>1944</v>
      </c>
      <c r="E2" s="833" t="s">
        <v>1945</v>
      </c>
      <c r="F2" s="833" t="s">
        <v>1946</v>
      </c>
      <c r="G2" s="833" t="s">
        <v>604</v>
      </c>
      <c r="H2" s="833" t="s">
        <v>1947</v>
      </c>
      <c r="I2" s="833" t="s">
        <v>1948</v>
      </c>
      <c r="J2" s="833" t="s">
        <v>1949</v>
      </c>
      <c r="K2" s="833" t="s">
        <v>1950</v>
      </c>
      <c r="L2" s="833" t="s">
        <v>1951</v>
      </c>
      <c r="M2" s="834"/>
      <c r="N2" s="834"/>
    </row>
    <row r="3" spans="1:14" ht="13.5" thickBot="1" x14ac:dyDescent="0.25">
      <c r="A3" s="1562" t="s">
        <v>891</v>
      </c>
      <c r="B3" s="1563">
        <v>210</v>
      </c>
      <c r="C3" s="835"/>
      <c r="D3" s="835"/>
      <c r="E3" s="835"/>
      <c r="F3" s="1692">
        <f>(C3+D3)-E3</f>
        <v>0</v>
      </c>
      <c r="G3" s="836"/>
      <c r="H3" s="835"/>
      <c r="I3" s="835"/>
      <c r="J3" s="835"/>
      <c r="K3" s="1701">
        <f>(H3+I3)-J3</f>
        <v>0</v>
      </c>
      <c r="L3" s="1701">
        <f>F3-K3</f>
        <v>0</v>
      </c>
      <c r="M3" s="834"/>
      <c r="N3" s="834"/>
    </row>
    <row r="4" spans="1:14" ht="15" customHeight="1" thickTop="1" x14ac:dyDescent="0.2">
      <c r="A4" s="1564" t="s">
        <v>158</v>
      </c>
      <c r="B4" s="1563">
        <v>220</v>
      </c>
      <c r="C4" s="781"/>
      <c r="D4" s="781"/>
      <c r="E4" s="781"/>
      <c r="F4" s="773"/>
      <c r="G4" s="837"/>
      <c r="H4" s="838"/>
      <c r="I4" s="838"/>
      <c r="J4" s="838"/>
      <c r="K4" s="839"/>
      <c r="L4" s="773"/>
    </row>
    <row r="5" spans="1:14" ht="13.5" thickBot="1" x14ac:dyDescent="0.25">
      <c r="A5" s="778" t="s">
        <v>892</v>
      </c>
      <c r="B5" s="840">
        <v>221</v>
      </c>
      <c r="C5" s="841">
        <v>512933</v>
      </c>
      <c r="D5" s="841"/>
      <c r="E5" s="841"/>
      <c r="F5" s="1692">
        <f>(C5+D5)-E5</f>
        <v>512933</v>
      </c>
      <c r="G5" s="837"/>
      <c r="H5" s="842"/>
      <c r="I5" s="842"/>
      <c r="J5" s="842"/>
      <c r="K5" s="793"/>
      <c r="L5" s="1701">
        <f>F5-K5</f>
        <v>512933</v>
      </c>
    </row>
    <row r="6" spans="1:14" ht="14.25" thickTop="1" thickBot="1" x14ac:dyDescent="0.25">
      <c r="A6" s="778" t="s">
        <v>1116</v>
      </c>
      <c r="B6" s="840">
        <v>222</v>
      </c>
      <c r="C6" s="765"/>
      <c r="D6" s="765"/>
      <c r="E6" s="765"/>
      <c r="F6" s="1692">
        <f>(C6+D6)-E6</f>
        <v>0</v>
      </c>
      <c r="G6" s="837">
        <v>50</v>
      </c>
      <c r="H6" s="765"/>
      <c r="I6" s="765"/>
      <c r="J6" s="765"/>
      <c r="K6" s="1701">
        <f>(H6+I6)-J6</f>
        <v>0</v>
      </c>
      <c r="L6" s="1701">
        <f>F6-K6</f>
        <v>0</v>
      </c>
    </row>
    <row r="7" spans="1:14" ht="15" customHeight="1" thickTop="1" x14ac:dyDescent="0.2">
      <c r="A7" s="1564" t="s">
        <v>159</v>
      </c>
      <c r="B7" s="1563">
        <v>230</v>
      </c>
      <c r="C7" s="781"/>
      <c r="D7" s="781"/>
      <c r="E7" s="781"/>
      <c r="F7" s="773"/>
      <c r="G7" s="843"/>
      <c r="H7" s="781"/>
      <c r="I7" s="781"/>
      <c r="J7" s="781"/>
      <c r="K7" s="773"/>
      <c r="L7" s="773"/>
    </row>
    <row r="8" spans="1:14" ht="13.5" thickBot="1" x14ac:dyDescent="0.25">
      <c r="A8" s="778" t="s">
        <v>1117</v>
      </c>
      <c r="B8" s="840">
        <v>231</v>
      </c>
      <c r="C8" s="844">
        <v>40895083</v>
      </c>
      <c r="D8" s="844">
        <v>1554487</v>
      </c>
      <c r="E8" s="844"/>
      <c r="F8" s="1692">
        <f>(C8+D8)-E8</f>
        <v>42449570</v>
      </c>
      <c r="G8" s="843">
        <v>50</v>
      </c>
      <c r="H8" s="765">
        <v>21235074</v>
      </c>
      <c r="I8" s="765">
        <v>822820</v>
      </c>
      <c r="J8" s="765"/>
      <c r="K8" s="1701">
        <f>(H8+I8)-J8</f>
        <v>22057894</v>
      </c>
      <c r="L8" s="1701">
        <f>F8-K8</f>
        <v>20391676</v>
      </c>
    </row>
    <row r="9" spans="1:14" ht="14.25" thickTop="1" thickBot="1" x14ac:dyDescent="0.25">
      <c r="A9" s="778" t="s">
        <v>1118</v>
      </c>
      <c r="B9" s="840">
        <v>232</v>
      </c>
      <c r="C9" s="765"/>
      <c r="D9" s="765"/>
      <c r="E9" s="765"/>
      <c r="F9" s="1692">
        <f>(C9+D9)-E9</f>
        <v>0</v>
      </c>
      <c r="G9" s="843">
        <v>20</v>
      </c>
      <c r="H9" s="765"/>
      <c r="I9" s="765"/>
      <c r="J9" s="765"/>
      <c r="K9" s="1701">
        <f>(H9+I9)-J9</f>
        <v>0</v>
      </c>
      <c r="L9" s="1701">
        <f>F9-K9</f>
        <v>0</v>
      </c>
    </row>
    <row r="10" spans="1:14" ht="24" thickTop="1" thickBot="1" x14ac:dyDescent="0.25">
      <c r="A10" s="845" t="s">
        <v>1119</v>
      </c>
      <c r="B10" s="840">
        <v>240</v>
      </c>
      <c r="C10" s="846">
        <v>6928317</v>
      </c>
      <c r="D10" s="846">
        <v>2269866</v>
      </c>
      <c r="E10" s="846"/>
      <c r="F10" s="1696">
        <f>(C10+D10)-E10</f>
        <v>9198183</v>
      </c>
      <c r="G10" s="843">
        <v>20</v>
      </c>
      <c r="H10" s="847">
        <v>500720</v>
      </c>
      <c r="I10" s="847">
        <v>103253</v>
      </c>
      <c r="J10" s="847"/>
      <c r="K10" s="1701">
        <f>(H10+I10)-J10</f>
        <v>603973</v>
      </c>
      <c r="L10" s="1701">
        <f>F10-K10</f>
        <v>8594210</v>
      </c>
    </row>
    <row r="11" spans="1:14" ht="13.5" thickTop="1" x14ac:dyDescent="0.2">
      <c r="A11" s="1565" t="s">
        <v>1135</v>
      </c>
      <c r="B11" s="1563">
        <v>250</v>
      </c>
      <c r="C11" s="781"/>
      <c r="D11" s="781"/>
      <c r="E11" s="781"/>
      <c r="F11" s="773"/>
      <c r="G11" s="843"/>
      <c r="H11" s="781"/>
      <c r="I11" s="781"/>
      <c r="J11" s="781"/>
      <c r="K11" s="773"/>
      <c r="L11" s="773"/>
    </row>
    <row r="12" spans="1:14" ht="13.5" thickBot="1" x14ac:dyDescent="0.25">
      <c r="A12" s="848" t="s">
        <v>1120</v>
      </c>
      <c r="B12" s="840">
        <v>251</v>
      </c>
      <c r="C12" s="844">
        <v>9861337</v>
      </c>
      <c r="D12" s="844">
        <v>110688</v>
      </c>
      <c r="E12" s="844"/>
      <c r="F12" s="1692">
        <f>(C12+D12)-E12</f>
        <v>9972025</v>
      </c>
      <c r="G12" s="843">
        <v>10</v>
      </c>
      <c r="H12" s="765">
        <v>8467564</v>
      </c>
      <c r="I12" s="765">
        <v>500415</v>
      </c>
      <c r="J12" s="765"/>
      <c r="K12" s="1701">
        <f>(H12+I12)-J12</f>
        <v>8967979</v>
      </c>
      <c r="L12" s="1701">
        <f>F12-K12</f>
        <v>1004046</v>
      </c>
    </row>
    <row r="13" spans="1:14" ht="14.25" thickTop="1" thickBot="1" x14ac:dyDescent="0.25">
      <c r="A13" s="848" t="s">
        <v>1121</v>
      </c>
      <c r="B13" s="840">
        <v>252</v>
      </c>
      <c r="C13" s="844"/>
      <c r="D13" s="844"/>
      <c r="E13" s="844"/>
      <c r="F13" s="1692">
        <f>(C13+D13)-E13</f>
        <v>0</v>
      </c>
      <c r="G13" s="843">
        <v>5</v>
      </c>
      <c r="H13" s="765"/>
      <c r="I13" s="765"/>
      <c r="J13" s="765"/>
      <c r="K13" s="1701">
        <f>(H13+I13)-J13</f>
        <v>0</v>
      </c>
      <c r="L13" s="1701">
        <f>F13-K13</f>
        <v>0</v>
      </c>
    </row>
    <row r="14" spans="1:14" ht="14.25" thickTop="1" thickBot="1" x14ac:dyDescent="0.25">
      <c r="A14" s="848" t="s">
        <v>1122</v>
      </c>
      <c r="B14" s="840">
        <v>253</v>
      </c>
      <c r="C14" s="765"/>
      <c r="D14" s="765"/>
      <c r="E14" s="765"/>
      <c r="F14" s="1692">
        <f>(C14+D14)-E14</f>
        <v>0</v>
      </c>
      <c r="G14" s="843">
        <v>3</v>
      </c>
      <c r="H14" s="765"/>
      <c r="I14" s="765"/>
      <c r="J14" s="765"/>
      <c r="K14" s="1701">
        <f>(H14+I14)-J14</f>
        <v>0</v>
      </c>
      <c r="L14" s="1701">
        <f>F14-K14</f>
        <v>0</v>
      </c>
    </row>
    <row r="15" spans="1:14" ht="15" customHeight="1" thickTop="1" thickBot="1" x14ac:dyDescent="0.25">
      <c r="A15" s="1564" t="s">
        <v>527</v>
      </c>
      <c r="B15" s="1563">
        <v>260</v>
      </c>
      <c r="C15" s="844">
        <v>2269866</v>
      </c>
      <c r="D15" s="844">
        <v>9552168</v>
      </c>
      <c r="E15" s="844">
        <v>2269866</v>
      </c>
      <c r="F15" s="1692">
        <f>(C15+D15)-E15</f>
        <v>9552168</v>
      </c>
      <c r="G15" s="849" t="s">
        <v>861</v>
      </c>
      <c r="H15" s="781"/>
      <c r="I15" s="781"/>
      <c r="J15" s="781"/>
      <c r="K15" s="781"/>
      <c r="L15" s="1701">
        <f>F15-K15</f>
        <v>9552168</v>
      </c>
    </row>
    <row r="16" spans="1:14" ht="15" customHeight="1" thickTop="1" thickBot="1" x14ac:dyDescent="0.25">
      <c r="A16" s="1697" t="s">
        <v>642</v>
      </c>
      <c r="B16" s="1698">
        <v>200</v>
      </c>
      <c r="C16" s="1692">
        <f>SUM(C3,C5:C6,C8:C10,C12:C15)</f>
        <v>60467536</v>
      </c>
      <c r="D16" s="1692">
        <f>SUM(D3,D5:D6,D8:D10,D12:D15)</f>
        <v>13487209</v>
      </c>
      <c r="E16" s="1692">
        <f>SUM(E3,E5:E6,E8:E10,E12:E15)</f>
        <v>2269866</v>
      </c>
      <c r="F16" s="1692">
        <f>SUM(F3,F5:F6,F8:F10,F12:F15)</f>
        <v>71684879</v>
      </c>
      <c r="G16" s="843"/>
      <c r="H16" s="1692">
        <f>SUM(H3,H6,H8:H10,H12:H14,)</f>
        <v>30203358</v>
      </c>
      <c r="I16" s="1692">
        <f>SUM(I3,I6,I8:I10,I12:I14,)</f>
        <v>1426488</v>
      </c>
      <c r="J16" s="1692">
        <f>SUM(J3,J6,J8:J10,J12:J14,)</f>
        <v>0</v>
      </c>
      <c r="K16" s="1692">
        <f>(H16+I16)-J16</f>
        <v>31629846</v>
      </c>
      <c r="L16" s="1692">
        <f>F16-K16</f>
        <v>40055033</v>
      </c>
    </row>
    <row r="17" spans="1:12" ht="15" customHeight="1" thickTop="1" thickBot="1" x14ac:dyDescent="0.25">
      <c r="A17" s="1566" t="s">
        <v>290</v>
      </c>
      <c r="B17" s="1563">
        <v>700</v>
      </c>
      <c r="C17" s="769"/>
      <c r="D17" s="769"/>
      <c r="E17" s="769"/>
      <c r="F17" s="1692">
        <f>SUM('Expenditures 15-22'!I114,'Expenditures 15-22'!I151,'Expenditures 15-22'!I210,'Expenditures 15-22'!I312,'Expenditures 15-22'!I342,'Expenditures 15-22'!I367)</f>
        <v>281942</v>
      </c>
      <c r="G17" s="837">
        <v>10</v>
      </c>
      <c r="H17" s="769"/>
      <c r="I17" s="1701">
        <f>F17/G17</f>
        <v>28194.2</v>
      </c>
      <c r="J17" s="769"/>
      <c r="K17" s="795"/>
      <c r="L17" s="795"/>
    </row>
    <row r="18" spans="1:12" ht="14.25" thickTop="1" thickBot="1" x14ac:dyDescent="0.25">
      <c r="A18" s="1699" t="s">
        <v>684</v>
      </c>
      <c r="B18" s="1700"/>
      <c r="C18" s="771"/>
      <c r="D18" s="771"/>
      <c r="E18" s="771"/>
      <c r="F18" s="850"/>
      <c r="G18" s="851"/>
      <c r="H18" s="773"/>
      <c r="I18" s="1692">
        <f>SUM(I16,I17)</f>
        <v>1454682.2</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H202"/>
  <sheetViews>
    <sheetView showGridLines="0" defaultGridColor="0" colorId="8" zoomScale="110" zoomScaleNormal="110" workbookViewId="0">
      <pane ySplit="5" topLeftCell="A6" activePane="bottomLeft" state="frozen"/>
      <selection activeCell="A47" sqref="A47"/>
      <selection pane="bottomLeft" activeCell="A6" sqref="A6:F6"/>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27" t="s">
        <v>1952</v>
      </c>
      <c r="B1" s="2228"/>
      <c r="C1" s="2228"/>
      <c r="D1" s="2228"/>
      <c r="E1" s="2228"/>
      <c r="F1" s="2229"/>
      <c r="G1" s="855"/>
    </row>
    <row r="2" spans="1:7" ht="15" customHeight="1" thickBot="1" x14ac:dyDescent="0.25">
      <c r="A2" s="2230" t="s">
        <v>476</v>
      </c>
      <c r="B2" s="2231"/>
      <c r="C2" s="2231"/>
      <c r="D2" s="2231"/>
      <c r="E2" s="2231"/>
      <c r="F2" s="2232"/>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33"/>
      <c r="B5" s="2234"/>
      <c r="C5" s="2234"/>
      <c r="D5" s="2234"/>
      <c r="E5" s="2234"/>
      <c r="F5" s="2234"/>
    </row>
    <row r="6" spans="1:7" ht="13.5" customHeight="1" thickBot="1" x14ac:dyDescent="0.25">
      <c r="A6" s="2224" t="s">
        <v>1103</v>
      </c>
      <c r="B6" s="2225"/>
      <c r="C6" s="2225"/>
      <c r="D6" s="2225"/>
      <c r="E6" s="2225"/>
      <c r="F6" s="2226"/>
      <c r="G6" s="865"/>
    </row>
    <row r="7" spans="1:7" s="865" customFormat="1" ht="12" thickTop="1" x14ac:dyDescent="0.2">
      <c r="A7" s="866" t="s">
        <v>501</v>
      </c>
      <c r="B7" s="867"/>
      <c r="C7" s="868"/>
      <c r="D7" s="867"/>
      <c r="E7" s="868"/>
      <c r="F7" s="867"/>
    </row>
    <row r="8" spans="1:7" x14ac:dyDescent="0.2">
      <c r="A8" s="869" t="s">
        <v>458</v>
      </c>
      <c r="B8" s="870" t="s">
        <v>1463</v>
      </c>
      <c r="C8" s="871"/>
      <c r="D8" s="869" t="s">
        <v>500</v>
      </c>
      <c r="E8" s="868" t="s">
        <v>957</v>
      </c>
      <c r="F8" s="1840">
        <f>'Expenditures 15-22'!K114</f>
        <v>37282126</v>
      </c>
      <c r="G8" s="865"/>
    </row>
    <row r="9" spans="1:7" x14ac:dyDescent="0.2">
      <c r="A9" s="869" t="s">
        <v>459</v>
      </c>
      <c r="B9" s="870" t="s">
        <v>1854</v>
      </c>
      <c r="C9" s="871"/>
      <c r="D9" s="869" t="s">
        <v>500</v>
      </c>
      <c r="E9" s="868"/>
      <c r="F9" s="1841">
        <f>'Expenditures 15-22'!K151</f>
        <v>3940943</v>
      </c>
      <c r="G9" s="872"/>
    </row>
    <row r="10" spans="1:7" x14ac:dyDescent="0.2">
      <c r="A10" s="869" t="s">
        <v>498</v>
      </c>
      <c r="B10" s="870" t="s">
        <v>1855</v>
      </c>
      <c r="C10" s="871"/>
      <c r="D10" s="869" t="s">
        <v>500</v>
      </c>
      <c r="E10" s="868"/>
      <c r="F10" s="1841">
        <f>'Expenditures 15-22'!K174</f>
        <v>40588417</v>
      </c>
      <c r="G10" s="872"/>
    </row>
    <row r="11" spans="1:7" x14ac:dyDescent="0.2">
      <c r="A11" s="869" t="s">
        <v>460</v>
      </c>
      <c r="B11" s="870" t="s">
        <v>1856</v>
      </c>
      <c r="C11" s="871"/>
      <c r="D11" s="869" t="s">
        <v>500</v>
      </c>
      <c r="E11" s="868"/>
      <c r="F11" s="1841">
        <f>'Expenditures 15-22'!K210</f>
        <v>2159874</v>
      </c>
      <c r="G11" s="872"/>
    </row>
    <row r="12" spans="1:7" x14ac:dyDescent="0.2">
      <c r="A12" s="869" t="s">
        <v>461</v>
      </c>
      <c r="B12" s="870" t="s">
        <v>1857</v>
      </c>
      <c r="C12" s="871"/>
      <c r="D12" s="869" t="s">
        <v>500</v>
      </c>
      <c r="E12" s="868"/>
      <c r="F12" s="1841">
        <f>'Expenditures 15-22'!K295</f>
        <v>1488648</v>
      </c>
      <c r="G12" s="872"/>
    </row>
    <row r="13" spans="1:7" x14ac:dyDescent="0.2">
      <c r="A13" s="869" t="s">
        <v>106</v>
      </c>
      <c r="B13" s="870" t="s">
        <v>1858</v>
      </c>
      <c r="C13" s="871"/>
      <c r="D13" s="869" t="s">
        <v>500</v>
      </c>
      <c r="E13" s="868"/>
      <c r="F13" s="1841">
        <f>'Expenditures 15-22'!K342</f>
        <v>515208</v>
      </c>
      <c r="G13" s="873"/>
    </row>
    <row r="14" spans="1:7" ht="12" customHeight="1" thickBot="1" x14ac:dyDescent="0.25">
      <c r="A14" s="1702"/>
      <c r="B14" s="1703"/>
      <c r="C14" s="1704"/>
      <c r="D14" s="1705" t="s">
        <v>500</v>
      </c>
      <c r="E14" s="1706" t="s">
        <v>957</v>
      </c>
      <c r="F14" s="1707">
        <f>SUM(F8:F13)</f>
        <v>85975216</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842">
        <f>'Revenues 9-14'!F43</f>
        <v>0</v>
      </c>
      <c r="G18" s="865"/>
    </row>
    <row r="19" spans="1:7" x14ac:dyDescent="0.2">
      <c r="A19" s="869" t="s">
        <v>460</v>
      </c>
      <c r="B19" s="870" t="s">
        <v>1010</v>
      </c>
      <c r="C19" s="877">
        <f>'Revenues 9-14'!B47</f>
        <v>1421</v>
      </c>
      <c r="D19" s="878" t="str">
        <f>'Revenues 9-14'!A47</f>
        <v>Summer Sch - Transp. Fees from Pupils or Parents (In State)</v>
      </c>
      <c r="E19" s="879"/>
      <c r="F19" s="1843">
        <f>'Revenues 9-14'!F47</f>
        <v>2333</v>
      </c>
      <c r="G19" s="865"/>
    </row>
    <row r="20" spans="1:7" x14ac:dyDescent="0.2">
      <c r="A20" s="869" t="s">
        <v>460</v>
      </c>
      <c r="B20" s="870" t="s">
        <v>1011</v>
      </c>
      <c r="C20" s="875">
        <f>'Revenues 9-14'!B48</f>
        <v>1422</v>
      </c>
      <c r="D20" s="876" t="str">
        <f>'Revenues 9-14'!A48</f>
        <v>Summer Sch - Transp. Fees from Other Districts (In State)</v>
      </c>
      <c r="E20" s="868"/>
      <c r="F20" s="1844">
        <f>'Revenues 9-14'!F48</f>
        <v>0</v>
      </c>
      <c r="G20" s="865"/>
    </row>
    <row r="21" spans="1:7" x14ac:dyDescent="0.2">
      <c r="A21" s="869" t="s">
        <v>460</v>
      </c>
      <c r="B21" s="870" t="s">
        <v>1012</v>
      </c>
      <c r="C21" s="877">
        <f>'Revenues 9-14'!B49</f>
        <v>1423</v>
      </c>
      <c r="D21" s="876" t="str">
        <f>'Revenues 9-14'!A49</f>
        <v>Summer Sch - Transp. Fees from Other Sources (In State)</v>
      </c>
      <c r="E21" s="868"/>
      <c r="F21" s="1845">
        <f>'Revenues 9-14'!F49</f>
        <v>0</v>
      </c>
      <c r="G21" s="865"/>
    </row>
    <row r="22" spans="1:7" x14ac:dyDescent="0.2">
      <c r="A22" s="869" t="s">
        <v>460</v>
      </c>
      <c r="B22" s="870" t="s">
        <v>1013</v>
      </c>
      <c r="C22" s="877">
        <f>'Revenues 9-14'!B50</f>
        <v>1424</v>
      </c>
      <c r="D22" s="876" t="str">
        <f>'Revenues 9-14'!A50</f>
        <v>Summer Sch - Transp. Fees from Other Sources (Out of State)</v>
      </c>
      <c r="E22" s="868"/>
      <c r="F22" s="1845">
        <f>'Revenues 9-14'!F50</f>
        <v>0</v>
      </c>
      <c r="G22" s="865"/>
    </row>
    <row r="23" spans="1:7" x14ac:dyDescent="0.2">
      <c r="A23" s="869" t="s">
        <v>460</v>
      </c>
      <c r="B23" s="870" t="s">
        <v>1014</v>
      </c>
      <c r="C23" s="875">
        <f>'Revenues 9-14'!B52</f>
        <v>1432</v>
      </c>
      <c r="D23" s="876" t="str">
        <f>'Revenues 9-14'!A52</f>
        <v>CTE - Transp Fees from Other Districts (In State)</v>
      </c>
      <c r="E23" s="868"/>
      <c r="F23" s="1845">
        <f>'Revenues 9-14'!F52</f>
        <v>0</v>
      </c>
      <c r="G23" s="865"/>
    </row>
    <row r="24" spans="1:7" x14ac:dyDescent="0.2">
      <c r="A24" s="869" t="s">
        <v>460</v>
      </c>
      <c r="B24" s="870" t="s">
        <v>1015</v>
      </c>
      <c r="C24" s="875">
        <f>'Revenues 9-14'!B56</f>
        <v>1442</v>
      </c>
      <c r="D24" s="876" t="str">
        <f>'Revenues 9-14'!A56</f>
        <v>Special Ed - Transp Fees from Other Districts (In State)</v>
      </c>
      <c r="E24" s="868"/>
      <c r="F24" s="1845">
        <f>'Revenues 9-14'!F56</f>
        <v>0</v>
      </c>
      <c r="G24" s="865"/>
    </row>
    <row r="25" spans="1:7" x14ac:dyDescent="0.2">
      <c r="A25" s="869" t="s">
        <v>460</v>
      </c>
      <c r="B25" s="870" t="s">
        <v>1016</v>
      </c>
      <c r="C25" s="875">
        <f>'Revenues 9-14'!B59</f>
        <v>1451</v>
      </c>
      <c r="D25" s="876" t="str">
        <f>'Revenues 9-14'!A59</f>
        <v>Adult - Transp Fees from Pupils or Parents (In State)</v>
      </c>
      <c r="E25" s="868"/>
      <c r="F25" s="1845">
        <f>'Revenues 9-14'!F59</f>
        <v>0</v>
      </c>
      <c r="G25" s="865"/>
    </row>
    <row r="26" spans="1:7" x14ac:dyDescent="0.2">
      <c r="A26" s="869" t="s">
        <v>460</v>
      </c>
      <c r="B26" s="870" t="s">
        <v>1017</v>
      </c>
      <c r="C26" s="875">
        <f>'Revenues 9-14'!B60</f>
        <v>1452</v>
      </c>
      <c r="D26" s="876" t="str">
        <f>'Revenues 9-14'!A60</f>
        <v>Adult - Transp Fees from Other Districts (In State)</v>
      </c>
      <c r="E26" s="868"/>
      <c r="F26" s="1845">
        <f>'Revenues 9-14'!F60</f>
        <v>0</v>
      </c>
      <c r="G26" s="865"/>
    </row>
    <row r="27" spans="1:7" x14ac:dyDescent="0.2">
      <c r="A27" s="869" t="s">
        <v>460</v>
      </c>
      <c r="B27" s="870" t="s">
        <v>1018</v>
      </c>
      <c r="C27" s="875">
        <f>'Revenues 9-14'!B61</f>
        <v>1453</v>
      </c>
      <c r="D27" s="876" t="str">
        <f>'Revenues 9-14'!A61</f>
        <v>Adult - Transp Fees from Other Sources (In State)</v>
      </c>
      <c r="E27" s="868"/>
      <c r="F27" s="1845">
        <f>'Revenues 9-14'!F61</f>
        <v>0</v>
      </c>
      <c r="G27" s="865"/>
    </row>
    <row r="28" spans="1:7" x14ac:dyDescent="0.2">
      <c r="A28" s="869" t="s">
        <v>460</v>
      </c>
      <c r="B28" s="870" t="s">
        <v>1019</v>
      </c>
      <c r="C28" s="875">
        <f>'Revenues 9-14'!B62</f>
        <v>1454</v>
      </c>
      <c r="D28" s="876" t="str">
        <f>'Revenues 9-14'!A62</f>
        <v>Adult - Transp Fees from Other Sources (Out of State)</v>
      </c>
      <c r="E28" s="868"/>
      <c r="F28" s="1845">
        <f>'Revenues 9-14'!F62</f>
        <v>0</v>
      </c>
      <c r="G28" s="865"/>
    </row>
    <row r="29" spans="1:7" x14ac:dyDescent="0.2">
      <c r="A29" s="869" t="s">
        <v>1096</v>
      </c>
      <c r="B29" s="870" t="s">
        <v>809</v>
      </c>
      <c r="C29" s="880">
        <f>'Revenues 9-14'!B149</f>
        <v>3410</v>
      </c>
      <c r="D29" s="881" t="str">
        <f>'Revenues 9-14'!A149</f>
        <v>Adult Ed (from ICCB)</v>
      </c>
      <c r="E29" s="868"/>
      <c r="F29" s="1845">
        <f>SUM('Revenues 9-14'!D149,'Revenues 9-14'!F149)</f>
        <v>0</v>
      </c>
      <c r="G29" s="865"/>
    </row>
    <row r="30" spans="1:7" x14ac:dyDescent="0.2">
      <c r="A30" s="869" t="s">
        <v>1096</v>
      </c>
      <c r="B30" s="870" t="s">
        <v>1976</v>
      </c>
      <c r="C30" s="880">
        <f>'Revenues 9-14'!B150</f>
        <v>3499</v>
      </c>
      <c r="D30" s="881" t="str">
        <f>'Revenues 9-14'!A150</f>
        <v>Adult Ed - Other (Describe &amp; Itemize)</v>
      </c>
      <c r="E30" s="868"/>
      <c r="F30" s="1846">
        <f>('Revenues 9-14'!D150+'Revenues 9-14'!F150)</f>
        <v>0</v>
      </c>
      <c r="G30" s="865"/>
    </row>
    <row r="31" spans="1:7" x14ac:dyDescent="0.2">
      <c r="A31" s="869" t="s">
        <v>1096</v>
      </c>
      <c r="B31" s="870" t="s">
        <v>1977</v>
      </c>
      <c r="C31" s="875">
        <f>'Revenues 9-14'!B211</f>
        <v>4600</v>
      </c>
      <c r="D31" s="883" t="str">
        <f>'Revenues 9-14'!A211</f>
        <v>Fed - Spec Education - Preschool Flow-Through</v>
      </c>
      <c r="E31" s="884"/>
      <c r="F31" s="1845">
        <f>SUM('Revenues 9-14'!D211,'Revenues 9-14'!F211)</f>
        <v>0</v>
      </c>
      <c r="G31" s="865"/>
    </row>
    <row r="32" spans="1:7" x14ac:dyDescent="0.2">
      <c r="A32" s="869" t="s">
        <v>1096</v>
      </c>
      <c r="B32" s="870" t="s">
        <v>1978</v>
      </c>
      <c r="C32" s="875">
        <f>'Revenues 9-14'!B212</f>
        <v>4605</v>
      </c>
      <c r="D32" s="885" t="str">
        <f>'Revenues 9-14'!A212</f>
        <v>Fed - Spec Education - Preschool Discretionary</v>
      </c>
      <c r="E32" s="884"/>
      <c r="F32" s="1845">
        <f>SUM('Revenues 9-14'!D212,'Revenues 9-14'!F212)</f>
        <v>0</v>
      </c>
      <c r="G32" s="865"/>
    </row>
    <row r="33" spans="1:7" x14ac:dyDescent="0.2">
      <c r="A33" s="869" t="s">
        <v>459</v>
      </c>
      <c r="B33" s="870" t="s">
        <v>1979</v>
      </c>
      <c r="C33" s="875">
        <f>'Revenues 9-14'!B222</f>
        <v>4810</v>
      </c>
      <c r="D33" s="883" t="str">
        <f>'Revenues 9-14'!A222</f>
        <v>Federal - Adult Education</v>
      </c>
      <c r="E33" s="868"/>
      <c r="F33" s="1845">
        <f>'Revenues 9-14'!D222</f>
        <v>0</v>
      </c>
      <c r="G33" s="865"/>
    </row>
    <row r="34" spans="1:7" x14ac:dyDescent="0.2">
      <c r="A34" s="869" t="s">
        <v>458</v>
      </c>
      <c r="B34" s="869" t="s">
        <v>1464</v>
      </c>
      <c r="C34" s="886" t="str">
        <f>'Expenditures 15-22'!B7</f>
        <v>1125</v>
      </c>
      <c r="D34" s="887" t="str">
        <f>'Expenditures 15-22'!A7</f>
        <v>Pre-K Programs</v>
      </c>
      <c r="E34" s="868"/>
      <c r="F34" s="1845">
        <f>'Expenditures 15-22'!K7-SUM('Expenditures 15-22'!G7,'Expenditures 15-22'!I7)</f>
        <v>601278</v>
      </c>
      <c r="G34" s="865"/>
    </row>
    <row r="35" spans="1:7" x14ac:dyDescent="0.2">
      <c r="A35" s="869" t="s">
        <v>458</v>
      </c>
      <c r="B35" s="869" t="s">
        <v>1465</v>
      </c>
      <c r="C35" s="886" t="str">
        <f>'Expenditures 15-22'!B9</f>
        <v>1225</v>
      </c>
      <c r="D35" s="887" t="str">
        <f>'Expenditures 15-22'!A9</f>
        <v>Special Education Programs Pre-K</v>
      </c>
      <c r="E35" s="868"/>
      <c r="F35" s="1845">
        <f>'Expenditures 15-22'!K9-SUM('Expenditures 15-22'!G9+'Expenditures 15-22'!I9)</f>
        <v>657263</v>
      </c>
      <c r="G35" s="865"/>
    </row>
    <row r="36" spans="1:7" x14ac:dyDescent="0.2">
      <c r="A36" s="869" t="s">
        <v>458</v>
      </c>
      <c r="B36" s="869" t="s">
        <v>116</v>
      </c>
      <c r="C36" s="886" t="str">
        <f>'Expenditures 15-22'!B11</f>
        <v>1275</v>
      </c>
      <c r="D36" s="887" t="str">
        <f>'Expenditures 15-22'!A11</f>
        <v>Remedial and Supplemental Programs Pre-K</v>
      </c>
      <c r="E36" s="868"/>
      <c r="F36" s="1845">
        <f>'Expenditures 15-22'!K11-SUM('Expenditures 15-22'!G11,'Expenditures 15-22'!I11)</f>
        <v>0</v>
      </c>
      <c r="G36" s="865"/>
    </row>
    <row r="37" spans="1:7" x14ac:dyDescent="0.2">
      <c r="A37" s="869" t="s">
        <v>458</v>
      </c>
      <c r="B37" s="869" t="s">
        <v>1466</v>
      </c>
      <c r="C37" s="886">
        <f>'Expenditures 15-22'!B12</f>
        <v>1300</v>
      </c>
      <c r="D37" s="888" t="str">
        <f>'Expenditures 15-22'!A12</f>
        <v>Adult/Continuing Education Programs</v>
      </c>
      <c r="E37" s="868"/>
      <c r="F37" s="1845">
        <f>'Expenditures 15-22'!K12-SUM('Expenditures 15-22'!G12+'Expenditures 15-22'!I12)</f>
        <v>0</v>
      </c>
      <c r="G37" s="865"/>
    </row>
    <row r="38" spans="1:7" x14ac:dyDescent="0.2">
      <c r="A38" s="869" t="s">
        <v>458</v>
      </c>
      <c r="B38" s="869" t="s">
        <v>1467</v>
      </c>
      <c r="C38" s="886">
        <f>'Expenditures 15-22'!B15</f>
        <v>1600</v>
      </c>
      <c r="D38" s="888" t="str">
        <f>'Expenditures 15-22'!A15</f>
        <v>Summer School Programs</v>
      </c>
      <c r="E38" s="868"/>
      <c r="F38" s="1845">
        <f>'Expenditures 15-22'!K15-SUM('Expenditures 15-22'!G15,'Expenditures 15-22'!I15)</f>
        <v>161615</v>
      </c>
      <c r="G38" s="865"/>
    </row>
    <row r="39" spans="1:7" x14ac:dyDescent="0.2">
      <c r="A39" s="869" t="s">
        <v>458</v>
      </c>
      <c r="B39" s="869" t="s">
        <v>117</v>
      </c>
      <c r="C39" s="886" t="str">
        <f>'Expenditures 15-22'!B20</f>
        <v>1910</v>
      </c>
      <c r="D39" s="888" t="str">
        <f>'Expenditures 15-22'!A20</f>
        <v>Pre-K Programs - Private Tuition</v>
      </c>
      <c r="E39" s="868"/>
      <c r="F39" s="1845">
        <f>'Expenditures 15-22'!K20</f>
        <v>0</v>
      </c>
      <c r="G39" s="865"/>
    </row>
    <row r="40" spans="1:7" x14ac:dyDescent="0.2">
      <c r="A40" s="869" t="s">
        <v>458</v>
      </c>
      <c r="B40" s="869" t="s">
        <v>118</v>
      </c>
      <c r="C40" s="886" t="str">
        <f>'Expenditures 15-22'!B21</f>
        <v>1911</v>
      </c>
      <c r="D40" s="888" t="str">
        <f>'Expenditures 15-22'!A21</f>
        <v>Regular K-12 Programs - Private Tuition</v>
      </c>
      <c r="E40" s="868"/>
      <c r="F40" s="1845">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845">
        <f>'Expenditures 15-22'!K22</f>
        <v>343928</v>
      </c>
      <c r="G41" s="865"/>
    </row>
    <row r="42" spans="1:7" x14ac:dyDescent="0.2">
      <c r="A42" s="869" t="s">
        <v>458</v>
      </c>
      <c r="B42" s="869" t="s">
        <v>120</v>
      </c>
      <c r="C42" s="889" t="str">
        <f>'Expenditures 15-22'!B23</f>
        <v>1913</v>
      </c>
      <c r="D42" s="888" t="str">
        <f>'Expenditures 15-22'!A23</f>
        <v>Special Education Programs Pre-K - Tuition</v>
      </c>
      <c r="E42" s="868"/>
      <c r="F42" s="1845">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845">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845">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845">
        <f>'Expenditures 15-22'!K26</f>
        <v>0</v>
      </c>
      <c r="G45" s="865"/>
    </row>
    <row r="46" spans="1:7" x14ac:dyDescent="0.2">
      <c r="A46" s="869" t="s">
        <v>458</v>
      </c>
      <c r="B46" s="869" t="s">
        <v>124</v>
      </c>
      <c r="C46" s="886" t="str">
        <f>'Expenditures 15-22'!B27</f>
        <v>1917</v>
      </c>
      <c r="D46" s="888" t="str">
        <f>'Expenditures 15-22'!A27</f>
        <v>CTE Programs - Private Tuition</v>
      </c>
      <c r="E46" s="868"/>
      <c r="F46" s="1845">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845">
        <f>'Expenditures 15-22'!K28</f>
        <v>0</v>
      </c>
      <c r="G47" s="865"/>
    </row>
    <row r="48" spans="1:7" x14ac:dyDescent="0.2">
      <c r="A48" s="869" t="s">
        <v>458</v>
      </c>
      <c r="B48" s="869" t="s">
        <v>126</v>
      </c>
      <c r="C48" s="889" t="str">
        <f>'Expenditures 15-22'!B29</f>
        <v>1919</v>
      </c>
      <c r="D48" s="888" t="str">
        <f>'Expenditures 15-22'!A29</f>
        <v>Summer School Programs - Private Tuition</v>
      </c>
      <c r="E48" s="868"/>
      <c r="F48" s="1845">
        <f>'Expenditures 15-22'!K29</f>
        <v>0</v>
      </c>
      <c r="G48" s="865"/>
    </row>
    <row r="49" spans="1:7" x14ac:dyDescent="0.2">
      <c r="A49" s="869" t="s">
        <v>458</v>
      </c>
      <c r="B49" s="869" t="s">
        <v>127</v>
      </c>
      <c r="C49" s="886" t="str">
        <f>'Expenditures 15-22'!B30</f>
        <v>1920</v>
      </c>
      <c r="D49" s="888" t="str">
        <f>'Expenditures 15-22'!A30</f>
        <v>Gifted Programs - Private Tuition</v>
      </c>
      <c r="E49" s="868"/>
      <c r="F49" s="1845">
        <f>'Expenditures 15-22'!K30</f>
        <v>0</v>
      </c>
      <c r="G49" s="865"/>
    </row>
    <row r="50" spans="1:7" x14ac:dyDescent="0.2">
      <c r="A50" s="869" t="s">
        <v>458</v>
      </c>
      <c r="B50" s="869" t="s">
        <v>128</v>
      </c>
      <c r="C50" s="886" t="str">
        <f>'Expenditures 15-22'!B31</f>
        <v>1921</v>
      </c>
      <c r="D50" s="888" t="str">
        <f>'Expenditures 15-22'!A31</f>
        <v>Bilingual Programs - Private Tuition</v>
      </c>
      <c r="E50" s="868"/>
      <c r="F50" s="1845">
        <f>'Expenditures 15-22'!K31</f>
        <v>0</v>
      </c>
      <c r="G50" s="865"/>
    </row>
    <row r="51" spans="1:7" x14ac:dyDescent="0.2">
      <c r="A51" s="869" t="s">
        <v>458</v>
      </c>
      <c r="B51" s="869" t="s">
        <v>1468</v>
      </c>
      <c r="C51" s="886" t="str">
        <f>'Expenditures 15-22'!B32</f>
        <v>1922</v>
      </c>
      <c r="D51" s="888" t="str">
        <f>'Expenditures 15-22'!A32</f>
        <v>Truants Alternative/Optional Ed Progms - Private Tuition</v>
      </c>
      <c r="E51" s="868"/>
      <c r="F51" s="1845">
        <f>'Expenditures 15-22'!K32</f>
        <v>0</v>
      </c>
      <c r="G51" s="865"/>
    </row>
    <row r="52" spans="1:7" x14ac:dyDescent="0.2">
      <c r="A52" s="869" t="s">
        <v>458</v>
      </c>
      <c r="B52" s="869" t="s">
        <v>1469</v>
      </c>
      <c r="C52" s="889" t="str">
        <f>'Expenditures 15-22'!B75</f>
        <v>3000</v>
      </c>
      <c r="D52" s="888" t="s">
        <v>448</v>
      </c>
      <c r="E52" s="868"/>
      <c r="F52" s="1845">
        <f>'Expenditures 15-22'!K75-SUM('Expenditures 15-22'!G75,'Expenditures 15-22'!I75)</f>
        <v>601152</v>
      </c>
      <c r="G52" s="865"/>
    </row>
    <row r="53" spans="1:7" x14ac:dyDescent="0.2">
      <c r="A53" s="869" t="s">
        <v>458</v>
      </c>
      <c r="B53" s="869" t="s">
        <v>1470</v>
      </c>
      <c r="C53" s="889">
        <f>'Expenditures 15-22'!B102</f>
        <v>4000</v>
      </c>
      <c r="D53" s="888" t="str">
        <f>'Expenditures 15-22'!A102</f>
        <v>Total Payments to Other Govt Units</v>
      </c>
      <c r="E53" s="868"/>
      <c r="F53" s="1845">
        <f>'Expenditures 15-22'!K102</f>
        <v>1199729</v>
      </c>
      <c r="G53" s="865"/>
    </row>
    <row r="54" spans="1:7" x14ac:dyDescent="0.2">
      <c r="A54" s="869" t="s">
        <v>458</v>
      </c>
      <c r="B54" s="869" t="s">
        <v>1471</v>
      </c>
      <c r="C54" s="889" t="s">
        <v>981</v>
      </c>
      <c r="D54" s="885" t="s">
        <v>1094</v>
      </c>
      <c r="E54" s="868"/>
      <c r="F54" s="1845">
        <f>'Expenditures 15-22'!G114</f>
        <v>133059</v>
      </c>
      <c r="G54" s="865"/>
    </row>
    <row r="55" spans="1:7" x14ac:dyDescent="0.2">
      <c r="A55" s="869" t="s">
        <v>458</v>
      </c>
      <c r="B55" s="869" t="s">
        <v>1472</v>
      </c>
      <c r="C55" s="889" t="s">
        <v>981</v>
      </c>
      <c r="D55" s="885" t="s">
        <v>290</v>
      </c>
      <c r="E55" s="868"/>
      <c r="F55" s="1845">
        <f>'Expenditures 15-22'!I114</f>
        <v>250992</v>
      </c>
      <c r="G55" s="865"/>
    </row>
    <row r="56" spans="1:7" x14ac:dyDescent="0.2">
      <c r="A56" s="869" t="s">
        <v>459</v>
      </c>
      <c r="B56" s="869" t="s">
        <v>1473</v>
      </c>
      <c r="C56" s="886" t="str">
        <f>'Expenditures 15-22'!B130</f>
        <v>3000</v>
      </c>
      <c r="D56" s="892" t="s">
        <v>448</v>
      </c>
      <c r="E56" s="868"/>
      <c r="F56" s="1845">
        <f>'Expenditures 15-22'!K130-SUM('Expenditures 15-22'!G130+'Expenditures 15-22'!I130)</f>
        <v>0</v>
      </c>
      <c r="G56" s="865"/>
    </row>
    <row r="57" spans="1:7" x14ac:dyDescent="0.2">
      <c r="A57" s="869" t="s">
        <v>459</v>
      </c>
      <c r="B57" s="869" t="s">
        <v>1859</v>
      </c>
      <c r="C57" s="889">
        <f>'Expenditures 15-22'!B139</f>
        <v>4000</v>
      </c>
      <c r="D57" s="887" t="str">
        <f>'Expenditures 15-22'!A139</f>
        <v>Total Payments to Other Govt Units</v>
      </c>
      <c r="E57" s="868"/>
      <c r="F57" s="1845">
        <f>'Expenditures 15-22'!K139</f>
        <v>0</v>
      </c>
      <c r="G57" s="865"/>
    </row>
    <row r="58" spans="1:7" x14ac:dyDescent="0.2">
      <c r="A58" s="869" t="s">
        <v>459</v>
      </c>
      <c r="B58" s="869" t="s">
        <v>1860</v>
      </c>
      <c r="C58" s="886" t="s">
        <v>981</v>
      </c>
      <c r="D58" s="885" t="s">
        <v>1094</v>
      </c>
      <c r="E58" s="868"/>
      <c r="F58" s="1847">
        <f>'Expenditures 15-22'!G151</f>
        <v>176434</v>
      </c>
      <c r="G58" s="865"/>
    </row>
    <row r="59" spans="1:7" x14ac:dyDescent="0.2">
      <c r="A59" s="893" t="s">
        <v>459</v>
      </c>
      <c r="B59" s="856" t="s">
        <v>1861</v>
      </c>
      <c r="C59" s="894" t="s">
        <v>981</v>
      </c>
      <c r="D59" s="856" t="s">
        <v>290</v>
      </c>
      <c r="F59" s="1848">
        <f>'Expenditures 15-22'!I151</f>
        <v>17900</v>
      </c>
      <c r="G59" s="865"/>
    </row>
    <row r="60" spans="1:7" x14ac:dyDescent="0.2">
      <c r="A60" s="893" t="s">
        <v>498</v>
      </c>
      <c r="B60" s="856" t="s">
        <v>1862</v>
      </c>
      <c r="C60" s="894">
        <v>4000</v>
      </c>
      <c r="D60" s="856" t="s">
        <v>311</v>
      </c>
      <c r="F60" s="1846">
        <f>'Expenditures 15-22'!K160</f>
        <v>0</v>
      </c>
      <c r="G60" s="865"/>
    </row>
    <row r="61" spans="1:7" x14ac:dyDescent="0.2">
      <c r="A61" s="895" t="s">
        <v>498</v>
      </c>
      <c r="B61" s="895" t="s">
        <v>1863</v>
      </c>
      <c r="C61" s="896" t="str">
        <f>'Expenditures 15-22'!B170</f>
        <v>5300</v>
      </c>
      <c r="D61" s="897" t="s">
        <v>310</v>
      </c>
      <c r="E61" s="879"/>
      <c r="F61" s="1845">
        <f>'Expenditures 15-22'!K170</f>
        <v>38516899</v>
      </c>
      <c r="G61" s="865"/>
    </row>
    <row r="62" spans="1:7" x14ac:dyDescent="0.2">
      <c r="A62" s="869" t="s">
        <v>460</v>
      </c>
      <c r="B62" s="869" t="s">
        <v>1864</v>
      </c>
      <c r="C62" s="886">
        <f>'Expenditures 15-22'!B185</f>
        <v>3000</v>
      </c>
      <c r="D62" s="876" t="s">
        <v>448</v>
      </c>
      <c r="E62" s="868"/>
      <c r="F62" s="1845">
        <f>'Expenditures 15-22'!K185-SUM('Expenditures 15-22'!G185,'Expenditures 15-22'!I185)</f>
        <v>0</v>
      </c>
      <c r="G62" s="865"/>
    </row>
    <row r="63" spans="1:7" x14ac:dyDescent="0.2">
      <c r="A63" s="869" t="s">
        <v>460</v>
      </c>
      <c r="B63" s="869" t="s">
        <v>1865</v>
      </c>
      <c r="C63" s="886" t="str">
        <f>'Expenditures 15-22'!B196</f>
        <v>4000</v>
      </c>
      <c r="D63" s="887" t="str">
        <f>'Expenditures 15-22'!A196</f>
        <v>Total Payments to Other Govt Units</v>
      </c>
      <c r="E63" s="868"/>
      <c r="F63" s="1845">
        <f>'Expenditures 15-22'!K196</f>
        <v>0</v>
      </c>
      <c r="G63" s="865"/>
    </row>
    <row r="64" spans="1:7" x14ac:dyDescent="0.2">
      <c r="A64" s="895" t="s">
        <v>460</v>
      </c>
      <c r="B64" s="895" t="s">
        <v>1866</v>
      </c>
      <c r="C64" s="896" t="str">
        <f>'Expenditures 15-22'!B206</f>
        <v>5300</v>
      </c>
      <c r="D64" s="892" t="s">
        <v>310</v>
      </c>
      <c r="E64" s="868"/>
      <c r="F64" s="1845">
        <f>'Expenditures 15-22'!K206</f>
        <v>0</v>
      </c>
      <c r="G64" s="865"/>
    </row>
    <row r="65" spans="1:8" x14ac:dyDescent="0.2">
      <c r="A65" s="869" t="s">
        <v>460</v>
      </c>
      <c r="B65" s="869" t="s">
        <v>1867</v>
      </c>
      <c r="C65" s="886" t="s">
        <v>981</v>
      </c>
      <c r="D65" s="885" t="s">
        <v>1094</v>
      </c>
      <c r="E65" s="868"/>
      <c r="F65" s="1845">
        <f>'Expenditures 15-22'!G210</f>
        <v>0</v>
      </c>
      <c r="G65" s="865"/>
    </row>
    <row r="66" spans="1:8" x14ac:dyDescent="0.2">
      <c r="A66" s="869" t="s">
        <v>460</v>
      </c>
      <c r="B66" s="869" t="s">
        <v>1868</v>
      </c>
      <c r="C66" s="886" t="s">
        <v>981</v>
      </c>
      <c r="D66" s="885" t="s">
        <v>290</v>
      </c>
      <c r="E66" s="868"/>
      <c r="F66" s="1845">
        <f>'Expenditures 15-22'!I210</f>
        <v>0</v>
      </c>
      <c r="G66" s="865"/>
    </row>
    <row r="67" spans="1:8" x14ac:dyDescent="0.2">
      <c r="A67" s="869" t="s">
        <v>461</v>
      </c>
      <c r="B67" s="869" t="s">
        <v>1869</v>
      </c>
      <c r="C67" s="886" t="str">
        <f>'Expenditures 15-22'!B216</f>
        <v>1125</v>
      </c>
      <c r="D67" s="892" t="str">
        <f>'Expenditures 15-22'!A216</f>
        <v>Pre-K Programs</v>
      </c>
      <c r="E67" s="868"/>
      <c r="F67" s="1845">
        <f>'Expenditures 15-22'!K216</f>
        <v>21893</v>
      </c>
      <c r="G67" s="865"/>
    </row>
    <row r="68" spans="1:8" x14ac:dyDescent="0.2">
      <c r="A68" s="869" t="s">
        <v>461</v>
      </c>
      <c r="B68" s="869" t="s">
        <v>1474</v>
      </c>
      <c r="C68" s="886" t="str">
        <f>'Expenditures 15-22'!B218</f>
        <v>1225</v>
      </c>
      <c r="D68" s="892" t="str">
        <f>'Expenditures 15-22'!A218</f>
        <v>Special Education Programs - Pre-K</v>
      </c>
      <c r="E68" s="868"/>
      <c r="F68" s="1845">
        <f>'Expenditures 15-22'!K218</f>
        <v>59999</v>
      </c>
      <c r="G68" s="865"/>
    </row>
    <row r="69" spans="1:8" x14ac:dyDescent="0.2">
      <c r="A69" s="869" t="s">
        <v>461</v>
      </c>
      <c r="B69" s="869" t="s">
        <v>1870</v>
      </c>
      <c r="C69" s="886" t="str">
        <f>'Expenditures 15-22'!B220</f>
        <v>1275</v>
      </c>
      <c r="D69" s="892" t="str">
        <f>'Expenditures 15-22'!A220</f>
        <v>Remedial and Supplemental Programs - Pre-K</v>
      </c>
      <c r="E69" s="868"/>
      <c r="F69" s="1845">
        <f>'Expenditures 15-22'!K220</f>
        <v>0</v>
      </c>
      <c r="G69" s="865"/>
    </row>
    <row r="70" spans="1:8" x14ac:dyDescent="0.2">
      <c r="A70" s="869" t="s">
        <v>461</v>
      </c>
      <c r="B70" s="869" t="s">
        <v>1871</v>
      </c>
      <c r="C70" s="886">
        <f>'Expenditures 15-22'!B221</f>
        <v>1300</v>
      </c>
      <c r="D70" s="887" t="str">
        <f>'Expenditures 15-22'!A221</f>
        <v>Adult/Continuing Education Programs</v>
      </c>
      <c r="E70" s="868"/>
      <c r="F70" s="1845">
        <f>'Expenditures 15-22'!K221</f>
        <v>0</v>
      </c>
      <c r="G70" s="865"/>
    </row>
    <row r="71" spans="1:8" x14ac:dyDescent="0.2">
      <c r="A71" s="869" t="s">
        <v>461</v>
      </c>
      <c r="B71" s="869" t="s">
        <v>1872</v>
      </c>
      <c r="C71" s="886">
        <f>'Expenditures 15-22'!B224</f>
        <v>1600</v>
      </c>
      <c r="D71" s="887" t="str">
        <f>'Expenditures 15-22'!A224</f>
        <v>Summer School Programs</v>
      </c>
      <c r="E71" s="868"/>
      <c r="F71" s="1845">
        <f>'Expenditures 15-22'!K224</f>
        <v>9564</v>
      </c>
      <c r="G71" s="865"/>
    </row>
    <row r="72" spans="1:8" x14ac:dyDescent="0.2">
      <c r="A72" s="869" t="s">
        <v>461</v>
      </c>
      <c r="B72" s="869" t="s">
        <v>1873</v>
      </c>
      <c r="C72" s="886">
        <f>'Expenditures 15-22'!B280</f>
        <v>3000</v>
      </c>
      <c r="D72" s="876" t="s">
        <v>448</v>
      </c>
      <c r="E72" s="868"/>
      <c r="F72" s="1845">
        <f>'Expenditures 15-22'!K280</f>
        <v>71899</v>
      </c>
      <c r="G72" s="865"/>
    </row>
    <row r="73" spans="1:8" x14ac:dyDescent="0.2">
      <c r="A73" s="869" t="s">
        <v>461</v>
      </c>
      <c r="B73" s="869" t="s">
        <v>1874</v>
      </c>
      <c r="C73" s="886" t="str">
        <f>'Expenditures 15-22'!B285</f>
        <v>4000</v>
      </c>
      <c r="D73" s="887" t="str">
        <f>'Expenditures 15-22'!A285</f>
        <v>Total Payments to Other Govt Units</v>
      </c>
      <c r="E73" s="868"/>
      <c r="F73" s="1845">
        <f>'Expenditures 15-22'!K285</f>
        <v>0</v>
      </c>
      <c r="G73" s="865"/>
    </row>
    <row r="74" spans="1:8" x14ac:dyDescent="0.2">
      <c r="A74" s="869" t="s">
        <v>435</v>
      </c>
      <c r="B74" s="869" t="s">
        <v>1875</v>
      </c>
      <c r="C74" s="886" t="s">
        <v>859</v>
      </c>
      <c r="D74" s="887" t="s">
        <v>1482</v>
      </c>
      <c r="E74" s="868"/>
      <c r="F74" s="1849">
        <f>'Expenditures 15-22'!K334</f>
        <v>0</v>
      </c>
      <c r="G74" s="865"/>
    </row>
    <row r="75" spans="1:8" ht="5.25" customHeight="1" x14ac:dyDescent="0.2">
      <c r="A75" s="865"/>
      <c r="B75" s="875"/>
      <c r="C75" s="875"/>
      <c r="D75" s="865"/>
      <c r="E75" s="868"/>
      <c r="F75" s="882"/>
      <c r="G75" s="867"/>
    </row>
    <row r="76" spans="1:8" ht="12" thickBot="1" x14ac:dyDescent="0.25">
      <c r="A76" s="1702"/>
      <c r="B76" s="1708"/>
      <c r="C76" s="1704"/>
      <c r="D76" s="1709" t="s">
        <v>1876</v>
      </c>
      <c r="E76" s="1706" t="s">
        <v>957</v>
      </c>
      <c r="F76" s="1710">
        <f>SUM(F18:F74)</f>
        <v>42825937</v>
      </c>
      <c r="G76" s="865"/>
    </row>
    <row r="77" spans="1:8" s="893" customFormat="1" ht="12" customHeight="1" thickTop="1" thickBot="1" x14ac:dyDescent="0.25">
      <c r="A77" s="1711"/>
      <c r="B77" s="1708"/>
      <c r="C77" s="1704"/>
      <c r="D77" s="1709" t="s">
        <v>1877</v>
      </c>
      <c r="E77" s="1706"/>
      <c r="F77" s="1712">
        <f>(F14-F76)</f>
        <v>43149279</v>
      </c>
      <c r="G77" s="869"/>
    </row>
    <row r="78" spans="1:8" s="893" customFormat="1" ht="12" customHeight="1" thickTop="1" x14ac:dyDescent="0.2">
      <c r="A78" s="1713"/>
      <c r="B78" s="1708"/>
      <c r="C78" s="1704"/>
      <c r="D78" s="1709" t="s">
        <v>2039</v>
      </c>
      <c r="E78" s="1706"/>
      <c r="F78" s="898">
        <v>2930</v>
      </c>
      <c r="G78" s="899"/>
      <c r="H78" s="869"/>
    </row>
    <row r="79" spans="1:8" s="893" customFormat="1" ht="12" customHeight="1" thickBot="1" x14ac:dyDescent="0.25">
      <c r="A79" s="1714"/>
      <c r="B79" s="1708"/>
      <c r="C79" s="1704"/>
      <c r="D79" s="1709" t="s">
        <v>1878</v>
      </c>
      <c r="E79" s="1706" t="s">
        <v>957</v>
      </c>
      <c r="F79" s="1715">
        <f>IF(F78&gt;0,F77/F78," Complete Line 78")</f>
        <v>14726.71638225256</v>
      </c>
      <c r="G79" s="869"/>
    </row>
    <row r="80" spans="1:8" s="893" customFormat="1" ht="8.25" customHeight="1" thickTop="1" x14ac:dyDescent="0.2">
      <c r="A80" s="900"/>
      <c r="B80" s="869"/>
      <c r="C80" s="871"/>
      <c r="D80" s="901"/>
      <c r="E80" s="868"/>
      <c r="F80" s="902"/>
      <c r="G80" s="869"/>
    </row>
    <row r="81" spans="1:7" s="893" customFormat="1" ht="12" thickBot="1" x14ac:dyDescent="0.25">
      <c r="A81" s="2224" t="s">
        <v>1104</v>
      </c>
      <c r="B81" s="2225"/>
      <c r="C81" s="2225"/>
      <c r="D81" s="2225"/>
      <c r="E81" s="2225"/>
      <c r="F81" s="2226"/>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839">
        <f>'Revenues 9-14'!F42</f>
        <v>48483</v>
      </c>
      <c r="G84" s="912"/>
    </row>
    <row r="85" spans="1:7" x14ac:dyDescent="0.2">
      <c r="A85" s="908" t="s">
        <v>460</v>
      </c>
      <c r="B85" s="908" t="s">
        <v>183</v>
      </c>
      <c r="C85" s="913">
        <f>'Revenues 9-14'!B44</f>
        <v>1413</v>
      </c>
      <c r="D85" s="911" t="str">
        <f>'Revenues 9-14'!A44</f>
        <v>Regular - Transp Fees from Other Sources (In State)</v>
      </c>
      <c r="E85" s="906"/>
      <c r="F85" s="1721">
        <f>'Revenues 9-14'!F44</f>
        <v>0</v>
      </c>
      <c r="G85" s="914"/>
    </row>
    <row r="86" spans="1:7" x14ac:dyDescent="0.2">
      <c r="A86" s="908" t="s">
        <v>460</v>
      </c>
      <c r="B86" s="908" t="s">
        <v>166</v>
      </c>
      <c r="C86" s="910">
        <f>'Revenues 9-14'!B45</f>
        <v>1415</v>
      </c>
      <c r="D86" s="911" t="str">
        <f>'Revenues 9-14'!A45</f>
        <v>Regular - Transp Fees from Co-curricular Activities (In State)</v>
      </c>
      <c r="E86" s="906"/>
      <c r="F86" s="1721">
        <f>'Revenues 9-14'!F45</f>
        <v>0</v>
      </c>
      <c r="G86" s="914"/>
    </row>
    <row r="87" spans="1:7" x14ac:dyDescent="0.2">
      <c r="A87" s="908" t="s">
        <v>460</v>
      </c>
      <c r="B87" s="908" t="s">
        <v>167</v>
      </c>
      <c r="C87" s="910">
        <v>1416</v>
      </c>
      <c r="D87" s="911" t="str">
        <f>'Revenues 9-14'!A46</f>
        <v>Regular Transp Fees from Other Sources (Out of State)</v>
      </c>
      <c r="E87" s="906"/>
      <c r="F87" s="1721">
        <f>'Revenues 9-14'!F46</f>
        <v>0</v>
      </c>
      <c r="G87" s="914"/>
    </row>
    <row r="88" spans="1:7" x14ac:dyDescent="0.2">
      <c r="A88" s="908" t="s">
        <v>460</v>
      </c>
      <c r="B88" s="908" t="s">
        <v>168</v>
      </c>
      <c r="C88" s="910">
        <f>'Revenues 9-14'!B51</f>
        <v>1431</v>
      </c>
      <c r="D88" s="911" t="str">
        <f>'Revenues 9-14'!A51</f>
        <v>CTE - Transp Fees from Pupils or Parents (In State)</v>
      </c>
      <c r="E88" s="906"/>
      <c r="F88" s="1721">
        <f>'Revenues 9-14'!F51</f>
        <v>0</v>
      </c>
      <c r="G88" s="914"/>
    </row>
    <row r="89" spans="1:7" x14ac:dyDescent="0.2">
      <c r="A89" s="908" t="s">
        <v>460</v>
      </c>
      <c r="B89" s="908" t="s">
        <v>169</v>
      </c>
      <c r="C89" s="910">
        <f>'Revenues 9-14'!B53</f>
        <v>1433</v>
      </c>
      <c r="D89" s="911" t="str">
        <f>'Revenues 9-14'!A53</f>
        <v>CTE - Transp Fees from Other Sources (In State)</v>
      </c>
      <c r="E89" s="906"/>
      <c r="F89" s="1721">
        <f>'Revenues 9-14'!F53</f>
        <v>0</v>
      </c>
      <c r="G89" s="914"/>
    </row>
    <row r="90" spans="1:7" x14ac:dyDescent="0.2">
      <c r="A90" s="908" t="s">
        <v>460</v>
      </c>
      <c r="B90" s="908" t="s">
        <v>170</v>
      </c>
      <c r="C90" s="910">
        <f>'Revenues 9-14'!B54</f>
        <v>1434</v>
      </c>
      <c r="D90" s="911" t="str">
        <f>'Revenues 9-14'!A54</f>
        <v>CTE - Transp Fees from Other Sources (Out of State)</v>
      </c>
      <c r="E90" s="906"/>
      <c r="F90" s="1721">
        <f>'Revenues 9-14'!F54</f>
        <v>0</v>
      </c>
      <c r="G90" s="914"/>
    </row>
    <row r="91" spans="1:7" x14ac:dyDescent="0.2">
      <c r="A91" s="908" t="s">
        <v>460</v>
      </c>
      <c r="B91" s="908" t="s">
        <v>171</v>
      </c>
      <c r="C91" s="915">
        <f>'Revenues 9-14'!B55</f>
        <v>1441</v>
      </c>
      <c r="D91" s="911" t="str">
        <f>'Revenues 9-14'!A55</f>
        <v>Special Ed - Transp Fees from Pupils or Parents (In State)</v>
      </c>
      <c r="E91" s="906"/>
      <c r="F91" s="1721">
        <f>'Revenues 9-14'!F55</f>
        <v>0</v>
      </c>
      <c r="G91" s="914"/>
    </row>
    <row r="92" spans="1:7" x14ac:dyDescent="0.2">
      <c r="A92" s="908" t="s">
        <v>460</v>
      </c>
      <c r="B92" s="908" t="s">
        <v>172</v>
      </c>
      <c r="C92" s="910">
        <f>'Revenues 9-14'!B57</f>
        <v>1443</v>
      </c>
      <c r="D92" s="911" t="str">
        <f>'Revenues 9-14'!A57</f>
        <v>Special Ed - Transp Fees from Other Sources (In State)</v>
      </c>
      <c r="E92" s="906"/>
      <c r="F92" s="1721">
        <f>'Revenues 9-14'!F57</f>
        <v>0</v>
      </c>
      <c r="G92" s="916"/>
    </row>
    <row r="93" spans="1:7" x14ac:dyDescent="0.2">
      <c r="A93" s="908" t="s">
        <v>460</v>
      </c>
      <c r="B93" s="908" t="s">
        <v>173</v>
      </c>
      <c r="C93" s="910">
        <f>'Revenues 9-14'!B58</f>
        <v>1444</v>
      </c>
      <c r="D93" s="911" t="str">
        <f>'Revenues 9-14'!A58</f>
        <v>Special Ed - Transp Fees from Other Sources (Out of State)</v>
      </c>
      <c r="E93" s="906"/>
      <c r="F93" s="1721">
        <f>'Revenues 9-14'!F58</f>
        <v>0</v>
      </c>
      <c r="G93" s="916"/>
    </row>
    <row r="94" spans="1:7" x14ac:dyDescent="0.2">
      <c r="A94" s="908" t="s">
        <v>458</v>
      </c>
      <c r="B94" s="908" t="s">
        <v>174</v>
      </c>
      <c r="C94" s="910">
        <v>1600</v>
      </c>
      <c r="D94" s="917" t="str">
        <f>'Revenues 9-14'!A75</f>
        <v>Total Food Service</v>
      </c>
      <c r="E94" s="906"/>
      <c r="F94" s="1721">
        <f>'Revenues 9-14'!C75</f>
        <v>205423</v>
      </c>
      <c r="G94" s="912"/>
    </row>
    <row r="95" spans="1:7" x14ac:dyDescent="0.2">
      <c r="A95" s="908" t="s">
        <v>140</v>
      </c>
      <c r="B95" s="908" t="s">
        <v>175</v>
      </c>
      <c r="C95" s="910">
        <v>1700</v>
      </c>
      <c r="D95" s="918" t="str">
        <f>'Revenues 9-14'!A82</f>
        <v>Total District/School Activity Income</v>
      </c>
      <c r="E95" s="906"/>
      <c r="F95" s="1721">
        <f>SUM('Revenues 9-14'!C82,'Revenues 9-14'!D82)</f>
        <v>175937</v>
      </c>
      <c r="G95" s="912"/>
    </row>
    <row r="96" spans="1:7" x14ac:dyDescent="0.2">
      <c r="A96" s="908" t="s">
        <v>458</v>
      </c>
      <c r="B96" s="908" t="s">
        <v>176</v>
      </c>
      <c r="C96" s="910">
        <f>'Revenues 9-14'!B84</f>
        <v>1811</v>
      </c>
      <c r="D96" s="911" t="str">
        <f>'Revenues 9-14'!A84</f>
        <v>Rentals - Regular Textbooks</v>
      </c>
      <c r="E96" s="906"/>
      <c r="F96" s="1721">
        <f>'Revenues 9-14'!C84</f>
        <v>113541</v>
      </c>
      <c r="G96" s="912"/>
    </row>
    <row r="97" spans="1:7" x14ac:dyDescent="0.2">
      <c r="A97" s="908" t="s">
        <v>458</v>
      </c>
      <c r="B97" s="908" t="s">
        <v>177</v>
      </c>
      <c r="C97" s="910">
        <f>'Revenues 9-14'!B87</f>
        <v>1819</v>
      </c>
      <c r="D97" s="911" t="str">
        <f>'Revenues 9-14'!A87</f>
        <v>Rentals - Other (Describe &amp; Itemize)</v>
      </c>
      <c r="E97" s="906"/>
      <c r="F97" s="1721">
        <f>'Revenues 9-14'!C87</f>
        <v>0</v>
      </c>
      <c r="G97" s="912"/>
    </row>
    <row r="98" spans="1:7" x14ac:dyDescent="0.2">
      <c r="A98" s="908" t="s">
        <v>458</v>
      </c>
      <c r="B98" s="908" t="s">
        <v>178</v>
      </c>
      <c r="C98" s="910">
        <f>'Revenues 9-14'!B88</f>
        <v>1821</v>
      </c>
      <c r="D98" s="911" t="str">
        <f>'Revenues 9-14'!A88</f>
        <v>Sales - Regular Textbooks</v>
      </c>
      <c r="E98" s="906"/>
      <c r="F98" s="1721">
        <f>'Revenues 9-14'!C88</f>
        <v>0</v>
      </c>
      <c r="G98" s="912"/>
    </row>
    <row r="99" spans="1:7" x14ac:dyDescent="0.2">
      <c r="A99" s="908" t="s">
        <v>458</v>
      </c>
      <c r="B99" s="908" t="s">
        <v>179</v>
      </c>
      <c r="C99" s="910">
        <f>'Revenues 9-14'!B91</f>
        <v>1829</v>
      </c>
      <c r="D99" s="911" t="str">
        <f>'Revenues 9-14'!A91</f>
        <v>Sales - Other (Describe &amp; Itemize)</v>
      </c>
      <c r="E99" s="906"/>
      <c r="F99" s="1721">
        <f>'Revenues 9-14'!C91</f>
        <v>0</v>
      </c>
      <c r="G99" s="912"/>
    </row>
    <row r="100" spans="1:7" x14ac:dyDescent="0.2">
      <c r="A100" s="908" t="s">
        <v>458</v>
      </c>
      <c r="B100" s="908" t="s">
        <v>180</v>
      </c>
      <c r="C100" s="910">
        <f>'Revenues 9-14'!B92</f>
        <v>1890</v>
      </c>
      <c r="D100" s="911" t="str">
        <f>'Revenues 9-14'!A92</f>
        <v>Other (Describe &amp; Itemize)</v>
      </c>
      <c r="E100" s="906"/>
      <c r="F100" s="1721">
        <f>'Revenues 9-14'!C92</f>
        <v>0</v>
      </c>
      <c r="G100" s="912"/>
    </row>
    <row r="101" spans="1:7" x14ac:dyDescent="0.2">
      <c r="A101" s="908" t="s">
        <v>140</v>
      </c>
      <c r="B101" s="908" t="s">
        <v>181</v>
      </c>
      <c r="C101" s="910">
        <f>'Revenues 9-14'!B95</f>
        <v>1910</v>
      </c>
      <c r="D101" s="911" t="str">
        <f>'Revenues 9-14'!A95</f>
        <v>Rentals</v>
      </c>
      <c r="E101" s="906"/>
      <c r="F101" s="1721">
        <f>SUM('Revenues 9-14'!C95:D95)</f>
        <v>14702</v>
      </c>
      <c r="G101" s="912"/>
    </row>
    <row r="102" spans="1:7" x14ac:dyDescent="0.2">
      <c r="A102" s="908" t="s">
        <v>502</v>
      </c>
      <c r="B102" s="908" t="s">
        <v>182</v>
      </c>
      <c r="C102" s="910">
        <f>'Revenues 9-14'!B98</f>
        <v>1940</v>
      </c>
      <c r="D102" s="911" t="str">
        <f>'Revenues 9-14'!A98</f>
        <v>Services Provided Other Districts</v>
      </c>
      <c r="E102" s="906"/>
      <c r="F102" s="1721">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21">
        <f>SUM('Revenues 9-14'!C104,'Revenues 9-14'!D104,'Revenues 9-14'!E104,'Revenues 9-14'!F104,'Revenues 9-14'!G104)</f>
        <v>9950</v>
      </c>
      <c r="G103" s="912"/>
    </row>
    <row r="104" spans="1:7" x14ac:dyDescent="0.2">
      <c r="A104" s="908" t="s">
        <v>458</v>
      </c>
      <c r="B104" s="908" t="s">
        <v>807</v>
      </c>
      <c r="C104" s="910">
        <f>'Revenues 9-14'!B106</f>
        <v>1993</v>
      </c>
      <c r="D104" s="911" t="str">
        <f>'Revenues 9-14'!A106</f>
        <v>Other Local Fees (Describe &amp; Itemize)</v>
      </c>
      <c r="E104" s="906"/>
      <c r="F104" s="1721">
        <f>('Revenues 9-14'!C106)</f>
        <v>318874</v>
      </c>
      <c r="G104" s="912"/>
    </row>
    <row r="105" spans="1:7" x14ac:dyDescent="0.2">
      <c r="A105" s="908" t="s">
        <v>502</v>
      </c>
      <c r="B105" s="908" t="s">
        <v>1980</v>
      </c>
      <c r="C105" s="913">
        <v>3100</v>
      </c>
      <c r="D105" s="919" t="str">
        <f>'Revenues 9-14'!A132</f>
        <v>Total Special Education</v>
      </c>
      <c r="E105" s="906"/>
      <c r="F105" s="1721">
        <f>SUM('Revenues 9-14'!C132:D132,'Revenues 9-14'!F132)</f>
        <v>156742</v>
      </c>
      <c r="G105" s="912"/>
    </row>
    <row r="106" spans="1:7" x14ac:dyDescent="0.2">
      <c r="A106" s="908" t="s">
        <v>672</v>
      </c>
      <c r="B106" s="908" t="s">
        <v>1981</v>
      </c>
      <c r="C106" s="920">
        <v>3200</v>
      </c>
      <c r="D106" s="911" t="str">
        <f>'Revenues 9-14'!A141</f>
        <v>Total Career and Technical Education</v>
      </c>
      <c r="E106" s="906"/>
      <c r="F106" s="1721">
        <f>SUM('Revenues 9-14'!C141,'Revenues 9-14'!D141,'Revenues 9-14'!G141)</f>
        <v>0</v>
      </c>
      <c r="G106" s="912"/>
    </row>
    <row r="107" spans="1:7" x14ac:dyDescent="0.2">
      <c r="A107" s="921" t="s">
        <v>663</v>
      </c>
      <c r="B107" s="908" t="s">
        <v>1982</v>
      </c>
      <c r="C107" s="920">
        <v>3300</v>
      </c>
      <c r="D107" s="911" t="str">
        <f>'Revenues 9-14'!A145</f>
        <v>Total Bilingual Ed</v>
      </c>
      <c r="E107" s="906"/>
      <c r="F107" s="1721">
        <f>SUM('Revenues 9-14'!C145,'Revenues 9-14'!G145)</f>
        <v>0</v>
      </c>
      <c r="G107" s="912"/>
    </row>
    <row r="108" spans="1:7" x14ac:dyDescent="0.2">
      <c r="A108" s="908" t="s">
        <v>458</v>
      </c>
      <c r="B108" s="908" t="s">
        <v>1983</v>
      </c>
      <c r="C108" s="920">
        <f>'Revenues 9-14'!B146</f>
        <v>3360</v>
      </c>
      <c r="D108" s="911" t="str">
        <f>'Revenues 9-14'!A146</f>
        <v>State Free Lunch &amp; Breakfast</v>
      </c>
      <c r="E108" s="906"/>
      <c r="F108" s="1721">
        <f>'Revenues 9-14'!C146</f>
        <v>11054</v>
      </c>
      <c r="G108" s="912"/>
    </row>
    <row r="109" spans="1:7" x14ac:dyDescent="0.2">
      <c r="A109" s="908" t="s">
        <v>672</v>
      </c>
      <c r="B109" s="908" t="s">
        <v>1984</v>
      </c>
      <c r="C109" s="920">
        <f>'Revenues 9-14'!B147</f>
        <v>3365</v>
      </c>
      <c r="D109" s="911" t="str">
        <f>'Revenues 9-14'!A147</f>
        <v>School Breakfast Initiative</v>
      </c>
      <c r="E109" s="906"/>
      <c r="F109" s="1721">
        <f>SUM('Revenues 9-14'!C147,'Revenues 9-14'!D147,'Revenues 9-14'!G147)</f>
        <v>0</v>
      </c>
      <c r="G109" s="912"/>
    </row>
    <row r="110" spans="1:7" x14ac:dyDescent="0.2">
      <c r="A110" s="908" t="s">
        <v>140</v>
      </c>
      <c r="B110" s="908" t="s">
        <v>1985</v>
      </c>
      <c r="C110" s="920">
        <f>'Revenues 9-14'!B148</f>
        <v>3370</v>
      </c>
      <c r="D110" s="911" t="str">
        <f>'Revenues 9-14'!A148</f>
        <v>Driver Education</v>
      </c>
      <c r="E110" s="906"/>
      <c r="F110" s="1721">
        <f>SUM('Revenues 9-14'!C148,'Revenues 9-14'!D148)</f>
        <v>0</v>
      </c>
      <c r="G110" s="912"/>
    </row>
    <row r="111" spans="1:7" x14ac:dyDescent="0.2">
      <c r="A111" s="908" t="s">
        <v>667</v>
      </c>
      <c r="B111" s="908" t="s">
        <v>1986</v>
      </c>
      <c r="C111" s="922">
        <v>3500</v>
      </c>
      <c r="D111" s="911" t="str">
        <f>'Revenues 9-14'!A155</f>
        <v>Total Transportation</v>
      </c>
      <c r="E111" s="906"/>
      <c r="F111" s="1721">
        <f>SUM('Revenues 9-14'!C155,'Revenues 9-14'!D155,'Revenues 9-14'!F155,'Revenues 9-14'!G155)</f>
        <v>819064</v>
      </c>
      <c r="G111" s="912"/>
    </row>
    <row r="112" spans="1:7" x14ac:dyDescent="0.2">
      <c r="A112" s="908" t="s">
        <v>458</v>
      </c>
      <c r="B112" s="908" t="s">
        <v>1987</v>
      </c>
      <c r="C112" s="920">
        <f>'Revenues 9-14'!B156</f>
        <v>3610</v>
      </c>
      <c r="D112" s="911" t="str">
        <f>'Revenues 9-14'!A156</f>
        <v>Learning Improvement - Change Grants</v>
      </c>
      <c r="E112" s="906"/>
      <c r="F112" s="1721">
        <f>'Revenues 9-14'!C156</f>
        <v>0</v>
      </c>
      <c r="G112" s="912"/>
    </row>
    <row r="113" spans="1:7" x14ac:dyDescent="0.2">
      <c r="A113" s="908" t="s">
        <v>667</v>
      </c>
      <c r="B113" s="908" t="s">
        <v>1988</v>
      </c>
      <c r="C113" s="920">
        <f>'Revenues 9-14'!B157</f>
        <v>3660</v>
      </c>
      <c r="D113" s="911" t="str">
        <f>'Revenues 9-14'!A157</f>
        <v>Scientific Literacy</v>
      </c>
      <c r="E113" s="906"/>
      <c r="F113" s="1721">
        <f>SUM('Revenues 9-14'!C157,'Revenues 9-14'!D157,'Revenues 9-14'!F157,'Revenues 9-14'!G157)</f>
        <v>0</v>
      </c>
      <c r="G113" s="912"/>
    </row>
    <row r="114" spans="1:7" x14ac:dyDescent="0.2">
      <c r="A114" s="908" t="s">
        <v>5</v>
      </c>
      <c r="B114" s="908" t="s">
        <v>1989</v>
      </c>
      <c r="C114" s="920">
        <f>'Revenues 9-14'!B158</f>
        <v>3695</v>
      </c>
      <c r="D114" s="911" t="str">
        <f>'Revenues 9-14'!A158</f>
        <v>Truant Alternative/Optional Education</v>
      </c>
      <c r="E114" s="906"/>
      <c r="F114" s="1721">
        <f>SUM('Revenues 9-14'!C158,'Revenues 9-14'!F158,'Revenues 9-14'!G158)</f>
        <v>0</v>
      </c>
      <c r="G114" s="912"/>
    </row>
    <row r="115" spans="1:7" x14ac:dyDescent="0.2">
      <c r="A115" s="908" t="s">
        <v>667</v>
      </c>
      <c r="B115" s="908" t="s">
        <v>1990</v>
      </c>
      <c r="C115" s="920">
        <f>'Revenues 9-14'!B160</f>
        <v>3766</v>
      </c>
      <c r="D115" s="911" t="str">
        <f>'Revenues 9-14'!A160</f>
        <v>Chicago General Education Block Grant</v>
      </c>
      <c r="E115" s="906"/>
      <c r="F115" s="1721">
        <f>SUM('Revenues 9-14'!C160,'Revenues 9-14'!D160,'Revenues 9-14'!F160,'Revenues 9-14'!G160)</f>
        <v>0</v>
      </c>
      <c r="G115" s="912"/>
    </row>
    <row r="116" spans="1:7" x14ac:dyDescent="0.2">
      <c r="A116" s="908" t="s">
        <v>667</v>
      </c>
      <c r="B116" s="908" t="s">
        <v>1991</v>
      </c>
      <c r="C116" s="920">
        <f>'Revenues 9-14'!B161</f>
        <v>3767</v>
      </c>
      <c r="D116" s="911" t="str">
        <f>'Revenues 9-14'!A161</f>
        <v>Chicago Educational Services Block Grant</v>
      </c>
      <c r="E116" s="906"/>
      <c r="F116" s="1721">
        <f>SUM('Revenues 9-14'!C161,'Revenues 9-14'!D161,'Revenues 9-14'!F161,'Revenues 9-14'!G161)</f>
        <v>0</v>
      </c>
      <c r="G116" s="912"/>
    </row>
    <row r="117" spans="1:7" x14ac:dyDescent="0.2">
      <c r="A117" s="923" t="s">
        <v>1008</v>
      </c>
      <c r="B117" s="923" t="s">
        <v>1992</v>
      </c>
      <c r="C117" s="924">
        <f>'Revenues 9-14'!B162</f>
        <v>3775</v>
      </c>
      <c r="D117" s="925" t="str">
        <f>'Revenues 9-14'!A162</f>
        <v>School Safety &amp; Educational Improvement Block Grant</v>
      </c>
      <c r="E117" s="906"/>
      <c r="F117" s="1839">
        <f>SUM('Revenues 9-14'!C162,'Revenues 9-14'!D162,'Revenues 9-14'!E162,'Revenues 9-14'!F162,'Revenues 9-14'!G162)</f>
        <v>0</v>
      </c>
      <c r="G117" s="912"/>
    </row>
    <row r="118" spans="1:7" x14ac:dyDescent="0.2">
      <c r="A118" s="923" t="s">
        <v>1008</v>
      </c>
      <c r="B118" s="923" t="s">
        <v>1993</v>
      </c>
      <c r="C118" s="924">
        <f>'Revenues 9-14'!B163</f>
        <v>3780</v>
      </c>
      <c r="D118" s="925" t="str">
        <f>'Revenues 9-14'!A163</f>
        <v>Technology - Technology for Success</v>
      </c>
      <c r="E118" s="906"/>
      <c r="F118" s="1839">
        <f>SUM('Revenues 9-14'!C163:G163)</f>
        <v>0</v>
      </c>
      <c r="G118" s="912"/>
    </row>
    <row r="119" spans="1:7" x14ac:dyDescent="0.2">
      <c r="A119" s="923" t="s">
        <v>503</v>
      </c>
      <c r="B119" s="923" t="s">
        <v>1994</v>
      </c>
      <c r="C119" s="924">
        <f>'Revenues 9-14'!B164</f>
        <v>3815</v>
      </c>
      <c r="D119" s="925" t="str">
        <f>'Revenues 9-14'!A164</f>
        <v>State Charter Schools</v>
      </c>
      <c r="E119" s="906"/>
      <c r="F119" s="1839">
        <f>SUM('Revenues 9-14'!C164,'Revenues 9-14'!F164)</f>
        <v>0</v>
      </c>
      <c r="G119" s="912"/>
    </row>
    <row r="120" spans="1:7" x14ac:dyDescent="0.2">
      <c r="A120" s="927" t="s">
        <v>459</v>
      </c>
      <c r="B120" s="927" t="s">
        <v>1995</v>
      </c>
      <c r="C120" s="928">
        <f>'Revenues 9-14'!B167</f>
        <v>3925</v>
      </c>
      <c r="D120" s="929" t="str">
        <f>'Revenues 9-14'!A167</f>
        <v>School Infrastructure - Maintenance Projects</v>
      </c>
      <c r="E120" s="906"/>
      <c r="F120" s="1721">
        <f>'Revenues 9-14'!D167</f>
        <v>0</v>
      </c>
      <c r="G120" s="930"/>
    </row>
    <row r="121" spans="1:7" x14ac:dyDescent="0.2">
      <c r="A121" s="927" t="s">
        <v>499</v>
      </c>
      <c r="B121" s="927" t="s">
        <v>1996</v>
      </c>
      <c r="C121" s="928">
        <f>'Revenues 9-14'!B168</f>
        <v>3999</v>
      </c>
      <c r="D121" s="929" t="s">
        <v>542</v>
      </c>
      <c r="E121" s="931"/>
      <c r="F121" s="1721">
        <f>SUM('Revenues 9-14'!C168:G168,'Revenues 9-14'!J168)</f>
        <v>165231</v>
      </c>
      <c r="G121" s="930"/>
    </row>
    <row r="122" spans="1:7" x14ac:dyDescent="0.2">
      <c r="A122" s="927" t="s">
        <v>458</v>
      </c>
      <c r="B122" s="927" t="s">
        <v>1997</v>
      </c>
      <c r="C122" s="932">
        <f>'Revenues 9-14'!B177</f>
        <v>4045</v>
      </c>
      <c r="D122" s="929" t="str">
        <f>'Revenues 9-14'!A177 &amp; " (Subtract)"</f>
        <v>Head Start (Subtract)</v>
      </c>
      <c r="E122" s="906"/>
      <c r="F122" s="1721">
        <f>SUM(-'Revenues 9-14'!C177)</f>
        <v>0</v>
      </c>
      <c r="G122" s="930"/>
    </row>
    <row r="123" spans="1:7" x14ac:dyDescent="0.2">
      <c r="A123" s="927" t="s">
        <v>667</v>
      </c>
      <c r="B123" s="927" t="s">
        <v>1998</v>
      </c>
      <c r="C123" s="932" t="s">
        <v>981</v>
      </c>
      <c r="D123" s="929" t="str">
        <f>('Revenues 9-14'!A181)</f>
        <v>Total Restricted Grants-In-Aid Received Directly from Federal Govt</v>
      </c>
      <c r="E123" s="906"/>
      <c r="F123" s="1721">
        <f>SUM('Revenues 9-14'!C181,'Revenues 9-14'!D181,'Revenues 9-14'!F181,'Revenues 9-14'!G181)</f>
        <v>0</v>
      </c>
      <c r="G123" s="930"/>
    </row>
    <row r="124" spans="1:7" x14ac:dyDescent="0.2">
      <c r="A124" s="927" t="s">
        <v>667</v>
      </c>
      <c r="B124" s="927" t="s">
        <v>1999</v>
      </c>
      <c r="C124" s="932">
        <v>4100</v>
      </c>
      <c r="D124" s="933" t="str">
        <f>'Revenues 9-14'!A188</f>
        <v>Total Title V</v>
      </c>
      <c r="E124" s="906"/>
      <c r="F124" s="1721">
        <f>SUM('Revenues 9-14'!C188,'Revenues 9-14'!D188,'Revenues 9-14'!F188,'Revenues 9-14'!G188)</f>
        <v>0</v>
      </c>
      <c r="G124" s="930"/>
    </row>
    <row r="125" spans="1:7" x14ac:dyDescent="0.2">
      <c r="A125" s="927" t="s">
        <v>663</v>
      </c>
      <c r="B125" s="927" t="s">
        <v>2000</v>
      </c>
      <c r="C125" s="932">
        <v>4200</v>
      </c>
      <c r="D125" s="929" t="str">
        <f>'Revenues 9-14'!A198</f>
        <v>Total Food Service</v>
      </c>
      <c r="E125" s="906"/>
      <c r="F125" s="1721">
        <f>SUM('Revenues 9-14'!C198,'Revenues 9-14'!G198)</f>
        <v>595086</v>
      </c>
      <c r="G125" s="930"/>
    </row>
    <row r="126" spans="1:7" x14ac:dyDescent="0.2">
      <c r="A126" s="927" t="s">
        <v>667</v>
      </c>
      <c r="B126" s="927" t="s">
        <v>2001</v>
      </c>
      <c r="C126" s="932">
        <v>4300</v>
      </c>
      <c r="D126" s="933" t="str">
        <f>'Revenues 9-14'!A204</f>
        <v>Total Title I</v>
      </c>
      <c r="E126" s="906"/>
      <c r="F126" s="1721">
        <f>SUM('Revenues 9-14'!C204,'Revenues 9-14'!D204,'Revenues 9-14'!F204,'Revenues 9-14'!G204)</f>
        <v>789026</v>
      </c>
      <c r="G126" s="930"/>
    </row>
    <row r="127" spans="1:7" x14ac:dyDescent="0.2">
      <c r="A127" s="927" t="s">
        <v>667</v>
      </c>
      <c r="B127" s="927" t="s">
        <v>2002</v>
      </c>
      <c r="C127" s="932">
        <v>4400</v>
      </c>
      <c r="D127" s="933" t="str">
        <f>'Revenues 9-14'!A209</f>
        <v>Total Title IV</v>
      </c>
      <c r="E127" s="906"/>
      <c r="F127" s="1721">
        <f>SUM('Revenues 9-14'!C209,'Revenues 9-14'!D209,'Revenues 9-14'!F209,'Revenues 9-14'!G209)</f>
        <v>22837</v>
      </c>
      <c r="G127" s="930"/>
    </row>
    <row r="128" spans="1:7" x14ac:dyDescent="0.2">
      <c r="A128" s="927" t="s">
        <v>667</v>
      </c>
      <c r="B128" s="927" t="s">
        <v>2003</v>
      </c>
      <c r="C128" s="932">
        <f>'Revenues 9-14'!B213</f>
        <v>4620</v>
      </c>
      <c r="D128" s="933" t="str">
        <f>'Revenues 9-14'!A213</f>
        <v>Fed - Spec Education - IDEA - Flow Through</v>
      </c>
      <c r="E128" s="906"/>
      <c r="F128" s="1721">
        <f>SUM('Revenues 9-14'!C213:D213,'Revenues 9-14'!F213:G213)</f>
        <v>804423</v>
      </c>
      <c r="G128" s="930"/>
    </row>
    <row r="129" spans="1:7" x14ac:dyDescent="0.2">
      <c r="A129" s="927" t="s">
        <v>667</v>
      </c>
      <c r="B129" s="927" t="s">
        <v>2004</v>
      </c>
      <c r="C129" s="932">
        <f>'Revenues 9-14'!B214</f>
        <v>4625</v>
      </c>
      <c r="D129" s="933" t="str">
        <f>'Revenues 9-14'!A214</f>
        <v>Fed - Spec Education - IDEA - Room &amp; Board</v>
      </c>
      <c r="E129" s="906"/>
      <c r="F129" s="1721">
        <f>SUM('Revenues 9-14'!C214,'Revenues 9-14'!D214,'Revenues 9-14'!F214,'Revenues 9-14'!G214)</f>
        <v>15810</v>
      </c>
      <c r="G129" s="930"/>
    </row>
    <row r="130" spans="1:7" x14ac:dyDescent="0.2">
      <c r="A130" s="927" t="s">
        <v>667</v>
      </c>
      <c r="B130" s="927" t="s">
        <v>2005</v>
      </c>
      <c r="C130" s="932">
        <f>'Revenues 9-14'!B215</f>
        <v>4630</v>
      </c>
      <c r="D130" s="933" t="str">
        <f>'Revenues 9-14'!A215</f>
        <v>Fed - Spec Education - IDEA - Discretionary</v>
      </c>
      <c r="E130" s="906"/>
      <c r="F130" s="1721">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21">
        <f>SUM('Revenues 9-14'!C216:D216,'Revenues 9-14'!F216:G216)</f>
        <v>0</v>
      </c>
      <c r="G131" s="930"/>
    </row>
    <row r="132" spans="1:7" x14ac:dyDescent="0.2">
      <c r="A132" s="927" t="s">
        <v>672</v>
      </c>
      <c r="B132" s="927" t="s">
        <v>2006</v>
      </c>
      <c r="C132" s="932">
        <v>4700</v>
      </c>
      <c r="D132" s="929" t="str">
        <f>'Revenues 9-14'!A221</f>
        <v>Total CTE - Perkins</v>
      </c>
      <c r="E132" s="906"/>
      <c r="F132" s="1721">
        <f>SUM('Revenues 9-14'!C221,'Revenues 9-14'!D221,'Revenues 9-14'!G221)</f>
        <v>0</v>
      </c>
      <c r="G132" s="930">
        <v>6303</v>
      </c>
    </row>
    <row r="133" spans="1:7" s="867" customFormat="1" hidden="1" x14ac:dyDescent="0.2">
      <c r="A133" s="934" t="s">
        <v>206</v>
      </c>
      <c r="B133" s="934" t="s">
        <v>2007</v>
      </c>
      <c r="C133" s="935" t="s">
        <v>207</v>
      </c>
      <c r="D133" s="936" t="str">
        <f>'Revenues 9-14'!A224</f>
        <v>ARRA - Title I - Low Income</v>
      </c>
      <c r="E133" s="937"/>
      <c r="F133" s="1839">
        <f>SUM('Revenues 9-14'!$C$224:$D$224,'Revenues 9-14'!$F$224:$G$224)</f>
        <v>0</v>
      </c>
      <c r="G133" s="905"/>
    </row>
    <row r="134" spans="1:7" s="867" customFormat="1" hidden="1" x14ac:dyDescent="0.2">
      <c r="A134" s="934" t="s">
        <v>206</v>
      </c>
      <c r="B134" s="934" t="s">
        <v>2008</v>
      </c>
      <c r="C134" s="935" t="s">
        <v>208</v>
      </c>
      <c r="D134" s="936" t="str">
        <f>'Revenues 9-14'!A225</f>
        <v>ARRA - Title I - Neglected, Private</v>
      </c>
      <c r="E134" s="937"/>
      <c r="F134" s="1721">
        <f>SUM('Revenues 9-14'!C225:G225,'Revenues 9-14'!J225)</f>
        <v>0</v>
      </c>
      <c r="G134" s="905"/>
    </row>
    <row r="135" spans="1:7" s="867" customFormat="1" hidden="1" x14ac:dyDescent="0.2">
      <c r="A135" s="934" t="s">
        <v>206</v>
      </c>
      <c r="B135" s="934" t="s">
        <v>2009</v>
      </c>
      <c r="C135" s="935" t="s">
        <v>209</v>
      </c>
      <c r="D135" s="936" t="str">
        <f>'Revenues 9-14'!A226</f>
        <v>ARRA - Title I - Delinquent, Private</v>
      </c>
      <c r="E135" s="937"/>
      <c r="F135" s="1721">
        <f>SUM('Revenues 9-14'!C226:G226,'Revenues 9-14'!J226)</f>
        <v>0</v>
      </c>
      <c r="G135" s="905"/>
    </row>
    <row r="136" spans="1:7" s="867" customFormat="1" hidden="1" x14ac:dyDescent="0.2">
      <c r="A136" s="934" t="s">
        <v>206</v>
      </c>
      <c r="B136" s="934" t="s">
        <v>2010</v>
      </c>
      <c r="C136" s="935" t="s">
        <v>210</v>
      </c>
      <c r="D136" s="936" t="str">
        <f>'Revenues 9-14'!A227</f>
        <v>ARRA - Title I - School Improvement (Part A)</v>
      </c>
      <c r="E136" s="937"/>
      <c r="F136" s="1721">
        <f>SUM('Revenues 9-14'!C227:G227,'Revenues 9-14'!J227)</f>
        <v>0</v>
      </c>
      <c r="G136" s="905"/>
    </row>
    <row r="137" spans="1:7" s="867" customFormat="1" hidden="1" x14ac:dyDescent="0.2">
      <c r="A137" s="934" t="s">
        <v>206</v>
      </c>
      <c r="B137" s="934" t="s">
        <v>2011</v>
      </c>
      <c r="C137" s="935" t="s">
        <v>211</v>
      </c>
      <c r="D137" s="936" t="str">
        <f>'Revenues 9-14'!A228</f>
        <v>ARRA - Title I - School Improvement (Section 1003g)</v>
      </c>
      <c r="E137" s="937"/>
      <c r="F137" s="1721">
        <f>SUM('Revenues 9-14'!C228:G228,'Revenues 9-14'!J228)</f>
        <v>0</v>
      </c>
      <c r="G137" s="905"/>
    </row>
    <row r="138" spans="1:7" s="867" customFormat="1" hidden="1" x14ac:dyDescent="0.2">
      <c r="A138" s="934" t="s">
        <v>206</v>
      </c>
      <c r="B138" s="934" t="s">
        <v>2012</v>
      </c>
      <c r="C138" s="935" t="s">
        <v>212</v>
      </c>
      <c r="D138" s="936" t="str">
        <f>'Revenues 9-14'!A229</f>
        <v>ARRA - IDEA - Part B - Preschool</v>
      </c>
      <c r="E138" s="937"/>
      <c r="F138" s="1721">
        <v>0</v>
      </c>
      <c r="G138" s="905"/>
    </row>
    <row r="139" spans="1:7" s="867" customFormat="1" hidden="1" x14ac:dyDescent="0.2">
      <c r="A139" s="934" t="s">
        <v>206</v>
      </c>
      <c r="B139" s="934" t="s">
        <v>2013</v>
      </c>
      <c r="C139" s="935" t="s">
        <v>213</v>
      </c>
      <c r="D139" s="936" t="str">
        <f>'Revenues 9-14'!A230</f>
        <v>ARRA - IDEA - Part B - Flow-Through</v>
      </c>
      <c r="E139" s="937"/>
      <c r="F139" s="1721">
        <f>SUM('Revenues 9-14'!C230:G230,'Revenues 9-14'!J230)</f>
        <v>0</v>
      </c>
      <c r="G139" s="905"/>
    </row>
    <row r="140" spans="1:7" s="867" customFormat="1" hidden="1" x14ac:dyDescent="0.2">
      <c r="A140" s="934" t="s">
        <v>206</v>
      </c>
      <c r="B140" s="934" t="s">
        <v>2014</v>
      </c>
      <c r="C140" s="935" t="s">
        <v>214</v>
      </c>
      <c r="D140" s="936" t="str">
        <f>'Revenues 9-14'!A231</f>
        <v>ARRA - Title IID - Technology-Formula</v>
      </c>
      <c r="E140" s="937"/>
      <c r="F140" s="1721">
        <f>SUM('Revenues 9-14'!C231:G231,'Revenues 9-14'!J231)</f>
        <v>0</v>
      </c>
      <c r="G140" s="905"/>
    </row>
    <row r="141" spans="1:7" s="867" customFormat="1" hidden="1" x14ac:dyDescent="0.2">
      <c r="A141" s="934" t="s">
        <v>206</v>
      </c>
      <c r="B141" s="934" t="s">
        <v>2015</v>
      </c>
      <c r="C141" s="935" t="s">
        <v>216</v>
      </c>
      <c r="D141" s="936" t="str">
        <f>'Revenues 9-14'!A232</f>
        <v>ARRA - Title IID - Technology-Competitive</v>
      </c>
      <c r="E141" s="937"/>
      <c r="F141" s="1721">
        <f>SUM('Revenues 9-14'!C232:G232,'Revenues 9-14'!J232)</f>
        <v>0</v>
      </c>
      <c r="G141" s="905"/>
    </row>
    <row r="142" spans="1:7" s="867" customFormat="1" hidden="1" x14ac:dyDescent="0.2">
      <c r="A142" s="934" t="s">
        <v>667</v>
      </c>
      <c r="B142" s="934" t="s">
        <v>2016</v>
      </c>
      <c r="C142" s="935" t="s">
        <v>217</v>
      </c>
      <c r="D142" s="936" t="str">
        <f>'Revenues 9-14'!A233</f>
        <v>ARRA - McKinney - Vento Homeless Education</v>
      </c>
      <c r="E142" s="937"/>
      <c r="F142" s="1721">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21">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21">
        <f>SUM('Revenues 9-14'!C238:G238,'Revenues 9-14'!J238)</f>
        <v>0</v>
      </c>
      <c r="G144" s="905"/>
    </row>
    <row r="145" spans="1:7" s="867" customFormat="1" hidden="1" x14ac:dyDescent="0.2">
      <c r="A145" s="934" t="s">
        <v>206</v>
      </c>
      <c r="B145" s="934" t="s">
        <v>1411</v>
      </c>
      <c r="C145" s="935" t="s">
        <v>221</v>
      </c>
      <c r="D145" s="936" t="str">
        <f>'Revenues 9-14'!A239</f>
        <v>Build America Bond Tax Credits</v>
      </c>
      <c r="E145" s="937"/>
      <c r="F145" s="1721">
        <f>SUM('Revenues 9-14'!C239:G239,'Revenues 9-14'!J239)</f>
        <v>0</v>
      </c>
      <c r="G145" s="905"/>
    </row>
    <row r="146" spans="1:7" s="867" customFormat="1" hidden="1" x14ac:dyDescent="0.2">
      <c r="A146" s="934" t="s">
        <v>206</v>
      </c>
      <c r="B146" s="934" t="s">
        <v>2017</v>
      </c>
      <c r="C146" s="935" t="s">
        <v>223</v>
      </c>
      <c r="D146" s="936" t="str">
        <f>'Revenues 9-14'!A240</f>
        <v>Build America Bond Interest Reimbursement</v>
      </c>
      <c r="E146" s="937"/>
      <c r="F146" s="1721">
        <f>SUM('Revenues 9-14'!C240:G240,'Revenues 9-14'!J240)</f>
        <v>0</v>
      </c>
      <c r="G146" s="905"/>
    </row>
    <row r="147" spans="1:7" s="867" customFormat="1" hidden="1" x14ac:dyDescent="0.2">
      <c r="A147" s="934" t="s">
        <v>206</v>
      </c>
      <c r="B147" s="934" t="s">
        <v>2018</v>
      </c>
      <c r="C147" s="935" t="s">
        <v>225</v>
      </c>
      <c r="D147" s="936" t="str">
        <f>'Revenues 9-14'!A242</f>
        <v>Other ARRA Funds - II</v>
      </c>
      <c r="E147" s="937"/>
      <c r="F147" s="1721">
        <f>SUM('Revenues 9-14'!C242:G242,'Revenues 9-14'!J242)</f>
        <v>0</v>
      </c>
      <c r="G147" s="905"/>
    </row>
    <row r="148" spans="1:7" s="867" customFormat="1" hidden="1" x14ac:dyDescent="0.2">
      <c r="A148" s="934" t="s">
        <v>206</v>
      </c>
      <c r="B148" s="934" t="s">
        <v>2019</v>
      </c>
      <c r="C148" s="935" t="s">
        <v>226</v>
      </c>
      <c r="D148" s="936" t="str">
        <f>'Revenues 9-14'!A243</f>
        <v>Other ARRA Funds - III</v>
      </c>
      <c r="E148" s="937"/>
      <c r="F148" s="1721">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21">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21">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21">
        <v>0</v>
      </c>
      <c r="G151" s="905"/>
    </row>
    <row r="152" spans="1:7" s="867" customFormat="1" hidden="1" x14ac:dyDescent="0.2">
      <c r="A152" s="934" t="s">
        <v>206</v>
      </c>
      <c r="B152" s="934" t="s">
        <v>1412</v>
      </c>
      <c r="C152" s="935" t="s">
        <v>233</v>
      </c>
      <c r="D152" s="936" t="str">
        <f>'Revenues 9-14'!A247</f>
        <v>Other ARRA Funds VII</v>
      </c>
      <c r="E152" s="937"/>
      <c r="F152" s="1721">
        <f>SUM('Revenues 9-14'!C247:G247,'Revenues 9-14'!J247)</f>
        <v>0</v>
      </c>
      <c r="G152" s="905"/>
    </row>
    <row r="153" spans="1:7" s="867" customFormat="1" hidden="1" x14ac:dyDescent="0.2">
      <c r="A153" s="934" t="s">
        <v>206</v>
      </c>
      <c r="B153" s="934" t="s">
        <v>2020</v>
      </c>
      <c r="C153" s="935" t="s">
        <v>234</v>
      </c>
      <c r="D153" s="936" t="str">
        <f>'Revenues 9-14'!A248</f>
        <v>Other ARRA Funds VIII</v>
      </c>
      <c r="E153" s="937"/>
      <c r="F153" s="1721">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21">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21">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21">
        <f>SUM('Revenues 9-14'!C251:G251,'Revenues 9-14'!J251)</f>
        <v>0</v>
      </c>
      <c r="G156" s="905"/>
    </row>
    <row r="157" spans="1:7" s="867" customFormat="1" x14ac:dyDescent="0.2">
      <c r="A157" s="938" t="s">
        <v>499</v>
      </c>
      <c r="B157" s="939" t="s">
        <v>2021</v>
      </c>
      <c r="C157" s="940" t="s">
        <v>840</v>
      </c>
      <c r="D157" s="941" t="s">
        <v>776</v>
      </c>
      <c r="E157" s="942"/>
      <c r="F157" s="1721">
        <f>SUM(F133:F156)</f>
        <v>0</v>
      </c>
      <c r="G157" s="905"/>
    </row>
    <row r="158" spans="1:7" s="867" customFormat="1" x14ac:dyDescent="0.2">
      <c r="A158" s="938" t="s">
        <v>458</v>
      </c>
      <c r="B158" s="939" t="s">
        <v>2022</v>
      </c>
      <c r="C158" s="940" t="s">
        <v>1422</v>
      </c>
      <c r="D158" s="941" t="s">
        <v>1423</v>
      </c>
      <c r="E158" s="942"/>
      <c r="F158" s="1721">
        <f>SUM('Revenues 9-14'!C253)</f>
        <v>0</v>
      </c>
      <c r="G158" s="905"/>
    </row>
    <row r="159" spans="1:7" s="867" customFormat="1" x14ac:dyDescent="0.2">
      <c r="A159" s="938" t="s">
        <v>499</v>
      </c>
      <c r="B159" s="939" t="s">
        <v>2023</v>
      </c>
      <c r="C159" s="940" t="s">
        <v>1461</v>
      </c>
      <c r="D159" s="941" t="s">
        <v>1462</v>
      </c>
      <c r="E159" s="942"/>
      <c r="F159" s="1721">
        <f>SUM('Revenues 9-14'!C254:H254,'Revenues 9-14'!J254:K254)</f>
        <v>0</v>
      </c>
      <c r="G159" s="905"/>
    </row>
    <row r="160" spans="1:7" x14ac:dyDescent="0.2">
      <c r="A160" s="927" t="s">
        <v>5</v>
      </c>
      <c r="B160" s="927" t="s">
        <v>2024</v>
      </c>
      <c r="C160" s="932">
        <f>'Revenues 9-14'!B255</f>
        <v>4905</v>
      </c>
      <c r="D160" s="929" t="str">
        <f>'Revenues 9-14'!A255</f>
        <v>Title III - Immigrant Education Program (IEP)</v>
      </c>
      <c r="E160" s="906"/>
      <c r="F160" s="1721">
        <f>SUM('Revenues 9-14'!C255,'Revenues 9-14'!F255,'Revenues 9-14'!G255)</f>
        <v>0</v>
      </c>
      <c r="G160" s="943">
        <v>6306</v>
      </c>
    </row>
    <row r="161" spans="1:7" x14ac:dyDescent="0.2">
      <c r="A161" s="927" t="s">
        <v>5</v>
      </c>
      <c r="B161" s="927" t="s">
        <v>2025</v>
      </c>
      <c r="C161" s="932">
        <f>'Revenues 9-14'!B256</f>
        <v>4909</v>
      </c>
      <c r="D161" s="929" t="str">
        <f>'Revenues 9-14'!A256</f>
        <v>Title III - Language Inst Program - Limited Eng (LIPLEP)</v>
      </c>
      <c r="E161" s="906"/>
      <c r="F161" s="1721">
        <f>SUM('Revenues 9-14'!C256,'Revenues 9-14'!F256,'Revenues 9-14'!G256)</f>
        <v>135323</v>
      </c>
      <c r="G161" s="943"/>
    </row>
    <row r="162" spans="1:7" x14ac:dyDescent="0.2">
      <c r="A162" s="927" t="s">
        <v>667</v>
      </c>
      <c r="B162" s="927" t="s">
        <v>2026</v>
      </c>
      <c r="C162" s="932">
        <f>'Revenues 9-14'!B257</f>
        <v>4920</v>
      </c>
      <c r="D162" s="929" t="str">
        <f>'Revenues 9-14'!A257</f>
        <v>McKinney Education for Homeless Children</v>
      </c>
      <c r="E162" s="906"/>
      <c r="F162" s="1721">
        <f>SUM('Revenues 9-14'!C257,'Revenues 9-14'!D257,'Revenues 9-14'!F257,'Revenues 9-14'!G257)</f>
        <v>0</v>
      </c>
      <c r="G162" s="930"/>
    </row>
    <row r="163" spans="1:7" x14ac:dyDescent="0.2">
      <c r="A163" s="944" t="s">
        <v>667</v>
      </c>
      <c r="B163" s="944" t="s">
        <v>2027</v>
      </c>
      <c r="C163" s="945">
        <f>'Revenues 9-14'!B258</f>
        <v>4930</v>
      </c>
      <c r="D163" s="946" t="str">
        <f>'Revenues 9-14'!A258</f>
        <v>Title II - Eisenhower Professional Development Formula</v>
      </c>
      <c r="E163" s="926"/>
      <c r="F163" s="1839">
        <f>SUM('Revenues 9-14'!C258:D258,'Revenues 9-14'!F258,'Revenues 9-14'!G258)</f>
        <v>0</v>
      </c>
      <c r="G163" s="930"/>
    </row>
    <row r="164" spans="1:7" x14ac:dyDescent="0.2">
      <c r="A164" s="927" t="s">
        <v>667</v>
      </c>
      <c r="B164" s="927" t="s">
        <v>2028</v>
      </c>
      <c r="C164" s="932">
        <f>'Revenues 9-14'!B259</f>
        <v>4932</v>
      </c>
      <c r="D164" s="933" t="str">
        <f>'Revenues 9-14'!A259</f>
        <v>Title II - Teacher Quality</v>
      </c>
      <c r="E164" s="906"/>
      <c r="F164" s="1839">
        <f>SUM('Revenues 9-14'!C259,'Revenues 9-14'!D259,'Revenues 9-14'!F259,'Revenues 9-14'!G259)</f>
        <v>139237</v>
      </c>
      <c r="G164" s="930"/>
    </row>
    <row r="165" spans="1:7" x14ac:dyDescent="0.2">
      <c r="A165" s="927" t="s">
        <v>667</v>
      </c>
      <c r="B165" s="927" t="s">
        <v>2029</v>
      </c>
      <c r="C165" s="932">
        <f>'Revenues 9-14'!B260</f>
        <v>4960</v>
      </c>
      <c r="D165" s="929" t="str">
        <f>'Revenues 9-14'!A260</f>
        <v>Federal Charter Schools</v>
      </c>
      <c r="E165" s="906"/>
      <c r="F165" s="1721">
        <f>SUM('Revenues 9-14'!C260:D260,'Revenues 9-14'!F260:G260)</f>
        <v>0</v>
      </c>
      <c r="G165" s="930"/>
    </row>
    <row r="166" spans="1:7" x14ac:dyDescent="0.2">
      <c r="A166" s="927" t="s">
        <v>667</v>
      </c>
      <c r="B166" s="927" t="s">
        <v>1974</v>
      </c>
      <c r="C166" s="932">
        <f>'Revenues 9-14'!B261</f>
        <v>4981</v>
      </c>
      <c r="D166" s="929" t="str">
        <f>'Revenues 9-14'!A261</f>
        <v>State Assessment Grants</v>
      </c>
      <c r="E166" s="906"/>
      <c r="F166" s="1721">
        <f>SUM('Revenues 9-14'!C261:D261,'Revenues 9-14'!F261:G261)</f>
        <v>0</v>
      </c>
      <c r="G166" s="930"/>
    </row>
    <row r="167" spans="1:7" x14ac:dyDescent="0.2">
      <c r="A167" s="927" t="s">
        <v>667</v>
      </c>
      <c r="B167" s="927" t="s">
        <v>1975</v>
      </c>
      <c r="C167" s="932">
        <f>'Revenues 9-14'!B262</f>
        <v>4982</v>
      </c>
      <c r="D167" s="929" t="str">
        <f>'Revenues 9-14'!A262</f>
        <v>Grant for State Assessments and Related Activities</v>
      </c>
      <c r="E167" s="906"/>
      <c r="F167" s="1721">
        <f>SUM('Revenues 9-14'!C262:D262,'Revenues 9-14'!F262:G262)</f>
        <v>0</v>
      </c>
      <c r="G167" s="930"/>
    </row>
    <row r="168" spans="1:7" x14ac:dyDescent="0.2">
      <c r="A168" s="927" t="s">
        <v>667</v>
      </c>
      <c r="B168" s="927" t="s">
        <v>2030</v>
      </c>
      <c r="C168" s="932">
        <f>'Revenues 9-14'!B263</f>
        <v>4991</v>
      </c>
      <c r="D168" s="933" t="str">
        <f>'Revenues 9-14'!A263</f>
        <v>Medicaid Matching Funds - Administrative Outreach</v>
      </c>
      <c r="E168" s="906"/>
      <c r="F168" s="1721">
        <f>SUM('Revenues 9-14'!C263:D263,'Revenues 9-14'!F263:G263)</f>
        <v>111502</v>
      </c>
      <c r="G168" s="947">
        <v>6320</v>
      </c>
    </row>
    <row r="169" spans="1:7" x14ac:dyDescent="0.2">
      <c r="A169" s="927" t="s">
        <v>667</v>
      </c>
      <c r="B169" s="927" t="s">
        <v>2031</v>
      </c>
      <c r="C169" s="932">
        <f>'Revenues 9-14'!B264</f>
        <v>4992</v>
      </c>
      <c r="D169" s="933" t="str">
        <f>'Revenues 9-14'!A264</f>
        <v>Medicaid Matching Funds - Fee-for-Service Program</v>
      </c>
      <c r="E169" s="906"/>
      <c r="F169" s="1721">
        <f>SUM('Revenues 9-14'!C264:D264,'Revenues 9-14'!F264:G264)</f>
        <v>101406</v>
      </c>
      <c r="G169" s="947"/>
    </row>
    <row r="170" spans="1:7" x14ac:dyDescent="0.2">
      <c r="A170" s="948" t="s">
        <v>667</v>
      </c>
      <c r="B170" s="944" t="s">
        <v>2032</v>
      </c>
      <c r="C170" s="945">
        <f>'Revenues 9-14'!B265</f>
        <v>4999</v>
      </c>
      <c r="D170" s="946" t="str">
        <f>'Revenues 9-14'!A265</f>
        <v>Other Restricted Revenue from Federal Sources (Describe &amp; Itemize)</v>
      </c>
      <c r="E170" s="906"/>
      <c r="F170" s="1721">
        <f>SUM('Revenues 9-14'!C265:D265,'Revenues 9-14'!F265:G265)</f>
        <v>0</v>
      </c>
      <c r="G170" s="927"/>
    </row>
    <row r="171" spans="1:7" x14ac:dyDescent="0.2">
      <c r="A171" s="1850" t="s">
        <v>5</v>
      </c>
      <c r="B171" s="1851" t="s">
        <v>1897</v>
      </c>
      <c r="C171" s="1852">
        <v>3100</v>
      </c>
      <c r="D171" s="1853" t="s">
        <v>1899</v>
      </c>
      <c r="E171" s="906"/>
      <c r="F171" s="1838">
        <v>1168218</v>
      </c>
      <c r="G171" s="927"/>
    </row>
    <row r="172" spans="1:7" x14ac:dyDescent="0.2">
      <c r="A172" s="1850" t="s">
        <v>663</v>
      </c>
      <c r="B172" s="1851" t="s">
        <v>1897</v>
      </c>
      <c r="C172" s="1852">
        <v>3300</v>
      </c>
      <c r="D172" s="1853" t="s">
        <v>1900</v>
      </c>
      <c r="E172" s="906"/>
      <c r="F172" s="1838">
        <v>630945</v>
      </c>
      <c r="G172" s="927"/>
    </row>
    <row r="173" spans="1:7" ht="6" customHeight="1" x14ac:dyDescent="0.2">
      <c r="A173" s="927"/>
      <c r="B173" s="927"/>
      <c r="C173" s="949"/>
      <c r="D173" s="927"/>
      <c r="E173" s="906"/>
      <c r="F173" s="950"/>
      <c r="G173" s="947"/>
    </row>
    <row r="174" spans="1:7" x14ac:dyDescent="0.2">
      <c r="A174" s="1702"/>
      <c r="B174" s="1716"/>
      <c r="C174" s="1717"/>
      <c r="D174" s="1718" t="s">
        <v>2033</v>
      </c>
      <c r="E174" s="1719" t="s">
        <v>957</v>
      </c>
      <c r="F174" s="1720">
        <f>SUM(F84:F132,F157:F172)</f>
        <v>6552814</v>
      </c>
    </row>
    <row r="175" spans="1:7" ht="12" customHeight="1" x14ac:dyDescent="0.2">
      <c r="A175" s="1702"/>
      <c r="B175" s="1716"/>
      <c r="C175" s="1717"/>
      <c r="D175" s="1718" t="s">
        <v>2034</v>
      </c>
      <c r="E175" s="1719"/>
      <c r="F175" s="1721">
        <f>'PCTC-OEPP 27-28'!F77-F174</f>
        <v>36596465</v>
      </c>
    </row>
    <row r="176" spans="1:7" ht="12" customHeight="1" x14ac:dyDescent="0.2">
      <c r="A176" s="1702"/>
      <c r="B176" s="1716"/>
      <c r="C176" s="1717"/>
      <c r="D176" s="1718" t="s">
        <v>1796</v>
      </c>
      <c r="E176" s="1719"/>
      <c r="F176" s="1721">
        <f>'Cap Outlay Deprec 26'!I18</f>
        <v>1454682.2</v>
      </c>
    </row>
    <row r="177" spans="1:7" ht="12" customHeight="1" x14ac:dyDescent="0.2">
      <c r="A177" s="1702"/>
      <c r="B177" s="1716"/>
      <c r="C177" s="1717"/>
      <c r="D177" s="1718" t="s">
        <v>2035</v>
      </c>
      <c r="E177" s="1719"/>
      <c r="F177" s="1721">
        <f>F175+F176</f>
        <v>38051147.200000003</v>
      </c>
    </row>
    <row r="178" spans="1:7" ht="12" customHeight="1" x14ac:dyDescent="0.2">
      <c r="A178" s="1702"/>
      <c r="B178" s="1722"/>
      <c r="C178" s="1717"/>
      <c r="D178" s="1718" t="str">
        <f>D78</f>
        <v>9 Month ADA from District Average Daily Attendance/Prior General State Aid Inquiry 2018-2019</v>
      </c>
      <c r="E178" s="1719"/>
      <c r="F178" s="1723">
        <f>'PCTC-OEPP 27-28'!F78</f>
        <v>2930</v>
      </c>
      <c r="G178" s="930"/>
    </row>
    <row r="179" spans="1:7" ht="12" customHeight="1" thickBot="1" x14ac:dyDescent="0.25">
      <c r="A179" s="1702"/>
      <c r="B179" s="1722"/>
      <c r="C179" s="1717"/>
      <c r="D179" s="1718" t="s">
        <v>2036</v>
      </c>
      <c r="E179" s="1719" t="s">
        <v>1540</v>
      </c>
      <c r="F179" s="1724">
        <f>F177/F178</f>
        <v>12986.739658703073</v>
      </c>
      <c r="G179" s="856">
        <v>6323</v>
      </c>
    </row>
    <row r="180" spans="1:7" ht="12" thickTop="1" x14ac:dyDescent="0.2">
      <c r="B180" s="930"/>
      <c r="C180" s="949"/>
      <c r="D180" s="930"/>
      <c r="E180" s="949"/>
      <c r="F180" s="930"/>
      <c r="G180" s="951">
        <v>6326</v>
      </c>
    </row>
    <row r="181" spans="1:7" ht="12.2" customHeight="1" x14ac:dyDescent="0.2">
      <c r="A181" s="930" t="s">
        <v>1898</v>
      </c>
      <c r="B181" s="930"/>
      <c r="C181" s="949"/>
      <c r="D181" s="930"/>
      <c r="E181" s="949"/>
      <c r="F181" s="930"/>
      <c r="G181" s="930"/>
    </row>
    <row r="182" spans="1:7" s="1854" customFormat="1" ht="12.2" customHeight="1" x14ac:dyDescent="0.2">
      <c r="A182" s="1854" t="s">
        <v>1971</v>
      </c>
      <c r="B182" s="1855"/>
      <c r="C182" s="1856"/>
      <c r="D182" s="1855"/>
      <c r="E182" s="1856"/>
      <c r="F182" s="1855"/>
      <c r="G182" s="1855"/>
    </row>
    <row r="183" spans="1:7" s="1854" customFormat="1" ht="12.2" customHeight="1" x14ac:dyDescent="0.2">
      <c r="A183" s="1857" t="s">
        <v>1973</v>
      </c>
      <c r="C183" s="1856"/>
      <c r="D183" s="1855"/>
      <c r="E183" s="1856"/>
      <c r="F183" s="1855"/>
      <c r="G183" s="1855"/>
    </row>
    <row r="184" spans="1:7" ht="12" customHeight="1" x14ac:dyDescent="0.2">
      <c r="C184" s="949"/>
      <c r="D184" s="930"/>
      <c r="E184" s="949"/>
      <c r="F184" s="930"/>
      <c r="G184" s="930"/>
    </row>
    <row r="185" spans="1:7" x14ac:dyDescent="0.2">
      <c r="A185" s="1858" t="s">
        <v>1902</v>
      </c>
      <c r="B185" s="1859" t="s">
        <v>1901</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41"/>
  <sheetViews>
    <sheetView showGridLines="0" topLeftCell="A16" zoomScaleNormal="100" workbookViewId="0">
      <selection activeCell="A17" sqref="A17"/>
    </sheetView>
  </sheetViews>
  <sheetFormatPr defaultColWidth="9.140625" defaultRowHeight="15" x14ac:dyDescent="0.25"/>
  <cols>
    <col min="1" max="1" width="52" style="1475" customWidth="1"/>
    <col min="2" max="2" width="16.42578125" style="1476" bestFit="1" customWidth="1"/>
    <col min="3" max="3" width="33.7109375" style="1476" customWidth="1"/>
    <col min="4" max="4" width="16.28515625" style="1477" customWidth="1"/>
    <col min="5" max="5" width="30" style="1477" hidden="1" customWidth="1"/>
    <col min="6" max="6" width="23.5703125" style="1477" customWidth="1"/>
    <col min="7" max="7" width="23.28515625" style="1476" customWidth="1"/>
    <col min="8" max="16384" width="9.140625" style="1466"/>
  </cols>
  <sheetData>
    <row r="1" spans="1:7" ht="15" customHeight="1" x14ac:dyDescent="0.25">
      <c r="A1" s="1592" t="s">
        <v>1811</v>
      </c>
      <c r="B1" s="1593"/>
      <c r="C1" s="1593"/>
      <c r="D1" s="1593"/>
      <c r="E1" s="1593"/>
      <c r="F1" s="1593"/>
      <c r="G1" s="1593"/>
    </row>
    <row r="2" spans="1:7" x14ac:dyDescent="0.25">
      <c r="A2" s="1590"/>
      <c r="B2" s="1590"/>
      <c r="C2" s="1591" t="s">
        <v>978</v>
      </c>
      <c r="D2" s="1590"/>
      <c r="E2" s="1590"/>
      <c r="F2" s="1590"/>
      <c r="G2" s="1590"/>
    </row>
    <row r="3" spans="1:7" ht="5.25" customHeight="1" x14ac:dyDescent="0.25">
      <c r="A3" s="1478"/>
      <c r="B3" s="1478"/>
      <c r="C3" s="1478"/>
      <c r="D3" s="1478"/>
      <c r="E3" s="1478"/>
      <c r="F3" s="1478"/>
      <c r="G3" s="1478"/>
    </row>
    <row r="4" spans="1:7" ht="18.75" customHeight="1" x14ac:dyDescent="0.25">
      <c r="A4" s="2238" t="s">
        <v>1797</v>
      </c>
      <c r="B4" s="2239"/>
      <c r="C4" s="2239"/>
      <c r="D4" s="2239"/>
      <c r="E4" s="2239"/>
      <c r="F4" s="2239"/>
      <c r="G4" s="2240"/>
    </row>
    <row r="5" spans="1:7" x14ac:dyDescent="0.25">
      <c r="A5" s="2241"/>
      <c r="B5" s="2242"/>
      <c r="C5" s="2242"/>
      <c r="D5" s="2242"/>
      <c r="E5" s="2242"/>
      <c r="F5" s="2242"/>
      <c r="G5" s="2243"/>
    </row>
    <row r="6" spans="1:7" ht="18.75" x14ac:dyDescent="0.25">
      <c r="A6" s="1467" t="s">
        <v>1798</v>
      </c>
      <c r="B6" s="1468"/>
      <c r="C6" s="1468"/>
      <c r="D6" s="1468"/>
      <c r="E6" s="1468"/>
      <c r="F6" s="1468"/>
      <c r="G6" s="1469"/>
    </row>
    <row r="7" spans="1:7" ht="30.75" customHeight="1" x14ac:dyDescent="0.25">
      <c r="A7" s="2244" t="s">
        <v>1909</v>
      </c>
      <c r="B7" s="2245"/>
      <c r="C7" s="2245"/>
      <c r="D7" s="2245"/>
      <c r="E7" s="2245"/>
      <c r="F7" s="2245"/>
      <c r="G7" s="2246"/>
    </row>
    <row r="8" spans="1:7" ht="15.75" customHeight="1" x14ac:dyDescent="0.25">
      <c r="A8" s="2247" t="s">
        <v>1884</v>
      </c>
      <c r="B8" s="2248"/>
      <c r="C8" s="2248"/>
      <c r="D8" s="2248"/>
      <c r="E8" s="2248"/>
      <c r="F8" s="2248"/>
      <c r="G8" s="2249"/>
    </row>
    <row r="9" spans="1:7" ht="35.25" customHeight="1" x14ac:dyDescent="0.25">
      <c r="A9" s="2244" t="s">
        <v>1912</v>
      </c>
      <c r="B9" s="2245"/>
      <c r="C9" s="2245"/>
      <c r="D9" s="2245"/>
      <c r="E9" s="2245"/>
      <c r="F9" s="2245"/>
      <c r="G9" s="2246"/>
    </row>
    <row r="10" spans="1:7" ht="15" customHeight="1" x14ac:dyDescent="0.25">
      <c r="A10" s="1470" t="s">
        <v>1799</v>
      </c>
      <c r="B10" s="1471"/>
      <c r="C10" s="1471"/>
      <c r="D10" s="1471"/>
      <c r="E10" s="1471"/>
      <c r="F10" s="1471"/>
      <c r="G10" s="1472"/>
    </row>
    <row r="11" spans="1:7" ht="17.25" customHeight="1" x14ac:dyDescent="0.25">
      <c r="A11" s="2244" t="s">
        <v>1911</v>
      </c>
      <c r="B11" s="2245"/>
      <c r="C11" s="2245"/>
      <c r="D11" s="2245"/>
      <c r="E11" s="2245"/>
      <c r="F11" s="2245"/>
      <c r="G11" s="2246"/>
    </row>
    <row r="12" spans="1:7" ht="15" customHeight="1" x14ac:dyDescent="0.25">
      <c r="A12" s="1470" t="s">
        <v>1804</v>
      </c>
      <c r="B12" s="1471"/>
      <c r="C12" s="1471"/>
      <c r="D12" s="1471"/>
      <c r="E12" s="1471"/>
      <c r="F12" s="1471"/>
      <c r="G12" s="1472"/>
    </row>
    <row r="13" spans="1:7" ht="32.25" customHeight="1" x14ac:dyDescent="0.25">
      <c r="A13" s="2235" t="s">
        <v>1953</v>
      </c>
      <c r="B13" s="2236"/>
      <c r="C13" s="2236"/>
      <c r="D13" s="2236"/>
      <c r="E13" s="2236"/>
      <c r="F13" s="2236"/>
      <c r="G13" s="2237"/>
    </row>
    <row r="14" spans="1:7" x14ac:dyDescent="0.25">
      <c r="A14" s="1594" t="s">
        <v>1812</v>
      </c>
      <c r="B14" s="1595"/>
      <c r="C14" s="1595"/>
      <c r="D14" s="1595"/>
      <c r="E14" s="1595"/>
      <c r="F14" s="1595"/>
      <c r="G14" s="1596"/>
    </row>
    <row r="15" spans="1:7" ht="61.5" customHeight="1" x14ac:dyDescent="0.25">
      <c r="A15" s="1479" t="s">
        <v>1805</v>
      </c>
      <c r="B15" s="1479" t="s">
        <v>1806</v>
      </c>
      <c r="C15" s="1479" t="s">
        <v>1807</v>
      </c>
      <c r="D15" s="1480" t="s">
        <v>1808</v>
      </c>
      <c r="E15" s="1480" t="s">
        <v>1800</v>
      </c>
      <c r="F15" s="1480" t="s">
        <v>1809</v>
      </c>
      <c r="G15" s="1480" t="s">
        <v>1810</v>
      </c>
    </row>
    <row r="16" spans="1:7" x14ac:dyDescent="0.25">
      <c r="A16" s="1581" t="s">
        <v>1813</v>
      </c>
      <c r="B16" s="1582" t="s">
        <v>1803</v>
      </c>
      <c r="C16" s="1583" t="s">
        <v>1801</v>
      </c>
      <c r="D16" s="1584">
        <v>500000</v>
      </c>
      <c r="E16" s="1584">
        <f>IF(D16&lt;=25000,D16,IF(D16&gt;25000,25000,0))</f>
        <v>25000</v>
      </c>
      <c r="F16" s="1584">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585">
        <f>IF(F16=0,"0",D16-F16)</f>
        <v>475000</v>
      </c>
    </row>
    <row r="17" spans="1:8" x14ac:dyDescent="0.25">
      <c r="A17" s="1900" t="s">
        <v>2152</v>
      </c>
      <c r="B17" s="1901" t="s">
        <v>2153</v>
      </c>
      <c r="C17" s="1902" t="s">
        <v>2154</v>
      </c>
      <c r="D17" s="1776">
        <v>1210074</v>
      </c>
      <c r="E17" s="1473">
        <f t="shared" ref="E17:E141" si="0">IF(D17&lt;=25000,D17,IF(D17&gt;25000,25000,0))</f>
        <v>25000</v>
      </c>
      <c r="F17" s="1864">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25">
        <f>IF(F17=0,0,D17-F17)</f>
        <v>1185074</v>
      </c>
      <c r="H17" s="1580"/>
    </row>
    <row r="18" spans="1:8" x14ac:dyDescent="0.25">
      <c r="A18" s="1907" t="s">
        <v>2168</v>
      </c>
      <c r="B18" s="1905" t="s">
        <v>6039</v>
      </c>
      <c r="C18" s="1902" t="s">
        <v>2155</v>
      </c>
      <c r="D18" s="1776">
        <v>8024</v>
      </c>
      <c r="E18" s="1473">
        <f t="shared" ref="E18:E140" si="2">IF(D18&lt;=25000,D18,IF(D18&gt;25000,25000,0))</f>
        <v>8024</v>
      </c>
      <c r="F18" s="1864">
        <f t="shared" si="1"/>
        <v>8024</v>
      </c>
      <c r="G18" s="1725">
        <f t="shared" ref="G18:G140" si="3">IF(F18=0,0,D18-F18)</f>
        <v>0</v>
      </c>
    </row>
    <row r="19" spans="1:8" x14ac:dyDescent="0.25">
      <c r="A19" s="1900" t="s">
        <v>2156</v>
      </c>
      <c r="B19" s="1901" t="s">
        <v>2157</v>
      </c>
      <c r="C19" s="1902" t="s">
        <v>2158</v>
      </c>
      <c r="D19" s="1776">
        <v>266570</v>
      </c>
      <c r="E19" s="1473">
        <f t="shared" si="2"/>
        <v>25000</v>
      </c>
      <c r="F19" s="1864">
        <f t="shared" si="1"/>
        <v>25000</v>
      </c>
      <c r="G19" s="1725">
        <f t="shared" si="3"/>
        <v>241570</v>
      </c>
    </row>
    <row r="20" spans="1:8" x14ac:dyDescent="0.25">
      <c r="A20" s="1900" t="s">
        <v>2159</v>
      </c>
      <c r="B20" s="1905" t="s">
        <v>6040</v>
      </c>
      <c r="C20" s="1902" t="s">
        <v>2160</v>
      </c>
      <c r="D20" s="1776">
        <v>36646</v>
      </c>
      <c r="E20" s="1473">
        <f t="shared" si="2"/>
        <v>25000</v>
      </c>
      <c r="F20" s="1864">
        <f t="shared" si="1"/>
        <v>25000</v>
      </c>
      <c r="G20" s="1725">
        <f t="shared" si="3"/>
        <v>11646</v>
      </c>
    </row>
    <row r="21" spans="1:8" x14ac:dyDescent="0.25">
      <c r="A21" s="1900" t="s">
        <v>2161</v>
      </c>
      <c r="B21" s="1901" t="s">
        <v>2162</v>
      </c>
      <c r="C21" s="1902" t="s">
        <v>2163</v>
      </c>
      <c r="D21" s="1776">
        <v>27980</v>
      </c>
      <c r="E21" s="1473">
        <f t="shared" si="2"/>
        <v>25000</v>
      </c>
      <c r="F21" s="1864">
        <f t="shared" si="1"/>
        <v>25000</v>
      </c>
      <c r="G21" s="1725">
        <f t="shared" si="3"/>
        <v>2980</v>
      </c>
    </row>
    <row r="22" spans="1:8" x14ac:dyDescent="0.25">
      <c r="A22" s="1900" t="s">
        <v>2161</v>
      </c>
      <c r="B22" s="1901" t="s">
        <v>2162</v>
      </c>
      <c r="C22" s="1902" t="s">
        <v>2164</v>
      </c>
      <c r="D22" s="1776">
        <v>36245</v>
      </c>
      <c r="E22" s="1473">
        <f t="shared" si="2"/>
        <v>25000</v>
      </c>
      <c r="F22" s="1864">
        <f t="shared" si="1"/>
        <v>25000</v>
      </c>
      <c r="G22" s="1725">
        <f t="shared" si="3"/>
        <v>11245</v>
      </c>
    </row>
    <row r="23" spans="1:8" x14ac:dyDescent="0.25">
      <c r="A23" s="1900"/>
      <c r="B23" s="1901"/>
      <c r="C23" s="1902"/>
      <c r="D23" s="1776"/>
      <c r="E23" s="1473">
        <f t="shared" si="2"/>
        <v>0</v>
      </c>
      <c r="F23" s="1864">
        <f t="shared" si="1"/>
        <v>0</v>
      </c>
      <c r="G23" s="1725">
        <f t="shared" si="3"/>
        <v>0</v>
      </c>
    </row>
    <row r="24" spans="1:8" x14ac:dyDescent="0.25">
      <c r="A24" s="1900" t="s">
        <v>2161</v>
      </c>
      <c r="B24" s="1901" t="s">
        <v>2165</v>
      </c>
      <c r="C24" s="1902" t="s">
        <v>2166</v>
      </c>
      <c r="D24" s="1776">
        <v>45642</v>
      </c>
      <c r="E24" s="1473">
        <f t="shared" si="2"/>
        <v>25000</v>
      </c>
      <c r="F24" s="1864">
        <f t="shared" si="1"/>
        <v>25000</v>
      </c>
      <c r="G24" s="1725">
        <f t="shared" si="3"/>
        <v>20642</v>
      </c>
    </row>
    <row r="25" spans="1:8" x14ac:dyDescent="0.25">
      <c r="A25" s="1900" t="s">
        <v>2168</v>
      </c>
      <c r="B25" s="1905" t="s">
        <v>6039</v>
      </c>
      <c r="C25" s="1902" t="s">
        <v>2167</v>
      </c>
      <c r="D25" s="1776">
        <v>41234</v>
      </c>
      <c r="E25" s="1473">
        <f t="shared" si="2"/>
        <v>25000</v>
      </c>
      <c r="F25" s="1864">
        <f t="shared" si="1"/>
        <v>25000</v>
      </c>
      <c r="G25" s="1725">
        <f t="shared" si="3"/>
        <v>16234</v>
      </c>
    </row>
    <row r="26" spans="1:8" x14ac:dyDescent="0.25">
      <c r="A26" s="1900" t="s">
        <v>2156</v>
      </c>
      <c r="B26" s="1901" t="s">
        <v>2157</v>
      </c>
      <c r="C26" s="1902" t="s">
        <v>2169</v>
      </c>
      <c r="D26" s="1776">
        <v>36185</v>
      </c>
      <c r="E26" s="1473">
        <f t="shared" si="2"/>
        <v>25000</v>
      </c>
      <c r="F26" s="1864">
        <f t="shared" si="1"/>
        <v>25000</v>
      </c>
      <c r="G26" s="1725">
        <f t="shared" si="3"/>
        <v>11185</v>
      </c>
    </row>
    <row r="27" spans="1:8" x14ac:dyDescent="0.25">
      <c r="A27" s="1900" t="s">
        <v>2161</v>
      </c>
      <c r="B27" s="1901" t="s">
        <v>2162</v>
      </c>
      <c r="C27" s="1902" t="s">
        <v>2170</v>
      </c>
      <c r="D27" s="1776">
        <v>30517</v>
      </c>
      <c r="E27" s="1473">
        <f t="shared" si="2"/>
        <v>25000</v>
      </c>
      <c r="F27" s="1864">
        <f t="shared" si="1"/>
        <v>25000</v>
      </c>
      <c r="G27" s="1725">
        <f t="shared" si="3"/>
        <v>5517</v>
      </c>
    </row>
    <row r="28" spans="1:8" x14ac:dyDescent="0.25">
      <c r="A28" s="1900" t="s">
        <v>2156</v>
      </c>
      <c r="B28" s="1901" t="s">
        <v>2157</v>
      </c>
      <c r="C28" s="1902" t="s">
        <v>2171</v>
      </c>
      <c r="D28" s="1776">
        <v>17782</v>
      </c>
      <c r="E28" s="1473">
        <f t="shared" si="2"/>
        <v>17782</v>
      </c>
      <c r="F28" s="1864">
        <f t="shared" si="1"/>
        <v>17782</v>
      </c>
      <c r="G28" s="1725">
        <f t="shared" si="3"/>
        <v>0</v>
      </c>
    </row>
    <row r="29" spans="1:8" x14ac:dyDescent="0.25">
      <c r="A29" s="1900" t="s">
        <v>2161</v>
      </c>
      <c r="B29" s="1905" t="s">
        <v>6041</v>
      </c>
      <c r="C29" s="1902" t="s">
        <v>2172</v>
      </c>
      <c r="D29" s="1776">
        <v>89873</v>
      </c>
      <c r="E29" s="1473">
        <f t="shared" si="2"/>
        <v>25000</v>
      </c>
      <c r="F29" s="1864">
        <f t="shared" si="1"/>
        <v>25000</v>
      </c>
      <c r="G29" s="1725">
        <f t="shared" si="3"/>
        <v>64873</v>
      </c>
    </row>
    <row r="30" spans="1:8" x14ac:dyDescent="0.25">
      <c r="A30" s="1900" t="s">
        <v>2161</v>
      </c>
      <c r="B30" s="1901" t="s">
        <v>2173</v>
      </c>
      <c r="C30" s="1902" t="s">
        <v>2174</v>
      </c>
      <c r="D30" s="1776">
        <v>569188</v>
      </c>
      <c r="E30" s="1473">
        <f t="shared" si="2"/>
        <v>25000</v>
      </c>
      <c r="F30" s="1864">
        <f t="shared" si="1"/>
        <v>25000</v>
      </c>
      <c r="G30" s="1725">
        <f t="shared" si="3"/>
        <v>544188</v>
      </c>
    </row>
    <row r="31" spans="1:8" x14ac:dyDescent="0.25">
      <c r="A31" s="1900" t="s">
        <v>2152</v>
      </c>
      <c r="B31" s="1901" t="s">
        <v>2153</v>
      </c>
      <c r="C31" s="1902" t="s">
        <v>2175</v>
      </c>
      <c r="D31" s="1776">
        <v>666369</v>
      </c>
      <c r="E31" s="1473">
        <f t="shared" si="2"/>
        <v>25000</v>
      </c>
      <c r="F31" s="1864">
        <f t="shared" si="1"/>
        <v>25000</v>
      </c>
      <c r="G31" s="1725">
        <f t="shared" si="3"/>
        <v>641369</v>
      </c>
    </row>
    <row r="32" spans="1:8" x14ac:dyDescent="0.25">
      <c r="A32" s="1900" t="s">
        <v>2152</v>
      </c>
      <c r="B32" s="1901" t="s">
        <v>2153</v>
      </c>
      <c r="C32" s="1902" t="s">
        <v>2176</v>
      </c>
      <c r="D32" s="1776">
        <v>158440</v>
      </c>
      <c r="E32" s="1473">
        <f t="shared" si="2"/>
        <v>25000</v>
      </c>
      <c r="F32" s="1864">
        <f t="shared" si="1"/>
        <v>25000</v>
      </c>
      <c r="G32" s="1725">
        <f t="shared" si="3"/>
        <v>133440</v>
      </c>
    </row>
    <row r="33" spans="1:7" x14ac:dyDescent="0.25">
      <c r="A33" s="1900" t="s">
        <v>2161</v>
      </c>
      <c r="B33" s="1901" t="s">
        <v>2177</v>
      </c>
      <c r="C33" s="1902" t="s">
        <v>2178</v>
      </c>
      <c r="D33" s="1776">
        <v>11578</v>
      </c>
      <c r="E33" s="1473">
        <f t="shared" si="2"/>
        <v>11578</v>
      </c>
      <c r="F33" s="1864">
        <f t="shared" si="1"/>
        <v>11578</v>
      </c>
      <c r="G33" s="1725">
        <f t="shared" si="3"/>
        <v>0</v>
      </c>
    </row>
    <row r="34" spans="1:7" x14ac:dyDescent="0.25">
      <c r="A34" s="1900"/>
      <c r="B34" s="1901"/>
      <c r="C34" s="1902"/>
      <c r="D34" s="1776"/>
      <c r="E34" s="1473">
        <f t="shared" si="2"/>
        <v>0</v>
      </c>
      <c r="F34" s="1864">
        <f t="shared" si="1"/>
        <v>0</v>
      </c>
      <c r="G34" s="1725">
        <f t="shared" si="3"/>
        <v>0</v>
      </c>
    </row>
    <row r="35" spans="1:7" x14ac:dyDescent="0.25">
      <c r="A35" s="1900" t="s">
        <v>2179</v>
      </c>
      <c r="B35" s="1905" t="s">
        <v>1803</v>
      </c>
      <c r="C35" s="1902" t="s">
        <v>2180</v>
      </c>
      <c r="D35" s="1776">
        <v>87663</v>
      </c>
      <c r="E35" s="1473">
        <f t="shared" si="2"/>
        <v>25000</v>
      </c>
      <c r="F35" s="1864">
        <f t="shared" si="1"/>
        <v>25000</v>
      </c>
      <c r="G35" s="1725">
        <f t="shared" si="3"/>
        <v>62663</v>
      </c>
    </row>
    <row r="36" spans="1:7" x14ac:dyDescent="0.25">
      <c r="A36" s="1900" t="s">
        <v>2179</v>
      </c>
      <c r="B36" s="1905" t="s">
        <v>1803</v>
      </c>
      <c r="C36" s="1902" t="s">
        <v>2181</v>
      </c>
      <c r="D36" s="1776">
        <v>83171</v>
      </c>
      <c r="E36" s="1473">
        <f t="shared" si="2"/>
        <v>25000</v>
      </c>
      <c r="F36" s="1864">
        <f t="shared" si="1"/>
        <v>25000</v>
      </c>
      <c r="G36" s="1725">
        <f t="shared" si="3"/>
        <v>58171</v>
      </c>
    </row>
    <row r="37" spans="1:7" x14ac:dyDescent="0.25">
      <c r="A37" s="1900"/>
      <c r="B37" s="1901"/>
      <c r="C37" s="1902"/>
      <c r="D37" s="1776"/>
      <c r="E37" s="1473">
        <f t="shared" si="2"/>
        <v>0</v>
      </c>
      <c r="F37" s="1864">
        <f t="shared" si="1"/>
        <v>0</v>
      </c>
      <c r="G37" s="1725">
        <f t="shared" si="3"/>
        <v>0</v>
      </c>
    </row>
    <row r="38" spans="1:7" x14ac:dyDescent="0.25">
      <c r="A38" s="1900" t="s">
        <v>2179</v>
      </c>
      <c r="B38" s="1906" t="s">
        <v>1803</v>
      </c>
      <c r="C38" s="1902" t="s">
        <v>2182</v>
      </c>
      <c r="D38" s="1776">
        <v>64645</v>
      </c>
      <c r="E38" s="1473">
        <f t="shared" si="2"/>
        <v>25000</v>
      </c>
      <c r="F38" s="1864">
        <f t="shared" si="1"/>
        <v>25000</v>
      </c>
      <c r="G38" s="1725">
        <f t="shared" si="3"/>
        <v>39645</v>
      </c>
    </row>
    <row r="39" spans="1:7" x14ac:dyDescent="0.25">
      <c r="A39" s="1900" t="s">
        <v>2161</v>
      </c>
      <c r="B39" s="1903" t="s">
        <v>2162</v>
      </c>
      <c r="C39" s="1902" t="s">
        <v>2183</v>
      </c>
      <c r="D39" s="1776">
        <v>14601</v>
      </c>
      <c r="E39" s="1473">
        <f t="shared" si="2"/>
        <v>14601</v>
      </c>
      <c r="F39" s="1864">
        <f t="shared" si="1"/>
        <v>14601</v>
      </c>
      <c r="G39" s="1725">
        <f t="shared" si="3"/>
        <v>0</v>
      </c>
    </row>
    <row r="40" spans="1:7" x14ac:dyDescent="0.25">
      <c r="A40" s="1900" t="s">
        <v>2179</v>
      </c>
      <c r="B40" s="1906" t="s">
        <v>1803</v>
      </c>
      <c r="C40" s="1902" t="s">
        <v>2184</v>
      </c>
      <c r="D40" s="1776">
        <v>13616</v>
      </c>
      <c r="E40" s="1473">
        <f t="shared" si="2"/>
        <v>13616</v>
      </c>
      <c r="F40" s="1864">
        <f t="shared" si="1"/>
        <v>13616</v>
      </c>
      <c r="G40" s="1725">
        <f t="shared" si="3"/>
        <v>0</v>
      </c>
    </row>
    <row r="41" spans="1:7" x14ac:dyDescent="0.25">
      <c r="A41" s="1900" t="s">
        <v>2179</v>
      </c>
      <c r="B41" s="1906" t="s">
        <v>1803</v>
      </c>
      <c r="C41" s="1902" t="s">
        <v>2185</v>
      </c>
      <c r="D41" s="1904">
        <v>10278</v>
      </c>
      <c r="E41" s="1473">
        <f t="shared" si="2"/>
        <v>10278</v>
      </c>
      <c r="F41" s="1864">
        <f t="shared" si="1"/>
        <v>10278</v>
      </c>
      <c r="G41" s="1725">
        <f t="shared" si="3"/>
        <v>0</v>
      </c>
    </row>
    <row r="42" spans="1:7" x14ac:dyDescent="0.25">
      <c r="A42" s="1900" t="s">
        <v>2161</v>
      </c>
      <c r="B42" s="1906" t="s">
        <v>6041</v>
      </c>
      <c r="C42" s="1902" t="s">
        <v>2186</v>
      </c>
      <c r="D42" s="1776">
        <v>6686</v>
      </c>
      <c r="E42" s="1473">
        <f t="shared" si="2"/>
        <v>6686</v>
      </c>
      <c r="F42" s="1864">
        <f t="shared" si="1"/>
        <v>6686</v>
      </c>
      <c r="G42" s="1725">
        <f t="shared" si="3"/>
        <v>0</v>
      </c>
    </row>
    <row r="43" spans="1:7" x14ac:dyDescent="0.25">
      <c r="A43" s="1907" t="s">
        <v>6042</v>
      </c>
      <c r="B43" s="1906" t="s">
        <v>6039</v>
      </c>
      <c r="C43" s="1902" t="s">
        <v>2070</v>
      </c>
      <c r="D43" s="1776">
        <v>414995</v>
      </c>
      <c r="E43" s="1473">
        <f t="shared" si="2"/>
        <v>25000</v>
      </c>
      <c r="F43" s="1864">
        <f t="shared" si="1"/>
        <v>25000</v>
      </c>
      <c r="G43" s="1725">
        <f t="shared" si="3"/>
        <v>389995</v>
      </c>
    </row>
    <row r="44" spans="1:7" x14ac:dyDescent="0.25">
      <c r="A44" s="1907" t="s">
        <v>6043</v>
      </c>
      <c r="B44" s="1906" t="s">
        <v>1803</v>
      </c>
      <c r="C44" s="1908" t="s">
        <v>2187</v>
      </c>
      <c r="D44" s="1776">
        <v>51803</v>
      </c>
      <c r="E44" s="1473">
        <f t="shared" si="2"/>
        <v>25000</v>
      </c>
      <c r="F44" s="1864">
        <f t="shared" si="1"/>
        <v>25000</v>
      </c>
      <c r="G44" s="1725">
        <f t="shared" si="3"/>
        <v>26803</v>
      </c>
    </row>
    <row r="45" spans="1:7" x14ac:dyDescent="0.25">
      <c r="A45" s="1586"/>
      <c r="B45" s="1903"/>
      <c r="C45" s="1902"/>
      <c r="D45" s="1776"/>
      <c r="E45" s="1473">
        <f t="shared" si="2"/>
        <v>0</v>
      </c>
      <c r="F45" s="1864">
        <f t="shared" si="1"/>
        <v>0</v>
      </c>
      <c r="G45" s="1725">
        <f t="shared" si="3"/>
        <v>0</v>
      </c>
    </row>
    <row r="46" spans="1:7" x14ac:dyDescent="0.25">
      <c r="A46" s="1586"/>
      <c r="B46" s="1599"/>
      <c r="C46" s="1587"/>
      <c r="D46" s="1776"/>
      <c r="E46" s="1473">
        <f t="shared" si="2"/>
        <v>0</v>
      </c>
      <c r="F46" s="1864">
        <f t="shared" si="1"/>
        <v>0</v>
      </c>
      <c r="G46" s="1725">
        <f t="shared" si="3"/>
        <v>0</v>
      </c>
    </row>
    <row r="47" spans="1:7" x14ac:dyDescent="0.25">
      <c r="A47" s="1586"/>
      <c r="B47" s="1599"/>
      <c r="C47" s="1587"/>
      <c r="D47" s="1776"/>
      <c r="E47" s="1473">
        <f t="shared" si="2"/>
        <v>0</v>
      </c>
      <c r="F47" s="1864">
        <f t="shared" si="1"/>
        <v>0</v>
      </c>
      <c r="G47" s="1725">
        <f t="shared" si="3"/>
        <v>0</v>
      </c>
    </row>
    <row r="48" spans="1:7" x14ac:dyDescent="0.25">
      <c r="A48" s="1586"/>
      <c r="B48" s="1599"/>
      <c r="C48" s="1587"/>
      <c r="D48" s="1776"/>
      <c r="E48" s="1473">
        <f t="shared" si="2"/>
        <v>0</v>
      </c>
      <c r="F48" s="1864">
        <f t="shared" si="1"/>
        <v>0</v>
      </c>
      <c r="G48" s="1725">
        <f t="shared" si="3"/>
        <v>0</v>
      </c>
    </row>
    <row r="49" spans="1:7" x14ac:dyDescent="0.25">
      <c r="A49" s="1586"/>
      <c r="B49" s="1599"/>
      <c r="C49" s="1587"/>
      <c r="D49" s="1776"/>
      <c r="E49" s="1473">
        <f t="shared" si="2"/>
        <v>0</v>
      </c>
      <c r="F49" s="1864">
        <f t="shared" si="1"/>
        <v>0</v>
      </c>
      <c r="G49" s="1725">
        <f t="shared" si="3"/>
        <v>0</v>
      </c>
    </row>
    <row r="50" spans="1:7" x14ac:dyDescent="0.25">
      <c r="A50" s="1586"/>
      <c r="B50" s="1599"/>
      <c r="C50" s="1587"/>
      <c r="D50" s="1776"/>
      <c r="E50" s="1473">
        <f t="shared" si="2"/>
        <v>0</v>
      </c>
      <c r="F50" s="1864">
        <f t="shared" si="1"/>
        <v>0</v>
      </c>
      <c r="G50" s="1725">
        <f t="shared" si="3"/>
        <v>0</v>
      </c>
    </row>
    <row r="51" spans="1:7" x14ac:dyDescent="0.25">
      <c r="A51" s="1586"/>
      <c r="B51" s="1599"/>
      <c r="C51" s="1587"/>
      <c r="D51" s="1776"/>
      <c r="E51" s="1473">
        <f t="shared" si="2"/>
        <v>0</v>
      </c>
      <c r="F51" s="1864">
        <f t="shared" si="1"/>
        <v>0</v>
      </c>
      <c r="G51" s="1725">
        <f t="shared" si="3"/>
        <v>0</v>
      </c>
    </row>
    <row r="52" spans="1:7" x14ac:dyDescent="0.25">
      <c r="A52" s="1586"/>
      <c r="B52" s="1599"/>
      <c r="C52" s="1587"/>
      <c r="D52" s="1776"/>
      <c r="E52" s="1473">
        <f t="shared" si="2"/>
        <v>0</v>
      </c>
      <c r="F52" s="1864">
        <f t="shared" si="1"/>
        <v>0</v>
      </c>
      <c r="G52" s="1725">
        <f t="shared" si="3"/>
        <v>0</v>
      </c>
    </row>
    <row r="53" spans="1:7" x14ac:dyDescent="0.25">
      <c r="A53" s="1586"/>
      <c r="B53" s="1599"/>
      <c r="C53" s="1587"/>
      <c r="D53" s="1776"/>
      <c r="E53" s="1473">
        <f t="shared" si="2"/>
        <v>0</v>
      </c>
      <c r="F53" s="1864">
        <f t="shared" si="1"/>
        <v>0</v>
      </c>
      <c r="G53" s="1725">
        <f t="shared" si="3"/>
        <v>0</v>
      </c>
    </row>
    <row r="54" spans="1:7" x14ac:dyDescent="0.25">
      <c r="A54" s="1586"/>
      <c r="B54" s="1599"/>
      <c r="C54" s="1587"/>
      <c r="D54" s="1776"/>
      <c r="E54" s="1473">
        <f t="shared" si="2"/>
        <v>0</v>
      </c>
      <c r="F54" s="1864">
        <f t="shared" si="1"/>
        <v>0</v>
      </c>
      <c r="G54" s="1725">
        <f t="shared" si="3"/>
        <v>0</v>
      </c>
    </row>
    <row r="55" spans="1:7" x14ac:dyDescent="0.25">
      <c r="A55" s="1586"/>
      <c r="B55" s="1599"/>
      <c r="C55" s="1587"/>
      <c r="D55" s="1776"/>
      <c r="E55" s="1473">
        <f t="shared" si="2"/>
        <v>0</v>
      </c>
      <c r="F55" s="1864">
        <f t="shared" si="1"/>
        <v>0</v>
      </c>
      <c r="G55" s="1725">
        <f t="shared" si="3"/>
        <v>0</v>
      </c>
    </row>
    <row r="56" spans="1:7" x14ac:dyDescent="0.25">
      <c r="A56" s="1586"/>
      <c r="B56" s="1599"/>
      <c r="C56" s="1587"/>
      <c r="D56" s="1776"/>
      <c r="E56" s="1473">
        <f t="shared" si="2"/>
        <v>0</v>
      </c>
      <c r="F56" s="1864">
        <f t="shared" si="1"/>
        <v>0</v>
      </c>
      <c r="G56" s="1725">
        <f t="shared" si="3"/>
        <v>0</v>
      </c>
    </row>
    <row r="57" spans="1:7" x14ac:dyDescent="0.25">
      <c r="A57" s="1586"/>
      <c r="B57" s="1599"/>
      <c r="C57" s="1587"/>
      <c r="D57" s="1776"/>
      <c r="E57" s="1473">
        <f t="shared" si="2"/>
        <v>0</v>
      </c>
      <c r="F57" s="1864">
        <f t="shared" si="1"/>
        <v>0</v>
      </c>
      <c r="G57" s="1725">
        <f t="shared" si="3"/>
        <v>0</v>
      </c>
    </row>
    <row r="58" spans="1:7" x14ac:dyDescent="0.25">
      <c r="A58" s="1586"/>
      <c r="B58" s="1599"/>
      <c r="C58" s="1587"/>
      <c r="D58" s="1776"/>
      <c r="E58" s="1473">
        <f t="shared" si="2"/>
        <v>0</v>
      </c>
      <c r="F58" s="1864">
        <f t="shared" si="1"/>
        <v>0</v>
      </c>
      <c r="G58" s="1725">
        <f t="shared" si="3"/>
        <v>0</v>
      </c>
    </row>
    <row r="59" spans="1:7" x14ac:dyDescent="0.25">
      <c r="A59" s="1586"/>
      <c r="B59" s="1599"/>
      <c r="C59" s="1587"/>
      <c r="D59" s="1776"/>
      <c r="E59" s="1473">
        <f t="shared" si="2"/>
        <v>0</v>
      </c>
      <c r="F59" s="1864">
        <f t="shared" si="1"/>
        <v>0</v>
      </c>
      <c r="G59" s="1725">
        <f t="shared" si="3"/>
        <v>0</v>
      </c>
    </row>
    <row r="60" spans="1:7" x14ac:dyDescent="0.25">
      <c r="A60" s="1586"/>
      <c r="B60" s="1599"/>
      <c r="C60" s="1587"/>
      <c r="D60" s="1776"/>
      <c r="E60" s="1473">
        <f t="shared" si="2"/>
        <v>0</v>
      </c>
      <c r="F60" s="1864">
        <f t="shared" si="1"/>
        <v>0</v>
      </c>
      <c r="G60" s="1725">
        <f t="shared" si="3"/>
        <v>0</v>
      </c>
    </row>
    <row r="61" spans="1:7" x14ac:dyDescent="0.25">
      <c r="A61" s="1586"/>
      <c r="B61" s="1599"/>
      <c r="C61" s="1587"/>
      <c r="D61" s="1776"/>
      <c r="E61" s="1473">
        <f t="shared" si="2"/>
        <v>0</v>
      </c>
      <c r="F61" s="1864">
        <f t="shared" si="1"/>
        <v>0</v>
      </c>
      <c r="G61" s="1725">
        <f t="shared" si="3"/>
        <v>0</v>
      </c>
    </row>
    <row r="62" spans="1:7" x14ac:dyDescent="0.25">
      <c r="A62" s="1586"/>
      <c r="B62" s="1599"/>
      <c r="C62" s="1587"/>
      <c r="D62" s="1776"/>
      <c r="E62" s="1473">
        <f t="shared" si="2"/>
        <v>0</v>
      </c>
      <c r="F62" s="1864">
        <f t="shared" si="1"/>
        <v>0</v>
      </c>
      <c r="G62" s="1725">
        <f t="shared" si="3"/>
        <v>0</v>
      </c>
    </row>
    <row r="63" spans="1:7" x14ac:dyDescent="0.25">
      <c r="A63" s="1586"/>
      <c r="B63" s="1599"/>
      <c r="C63" s="1587"/>
      <c r="D63" s="1776"/>
      <c r="E63" s="1473">
        <f t="shared" si="2"/>
        <v>0</v>
      </c>
      <c r="F63" s="1864">
        <f t="shared" si="1"/>
        <v>0</v>
      </c>
      <c r="G63" s="1725">
        <f t="shared" si="3"/>
        <v>0</v>
      </c>
    </row>
    <row r="64" spans="1:7" x14ac:dyDescent="0.25">
      <c r="A64" s="1588"/>
      <c r="B64" s="1599"/>
      <c r="C64" s="1589"/>
      <c r="D64" s="1776"/>
      <c r="E64" s="1473">
        <f t="shared" si="2"/>
        <v>0</v>
      </c>
      <c r="F64" s="1864">
        <f t="shared" si="1"/>
        <v>0</v>
      </c>
      <c r="G64" s="1725">
        <f t="shared" si="3"/>
        <v>0</v>
      </c>
    </row>
    <row r="65" spans="1:7" x14ac:dyDescent="0.25">
      <c r="A65" s="1586"/>
      <c r="B65" s="1599"/>
      <c r="C65" s="1587"/>
      <c r="D65" s="1776"/>
      <c r="E65" s="1473">
        <f t="shared" si="2"/>
        <v>0</v>
      </c>
      <c r="F65" s="1864">
        <f t="shared" si="1"/>
        <v>0</v>
      </c>
      <c r="G65" s="1725">
        <f t="shared" si="3"/>
        <v>0</v>
      </c>
    </row>
    <row r="66" spans="1:7" x14ac:dyDescent="0.25">
      <c r="A66" s="1586"/>
      <c r="B66" s="1599"/>
      <c r="C66" s="1587"/>
      <c r="D66" s="1776"/>
      <c r="E66" s="1473">
        <f t="shared" si="2"/>
        <v>0</v>
      </c>
      <c r="F66" s="1864">
        <f t="shared" si="1"/>
        <v>0</v>
      </c>
      <c r="G66" s="1725">
        <f t="shared" si="3"/>
        <v>0</v>
      </c>
    </row>
    <row r="67" spans="1:7" x14ac:dyDescent="0.25">
      <c r="A67" s="1586"/>
      <c r="B67" s="1599"/>
      <c r="C67" s="1587"/>
      <c r="D67" s="1776"/>
      <c r="E67" s="1473">
        <f t="shared" si="2"/>
        <v>0</v>
      </c>
      <c r="F67" s="1864">
        <f t="shared" si="1"/>
        <v>0</v>
      </c>
      <c r="G67" s="1725">
        <f t="shared" si="3"/>
        <v>0</v>
      </c>
    </row>
    <row r="68" spans="1:7" x14ac:dyDescent="0.25">
      <c r="A68" s="1586"/>
      <c r="B68" s="1599"/>
      <c r="C68" s="1587"/>
      <c r="D68" s="1776"/>
      <c r="E68" s="1473">
        <f t="shared" si="2"/>
        <v>0</v>
      </c>
      <c r="F68" s="1864">
        <f t="shared" si="1"/>
        <v>0</v>
      </c>
      <c r="G68" s="1725">
        <f t="shared" si="3"/>
        <v>0</v>
      </c>
    </row>
    <row r="69" spans="1:7" x14ac:dyDescent="0.25">
      <c r="A69" s="1586"/>
      <c r="B69" s="1599"/>
      <c r="C69" s="1587"/>
      <c r="D69" s="1776"/>
      <c r="E69" s="1473">
        <f t="shared" si="2"/>
        <v>0</v>
      </c>
      <c r="F69" s="1864">
        <f t="shared" si="1"/>
        <v>0</v>
      </c>
      <c r="G69" s="1725">
        <f t="shared" si="3"/>
        <v>0</v>
      </c>
    </row>
    <row r="70" spans="1:7" x14ac:dyDescent="0.25">
      <c r="A70" s="1586"/>
      <c r="B70" s="1599"/>
      <c r="C70" s="1587"/>
      <c r="D70" s="1776"/>
      <c r="E70" s="1473">
        <f t="shared" si="2"/>
        <v>0</v>
      </c>
      <c r="F70" s="1864">
        <f t="shared" si="1"/>
        <v>0</v>
      </c>
      <c r="G70" s="1725">
        <f t="shared" si="3"/>
        <v>0</v>
      </c>
    </row>
    <row r="71" spans="1:7" x14ac:dyDescent="0.25">
      <c r="A71" s="1586"/>
      <c r="B71" s="1599"/>
      <c r="C71" s="1587"/>
      <c r="D71" s="1776"/>
      <c r="E71" s="1473">
        <f t="shared" si="2"/>
        <v>0</v>
      </c>
      <c r="F71" s="1864">
        <f t="shared" si="1"/>
        <v>0</v>
      </c>
      <c r="G71" s="1725">
        <f t="shared" si="3"/>
        <v>0</v>
      </c>
    </row>
    <row r="72" spans="1:7" x14ac:dyDescent="0.25">
      <c r="A72" s="1586"/>
      <c r="B72" s="1599"/>
      <c r="C72" s="1587"/>
      <c r="D72" s="1776"/>
      <c r="E72" s="1473">
        <f t="shared" si="2"/>
        <v>0</v>
      </c>
      <c r="F72" s="1864">
        <f t="shared" si="1"/>
        <v>0</v>
      </c>
      <c r="G72" s="1725">
        <f t="shared" si="3"/>
        <v>0</v>
      </c>
    </row>
    <row r="73" spans="1:7" x14ac:dyDescent="0.25">
      <c r="A73" s="1586"/>
      <c r="B73" s="1599"/>
      <c r="C73" s="1587"/>
      <c r="D73" s="1776"/>
      <c r="E73" s="1473">
        <f t="shared" ref="E73:E84" si="4">IF(D73&lt;=25000,D73,IF(D73&gt;25000,25000,0))</f>
        <v>0</v>
      </c>
      <c r="F73" s="1864">
        <f t="shared" si="1"/>
        <v>0</v>
      </c>
      <c r="G73" s="1725">
        <f t="shared" ref="G73:G84" si="5">IF(F73=0,0,D73-F73)</f>
        <v>0</v>
      </c>
    </row>
    <row r="74" spans="1:7" x14ac:dyDescent="0.25">
      <c r="A74" s="1586"/>
      <c r="B74" s="1599"/>
      <c r="C74" s="1587"/>
      <c r="D74" s="1776"/>
      <c r="E74" s="1473">
        <f t="shared" si="4"/>
        <v>0</v>
      </c>
      <c r="F74" s="1864">
        <f t="shared" si="1"/>
        <v>0</v>
      </c>
      <c r="G74" s="1725">
        <f t="shared" si="5"/>
        <v>0</v>
      </c>
    </row>
    <row r="75" spans="1:7" x14ac:dyDescent="0.25">
      <c r="A75" s="1586"/>
      <c r="B75" s="1599"/>
      <c r="C75" s="1587"/>
      <c r="D75" s="1776"/>
      <c r="E75" s="1473">
        <f t="shared" si="4"/>
        <v>0</v>
      </c>
      <c r="F75" s="1864">
        <f t="shared" si="1"/>
        <v>0</v>
      </c>
      <c r="G75" s="1725">
        <f t="shared" si="5"/>
        <v>0</v>
      </c>
    </row>
    <row r="76" spans="1:7" x14ac:dyDescent="0.25">
      <c r="A76" s="1586"/>
      <c r="B76" s="1599"/>
      <c r="C76" s="1587"/>
      <c r="D76" s="1776"/>
      <c r="E76" s="1473">
        <f t="shared" si="4"/>
        <v>0</v>
      </c>
      <c r="F76" s="1864">
        <f t="shared" si="1"/>
        <v>0</v>
      </c>
      <c r="G76" s="1725">
        <f t="shared" si="5"/>
        <v>0</v>
      </c>
    </row>
    <row r="77" spans="1:7" x14ac:dyDescent="0.25">
      <c r="A77" s="1586"/>
      <c r="B77" s="1599"/>
      <c r="C77" s="1587"/>
      <c r="D77" s="1776"/>
      <c r="E77" s="1473">
        <f t="shared" si="4"/>
        <v>0</v>
      </c>
      <c r="F77" s="1864">
        <f t="shared" si="1"/>
        <v>0</v>
      </c>
      <c r="G77" s="1725">
        <f t="shared" si="5"/>
        <v>0</v>
      </c>
    </row>
    <row r="78" spans="1:7" x14ac:dyDescent="0.25">
      <c r="A78" s="1586"/>
      <c r="B78" s="1599"/>
      <c r="C78" s="1587"/>
      <c r="D78" s="1776"/>
      <c r="E78" s="1473">
        <f t="shared" si="4"/>
        <v>0</v>
      </c>
      <c r="F78" s="1864">
        <f t="shared" si="1"/>
        <v>0</v>
      </c>
      <c r="G78" s="1725">
        <f t="shared" si="5"/>
        <v>0</v>
      </c>
    </row>
    <row r="79" spans="1:7" x14ac:dyDescent="0.25">
      <c r="A79" s="1586"/>
      <c r="B79" s="1599"/>
      <c r="C79" s="1587"/>
      <c r="D79" s="1776"/>
      <c r="E79" s="1473">
        <f t="shared" si="4"/>
        <v>0</v>
      </c>
      <c r="F79" s="1864">
        <f t="shared" si="1"/>
        <v>0</v>
      </c>
      <c r="G79" s="1725">
        <f t="shared" si="5"/>
        <v>0</v>
      </c>
    </row>
    <row r="80" spans="1:7" x14ac:dyDescent="0.25">
      <c r="A80" s="1586"/>
      <c r="B80" s="1599"/>
      <c r="C80" s="1587"/>
      <c r="D80" s="1776"/>
      <c r="E80" s="1473">
        <f t="shared" si="4"/>
        <v>0</v>
      </c>
      <c r="F80" s="1864">
        <f t="shared" si="1"/>
        <v>0</v>
      </c>
      <c r="G80" s="1725">
        <f t="shared" si="5"/>
        <v>0</v>
      </c>
    </row>
    <row r="81" spans="1:7" x14ac:dyDescent="0.25">
      <c r="A81" s="1586"/>
      <c r="B81" s="1599"/>
      <c r="C81" s="1587"/>
      <c r="D81" s="1776"/>
      <c r="E81" s="1473">
        <f t="shared" si="4"/>
        <v>0</v>
      </c>
      <c r="F81" s="1864">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25">
        <f t="shared" si="5"/>
        <v>0</v>
      </c>
    </row>
    <row r="82" spans="1:7" x14ac:dyDescent="0.25">
      <c r="A82" s="1586"/>
      <c r="B82" s="1599"/>
      <c r="C82" s="1587"/>
      <c r="D82" s="1776"/>
      <c r="E82" s="1473">
        <f t="shared" si="4"/>
        <v>0</v>
      </c>
      <c r="F82" s="1864">
        <f t="shared" si="6"/>
        <v>0</v>
      </c>
      <c r="G82" s="1725">
        <f t="shared" si="5"/>
        <v>0</v>
      </c>
    </row>
    <row r="83" spans="1:7" x14ac:dyDescent="0.25">
      <c r="A83" s="1586"/>
      <c r="B83" s="1599"/>
      <c r="C83" s="1587"/>
      <c r="D83" s="1776"/>
      <c r="E83" s="1473">
        <f t="shared" si="4"/>
        <v>0</v>
      </c>
      <c r="F83" s="1864">
        <f t="shared" si="6"/>
        <v>0</v>
      </c>
      <c r="G83" s="1725">
        <f t="shared" si="5"/>
        <v>0</v>
      </c>
    </row>
    <row r="84" spans="1:7" x14ac:dyDescent="0.25">
      <c r="A84" s="1586"/>
      <c r="B84" s="1599"/>
      <c r="C84" s="1587"/>
      <c r="D84" s="1776"/>
      <c r="E84" s="1473">
        <f t="shared" si="4"/>
        <v>0</v>
      </c>
      <c r="F84" s="1864">
        <f t="shared" si="6"/>
        <v>0</v>
      </c>
      <c r="G84" s="1725">
        <f t="shared" si="5"/>
        <v>0</v>
      </c>
    </row>
    <row r="85" spans="1:7" x14ac:dyDescent="0.25">
      <c r="A85" s="1586"/>
      <c r="B85" s="1599"/>
      <c r="C85" s="1587"/>
      <c r="D85" s="1776"/>
      <c r="E85" s="1473">
        <f t="shared" si="2"/>
        <v>0</v>
      </c>
      <c r="F85" s="1864">
        <f t="shared" si="6"/>
        <v>0</v>
      </c>
      <c r="G85" s="1725">
        <f t="shared" si="3"/>
        <v>0</v>
      </c>
    </row>
    <row r="86" spans="1:7" x14ac:dyDescent="0.25">
      <c r="A86" s="1586"/>
      <c r="B86" s="1599"/>
      <c r="C86" s="1587"/>
      <c r="D86" s="1776"/>
      <c r="E86" s="1473">
        <f t="shared" si="2"/>
        <v>0</v>
      </c>
      <c r="F86" s="1864">
        <f t="shared" si="6"/>
        <v>0</v>
      </c>
      <c r="G86" s="1725">
        <f t="shared" si="3"/>
        <v>0</v>
      </c>
    </row>
    <row r="87" spans="1:7" x14ac:dyDescent="0.25">
      <c r="A87" s="1586"/>
      <c r="B87" s="1599"/>
      <c r="C87" s="1587"/>
      <c r="D87" s="1776"/>
      <c r="E87" s="1473">
        <f t="shared" si="2"/>
        <v>0</v>
      </c>
      <c r="F87" s="1864">
        <f t="shared" si="6"/>
        <v>0</v>
      </c>
      <c r="G87" s="1725">
        <f t="shared" si="3"/>
        <v>0</v>
      </c>
    </row>
    <row r="88" spans="1:7" x14ac:dyDescent="0.25">
      <c r="A88" s="1586"/>
      <c r="B88" s="1599"/>
      <c r="C88" s="1587"/>
      <c r="D88" s="1776"/>
      <c r="E88" s="1473">
        <f t="shared" si="2"/>
        <v>0</v>
      </c>
      <c r="F88" s="1864">
        <f t="shared" si="6"/>
        <v>0</v>
      </c>
      <c r="G88" s="1725">
        <f t="shared" si="3"/>
        <v>0</v>
      </c>
    </row>
    <row r="89" spans="1:7" x14ac:dyDescent="0.25">
      <c r="A89" s="1586"/>
      <c r="B89" s="1599"/>
      <c r="C89" s="1587"/>
      <c r="D89" s="1776"/>
      <c r="E89" s="1473">
        <f t="shared" si="2"/>
        <v>0</v>
      </c>
      <c r="F89" s="1864">
        <f t="shared" si="6"/>
        <v>0</v>
      </c>
      <c r="G89" s="1725">
        <f t="shared" si="3"/>
        <v>0</v>
      </c>
    </row>
    <row r="90" spans="1:7" x14ac:dyDescent="0.25">
      <c r="A90" s="1586"/>
      <c r="B90" s="1599"/>
      <c r="C90" s="1587"/>
      <c r="D90" s="1776"/>
      <c r="E90" s="1473">
        <f t="shared" si="2"/>
        <v>0</v>
      </c>
      <c r="F90" s="1864">
        <f t="shared" si="6"/>
        <v>0</v>
      </c>
      <c r="G90" s="1725">
        <f t="shared" si="3"/>
        <v>0</v>
      </c>
    </row>
    <row r="91" spans="1:7" x14ac:dyDescent="0.25">
      <c r="A91" s="1586"/>
      <c r="B91" s="1599"/>
      <c r="C91" s="1587"/>
      <c r="D91" s="1776"/>
      <c r="E91" s="1473">
        <f t="shared" si="2"/>
        <v>0</v>
      </c>
      <c r="F91" s="1864">
        <f t="shared" si="6"/>
        <v>0</v>
      </c>
      <c r="G91" s="1725">
        <f t="shared" si="3"/>
        <v>0</v>
      </c>
    </row>
    <row r="92" spans="1:7" x14ac:dyDescent="0.25">
      <c r="A92" s="1586"/>
      <c r="B92" s="1599"/>
      <c r="C92" s="1587"/>
      <c r="D92" s="1776"/>
      <c r="E92" s="1473">
        <f t="shared" si="2"/>
        <v>0</v>
      </c>
      <c r="F92" s="1864">
        <f t="shared" si="6"/>
        <v>0</v>
      </c>
      <c r="G92" s="1725">
        <f t="shared" si="3"/>
        <v>0</v>
      </c>
    </row>
    <row r="93" spans="1:7" x14ac:dyDescent="0.25">
      <c r="A93" s="1586"/>
      <c r="B93" s="1599"/>
      <c r="C93" s="1587"/>
      <c r="D93" s="1776"/>
      <c r="E93" s="1473">
        <f t="shared" ref="E93" si="7">IF(D93&lt;=25000,D93,IF(D93&gt;25000,25000,0))</f>
        <v>0</v>
      </c>
      <c r="F93" s="1864">
        <f t="shared" si="6"/>
        <v>0</v>
      </c>
      <c r="G93" s="1725">
        <f t="shared" ref="G93" si="8">IF(F93=0,0,D93-F93)</f>
        <v>0</v>
      </c>
    </row>
    <row r="94" spans="1:7" x14ac:dyDescent="0.25">
      <c r="A94" s="1586"/>
      <c r="B94" s="1599"/>
      <c r="C94" s="1587"/>
      <c r="D94" s="1776"/>
      <c r="E94" s="1473">
        <f t="shared" si="2"/>
        <v>0</v>
      </c>
      <c r="F94" s="1864">
        <f t="shared" si="6"/>
        <v>0</v>
      </c>
      <c r="G94" s="1725">
        <f t="shared" si="3"/>
        <v>0</v>
      </c>
    </row>
    <row r="95" spans="1:7" x14ac:dyDescent="0.25">
      <c r="A95" s="1586"/>
      <c r="B95" s="1599"/>
      <c r="C95" s="1587"/>
      <c r="D95" s="1776"/>
      <c r="E95" s="1473">
        <f t="shared" ref="E95:E98" si="9">IF(D95&lt;=25000,D95,IF(D95&gt;25000,25000,0))</f>
        <v>0</v>
      </c>
      <c r="F95" s="1864">
        <f t="shared" si="6"/>
        <v>0</v>
      </c>
      <c r="G95" s="1725">
        <f t="shared" ref="G95:G98" si="10">IF(F95=0,0,D95-F95)</f>
        <v>0</v>
      </c>
    </row>
    <row r="96" spans="1:7" x14ac:dyDescent="0.25">
      <c r="A96" s="1586"/>
      <c r="B96" s="1599"/>
      <c r="C96" s="1587"/>
      <c r="D96" s="1776"/>
      <c r="E96" s="1473">
        <f t="shared" si="9"/>
        <v>0</v>
      </c>
      <c r="F96" s="1864">
        <f t="shared" si="6"/>
        <v>0</v>
      </c>
      <c r="G96" s="1725">
        <f t="shared" si="10"/>
        <v>0</v>
      </c>
    </row>
    <row r="97" spans="1:7" x14ac:dyDescent="0.25">
      <c r="A97" s="1586"/>
      <c r="B97" s="1599"/>
      <c r="C97" s="1587"/>
      <c r="D97" s="1776"/>
      <c r="E97" s="1473">
        <f t="shared" si="9"/>
        <v>0</v>
      </c>
      <c r="F97" s="1864">
        <f t="shared" si="6"/>
        <v>0</v>
      </c>
      <c r="G97" s="1725">
        <f t="shared" si="10"/>
        <v>0</v>
      </c>
    </row>
    <row r="98" spans="1:7" x14ac:dyDescent="0.25">
      <c r="A98" s="1586"/>
      <c r="B98" s="1599"/>
      <c r="C98" s="1587"/>
      <c r="D98" s="1776"/>
      <c r="E98" s="1473">
        <f t="shared" si="9"/>
        <v>0</v>
      </c>
      <c r="F98" s="1864">
        <f t="shared" si="6"/>
        <v>0</v>
      </c>
      <c r="G98" s="1725">
        <f t="shared" si="10"/>
        <v>0</v>
      </c>
    </row>
    <row r="99" spans="1:7" x14ac:dyDescent="0.25">
      <c r="A99" s="1586"/>
      <c r="B99" s="1599"/>
      <c r="C99" s="1587"/>
      <c r="D99" s="1776"/>
      <c r="E99" s="1473">
        <f t="shared" ref="E99" si="11">IF(D99&lt;=25000,D99,IF(D99&gt;25000,25000,0))</f>
        <v>0</v>
      </c>
      <c r="F99" s="1864">
        <f t="shared" si="6"/>
        <v>0</v>
      </c>
      <c r="G99" s="1725">
        <f t="shared" ref="G99" si="12">IF(F99=0,0,D99-F99)</f>
        <v>0</v>
      </c>
    </row>
    <row r="100" spans="1:7" x14ac:dyDescent="0.25">
      <c r="A100" s="1586"/>
      <c r="B100" s="1599"/>
      <c r="C100" s="1587"/>
      <c r="D100" s="1776"/>
      <c r="E100" s="1473">
        <f t="shared" ref="E100:E112" si="13">IF(D100&lt;=25000,D100,IF(D100&gt;25000,25000,0))</f>
        <v>0</v>
      </c>
      <c r="F100" s="1864">
        <f t="shared" si="6"/>
        <v>0</v>
      </c>
      <c r="G100" s="1725">
        <f t="shared" ref="G100:G112" si="14">IF(F100=0,0,D100-F100)</f>
        <v>0</v>
      </c>
    </row>
    <row r="101" spans="1:7" x14ac:dyDescent="0.25">
      <c r="A101" s="1586"/>
      <c r="B101" s="1599"/>
      <c r="C101" s="1587"/>
      <c r="D101" s="1776"/>
      <c r="E101" s="1473">
        <f t="shared" si="13"/>
        <v>0</v>
      </c>
      <c r="F101" s="1864">
        <f t="shared" si="6"/>
        <v>0</v>
      </c>
      <c r="G101" s="1725">
        <f t="shared" si="14"/>
        <v>0</v>
      </c>
    </row>
    <row r="102" spans="1:7" x14ac:dyDescent="0.25">
      <c r="A102" s="1586"/>
      <c r="B102" s="1599"/>
      <c r="C102" s="1587"/>
      <c r="D102" s="1776"/>
      <c r="E102" s="1473">
        <f t="shared" si="13"/>
        <v>0</v>
      </c>
      <c r="F102" s="1864">
        <f t="shared" si="6"/>
        <v>0</v>
      </c>
      <c r="G102" s="1725">
        <f t="shared" si="14"/>
        <v>0</v>
      </c>
    </row>
    <row r="103" spans="1:7" x14ac:dyDescent="0.25">
      <c r="A103" s="1586"/>
      <c r="B103" s="1599"/>
      <c r="C103" s="1587"/>
      <c r="D103" s="1776"/>
      <c r="E103" s="1473">
        <f t="shared" si="13"/>
        <v>0</v>
      </c>
      <c r="F103" s="1864">
        <f t="shared" si="6"/>
        <v>0</v>
      </c>
      <c r="G103" s="1725">
        <f t="shared" si="14"/>
        <v>0</v>
      </c>
    </row>
    <row r="104" spans="1:7" x14ac:dyDescent="0.25">
      <c r="A104" s="1586"/>
      <c r="B104" s="1599"/>
      <c r="C104" s="1587"/>
      <c r="D104" s="1776"/>
      <c r="E104" s="1473">
        <f t="shared" si="13"/>
        <v>0</v>
      </c>
      <c r="F104" s="1864">
        <f t="shared" si="6"/>
        <v>0</v>
      </c>
      <c r="G104" s="1725">
        <f t="shared" si="14"/>
        <v>0</v>
      </c>
    </row>
    <row r="105" spans="1:7" x14ac:dyDescent="0.25">
      <c r="A105" s="1586"/>
      <c r="B105" s="1599"/>
      <c r="C105" s="1587"/>
      <c r="D105" s="1776"/>
      <c r="E105" s="1473">
        <f t="shared" si="13"/>
        <v>0</v>
      </c>
      <c r="F105" s="1864">
        <f t="shared" si="6"/>
        <v>0</v>
      </c>
      <c r="G105" s="1725">
        <f t="shared" si="14"/>
        <v>0</v>
      </c>
    </row>
    <row r="106" spans="1:7" x14ac:dyDescent="0.25">
      <c r="A106" s="1586"/>
      <c r="B106" s="1599"/>
      <c r="C106" s="1587"/>
      <c r="D106" s="1776"/>
      <c r="E106" s="1473">
        <f t="shared" si="13"/>
        <v>0</v>
      </c>
      <c r="F106" s="1864">
        <f t="shared" si="6"/>
        <v>0</v>
      </c>
      <c r="G106" s="1725">
        <f t="shared" si="14"/>
        <v>0</v>
      </c>
    </row>
    <row r="107" spans="1:7" x14ac:dyDescent="0.25">
      <c r="A107" s="1586"/>
      <c r="B107" s="1599"/>
      <c r="C107" s="1587"/>
      <c r="D107" s="1776"/>
      <c r="E107" s="1473">
        <f t="shared" si="13"/>
        <v>0</v>
      </c>
      <c r="F107" s="1864">
        <f t="shared" si="6"/>
        <v>0</v>
      </c>
      <c r="G107" s="1725">
        <f t="shared" si="14"/>
        <v>0</v>
      </c>
    </row>
    <row r="108" spans="1:7" x14ac:dyDescent="0.25">
      <c r="A108" s="1586"/>
      <c r="B108" s="1599"/>
      <c r="C108" s="1587"/>
      <c r="D108" s="1776"/>
      <c r="E108" s="1473">
        <f t="shared" si="13"/>
        <v>0</v>
      </c>
      <c r="F108" s="1864">
        <f t="shared" si="6"/>
        <v>0</v>
      </c>
      <c r="G108" s="1725">
        <f t="shared" si="14"/>
        <v>0</v>
      </c>
    </row>
    <row r="109" spans="1:7" x14ac:dyDescent="0.25">
      <c r="A109" s="1586"/>
      <c r="B109" s="1599"/>
      <c r="C109" s="1587"/>
      <c r="D109" s="1776"/>
      <c r="E109" s="1473">
        <f t="shared" si="13"/>
        <v>0</v>
      </c>
      <c r="F109" s="1864">
        <f t="shared" si="6"/>
        <v>0</v>
      </c>
      <c r="G109" s="1725">
        <f t="shared" si="14"/>
        <v>0</v>
      </c>
    </row>
    <row r="110" spans="1:7" x14ac:dyDescent="0.25">
      <c r="A110" s="1586"/>
      <c r="B110" s="1599"/>
      <c r="C110" s="1587"/>
      <c r="D110" s="1776"/>
      <c r="E110" s="1473">
        <f t="shared" si="13"/>
        <v>0</v>
      </c>
      <c r="F110" s="1864">
        <f t="shared" si="6"/>
        <v>0</v>
      </c>
      <c r="G110" s="1725">
        <f t="shared" si="14"/>
        <v>0</v>
      </c>
    </row>
    <row r="111" spans="1:7" x14ac:dyDescent="0.25">
      <c r="A111" s="1586"/>
      <c r="B111" s="1599"/>
      <c r="C111" s="1587"/>
      <c r="D111" s="1776"/>
      <c r="E111" s="1473">
        <f t="shared" si="13"/>
        <v>0</v>
      </c>
      <c r="F111" s="1864">
        <f t="shared" si="6"/>
        <v>0</v>
      </c>
      <c r="G111" s="1725">
        <f t="shared" si="14"/>
        <v>0</v>
      </c>
    </row>
    <row r="112" spans="1:7" x14ac:dyDescent="0.25">
      <c r="A112" s="1586"/>
      <c r="B112" s="1599"/>
      <c r="C112" s="1587"/>
      <c r="D112" s="1776"/>
      <c r="E112" s="1473">
        <f t="shared" si="13"/>
        <v>0</v>
      </c>
      <c r="F112" s="1864">
        <f t="shared" si="6"/>
        <v>0</v>
      </c>
      <c r="G112" s="1725">
        <f t="shared" si="14"/>
        <v>0</v>
      </c>
    </row>
    <row r="113" spans="1:7" x14ac:dyDescent="0.25">
      <c r="A113" s="1586"/>
      <c r="B113" s="1599"/>
      <c r="C113" s="1587"/>
      <c r="D113" s="1776"/>
      <c r="E113" s="1473">
        <f t="shared" ref="E113:E125" si="15">IF(D113&lt;=25000,D113,IF(D113&gt;25000,25000,0))</f>
        <v>0</v>
      </c>
      <c r="F113" s="1864">
        <f t="shared" si="6"/>
        <v>0</v>
      </c>
      <c r="G113" s="1725">
        <f t="shared" ref="G113:G125" si="16">IF(F113=0,0,D113-F113)</f>
        <v>0</v>
      </c>
    </row>
    <row r="114" spans="1:7" x14ac:dyDescent="0.25">
      <c r="A114" s="1586"/>
      <c r="B114" s="1599"/>
      <c r="C114" s="1587"/>
      <c r="D114" s="1776"/>
      <c r="E114" s="1473">
        <f t="shared" si="15"/>
        <v>0</v>
      </c>
      <c r="F114" s="1864">
        <f t="shared" si="6"/>
        <v>0</v>
      </c>
      <c r="G114" s="1725">
        <f t="shared" si="16"/>
        <v>0</v>
      </c>
    </row>
    <row r="115" spans="1:7" x14ac:dyDescent="0.25">
      <c r="A115" s="1586"/>
      <c r="B115" s="1599"/>
      <c r="C115" s="1587"/>
      <c r="D115" s="1776"/>
      <c r="E115" s="1473">
        <f t="shared" si="15"/>
        <v>0</v>
      </c>
      <c r="F115" s="1864">
        <f t="shared" si="6"/>
        <v>0</v>
      </c>
      <c r="G115" s="1725">
        <f t="shared" si="16"/>
        <v>0</v>
      </c>
    </row>
    <row r="116" spans="1:7" x14ac:dyDescent="0.25">
      <c r="A116" s="1586"/>
      <c r="B116" s="1599"/>
      <c r="C116" s="1587"/>
      <c r="D116" s="1776"/>
      <c r="E116" s="1473">
        <f t="shared" si="15"/>
        <v>0</v>
      </c>
      <c r="F116" s="1864">
        <f t="shared" si="6"/>
        <v>0</v>
      </c>
      <c r="G116" s="1725">
        <f t="shared" si="16"/>
        <v>0</v>
      </c>
    </row>
    <row r="117" spans="1:7" x14ac:dyDescent="0.25">
      <c r="A117" s="1586"/>
      <c r="B117" s="1599"/>
      <c r="C117" s="1587"/>
      <c r="D117" s="1776"/>
      <c r="E117" s="1473">
        <f t="shared" si="15"/>
        <v>0</v>
      </c>
      <c r="F117" s="1864">
        <f t="shared" si="6"/>
        <v>0</v>
      </c>
      <c r="G117" s="1725">
        <f t="shared" si="16"/>
        <v>0</v>
      </c>
    </row>
    <row r="118" spans="1:7" x14ac:dyDescent="0.25">
      <c r="A118" s="1586"/>
      <c r="B118" s="1599"/>
      <c r="C118" s="1587"/>
      <c r="D118" s="1776"/>
      <c r="E118" s="1473">
        <f t="shared" si="15"/>
        <v>0</v>
      </c>
      <c r="F118" s="1864">
        <f t="shared" si="6"/>
        <v>0</v>
      </c>
      <c r="G118" s="1725">
        <f t="shared" si="16"/>
        <v>0</v>
      </c>
    </row>
    <row r="119" spans="1:7" x14ac:dyDescent="0.25">
      <c r="A119" s="1586"/>
      <c r="B119" s="1599"/>
      <c r="C119" s="1587"/>
      <c r="D119" s="1776"/>
      <c r="E119" s="1473">
        <f t="shared" si="15"/>
        <v>0</v>
      </c>
      <c r="F119" s="1864">
        <f t="shared" si="6"/>
        <v>0</v>
      </c>
      <c r="G119" s="1725">
        <f t="shared" si="16"/>
        <v>0</v>
      </c>
    </row>
    <row r="120" spans="1:7" x14ac:dyDescent="0.25">
      <c r="A120" s="1586"/>
      <c r="B120" s="1599"/>
      <c r="C120" s="1587"/>
      <c r="D120" s="1776"/>
      <c r="E120" s="1473">
        <f t="shared" si="15"/>
        <v>0</v>
      </c>
      <c r="F120" s="1864">
        <f t="shared" si="6"/>
        <v>0</v>
      </c>
      <c r="G120" s="1725">
        <f t="shared" si="16"/>
        <v>0</v>
      </c>
    </row>
    <row r="121" spans="1:7" x14ac:dyDescent="0.25">
      <c r="A121" s="1586"/>
      <c r="B121" s="1599"/>
      <c r="C121" s="1587"/>
      <c r="D121" s="1776"/>
      <c r="E121" s="1473">
        <f t="shared" si="15"/>
        <v>0</v>
      </c>
      <c r="F121" s="1864">
        <f t="shared" si="6"/>
        <v>0</v>
      </c>
      <c r="G121" s="1725">
        <f t="shared" si="16"/>
        <v>0</v>
      </c>
    </row>
    <row r="122" spans="1:7" x14ac:dyDescent="0.25">
      <c r="A122" s="1586"/>
      <c r="B122" s="1599"/>
      <c r="C122" s="1587"/>
      <c r="D122" s="1776"/>
      <c r="E122" s="1473">
        <f t="shared" si="15"/>
        <v>0</v>
      </c>
      <c r="F122" s="1864">
        <f t="shared" si="6"/>
        <v>0</v>
      </c>
      <c r="G122" s="1725">
        <f t="shared" si="16"/>
        <v>0</v>
      </c>
    </row>
    <row r="123" spans="1:7" x14ac:dyDescent="0.25">
      <c r="A123" s="1586"/>
      <c r="B123" s="1599"/>
      <c r="C123" s="1587"/>
      <c r="D123" s="1776"/>
      <c r="E123" s="1473">
        <f t="shared" si="15"/>
        <v>0</v>
      </c>
      <c r="F123" s="1864">
        <f t="shared" si="6"/>
        <v>0</v>
      </c>
      <c r="G123" s="1725">
        <f t="shared" si="16"/>
        <v>0</v>
      </c>
    </row>
    <row r="124" spans="1:7" x14ac:dyDescent="0.25">
      <c r="A124" s="1586"/>
      <c r="B124" s="1599"/>
      <c r="C124" s="1587"/>
      <c r="D124" s="1776"/>
      <c r="E124" s="1473">
        <f t="shared" si="15"/>
        <v>0</v>
      </c>
      <c r="F124" s="1864">
        <f t="shared" si="6"/>
        <v>0</v>
      </c>
      <c r="G124" s="1725">
        <f t="shared" si="16"/>
        <v>0</v>
      </c>
    </row>
    <row r="125" spans="1:7" x14ac:dyDescent="0.25">
      <c r="A125" s="1586"/>
      <c r="B125" s="1599"/>
      <c r="C125" s="1587"/>
      <c r="D125" s="1776"/>
      <c r="E125" s="1473">
        <f t="shared" si="15"/>
        <v>0</v>
      </c>
      <c r="F125" s="1864">
        <f t="shared" si="6"/>
        <v>0</v>
      </c>
      <c r="G125" s="1725">
        <f t="shared" si="16"/>
        <v>0</v>
      </c>
    </row>
    <row r="126" spans="1:7" x14ac:dyDescent="0.25">
      <c r="A126" s="1586"/>
      <c r="B126" s="1599"/>
      <c r="C126" s="1587"/>
      <c r="D126" s="1776"/>
      <c r="E126" s="1473">
        <f t="shared" ref="E126:E134" si="17">IF(D126&lt;=25000,D126,IF(D126&gt;25000,25000,0))</f>
        <v>0</v>
      </c>
      <c r="F126" s="1864">
        <f t="shared" si="6"/>
        <v>0</v>
      </c>
      <c r="G126" s="1725">
        <f t="shared" ref="G126:G134" si="18">IF(F126=0,0,D126-F126)</f>
        <v>0</v>
      </c>
    </row>
    <row r="127" spans="1:7" x14ac:dyDescent="0.25">
      <c r="A127" s="1586"/>
      <c r="B127" s="1599"/>
      <c r="C127" s="1587"/>
      <c r="D127" s="1776"/>
      <c r="E127" s="1473">
        <f t="shared" si="17"/>
        <v>0</v>
      </c>
      <c r="F127" s="1864">
        <f t="shared" si="6"/>
        <v>0</v>
      </c>
      <c r="G127" s="1725">
        <f t="shared" si="18"/>
        <v>0</v>
      </c>
    </row>
    <row r="128" spans="1:7" x14ac:dyDescent="0.25">
      <c r="A128" s="1586"/>
      <c r="B128" s="1599"/>
      <c r="C128" s="1587"/>
      <c r="D128" s="1776"/>
      <c r="E128" s="1473">
        <f t="shared" si="17"/>
        <v>0</v>
      </c>
      <c r="F128" s="1864">
        <f t="shared" si="6"/>
        <v>0</v>
      </c>
      <c r="G128" s="1725">
        <f t="shared" si="18"/>
        <v>0</v>
      </c>
    </row>
    <row r="129" spans="1:7" x14ac:dyDescent="0.25">
      <c r="A129" s="1586"/>
      <c r="B129" s="1599"/>
      <c r="C129" s="1587"/>
      <c r="D129" s="1776"/>
      <c r="E129" s="1473">
        <f t="shared" si="17"/>
        <v>0</v>
      </c>
      <c r="F129" s="1864">
        <f t="shared" si="6"/>
        <v>0</v>
      </c>
      <c r="G129" s="1725">
        <f t="shared" si="18"/>
        <v>0</v>
      </c>
    </row>
    <row r="130" spans="1:7" x14ac:dyDescent="0.25">
      <c r="A130" s="1586"/>
      <c r="B130" s="1599"/>
      <c r="C130" s="1587"/>
      <c r="D130" s="1776"/>
      <c r="E130" s="1473">
        <f t="shared" si="17"/>
        <v>0</v>
      </c>
      <c r="F130" s="1864">
        <f t="shared" si="6"/>
        <v>0</v>
      </c>
      <c r="G130" s="1725">
        <f t="shared" si="18"/>
        <v>0</v>
      </c>
    </row>
    <row r="131" spans="1:7" x14ac:dyDescent="0.25">
      <c r="A131" s="1586"/>
      <c r="B131" s="1769"/>
      <c r="C131" s="1587"/>
      <c r="D131" s="1776"/>
      <c r="E131" s="1473">
        <f t="shared" si="17"/>
        <v>0</v>
      </c>
      <c r="F131" s="1864">
        <f t="shared" si="6"/>
        <v>0</v>
      </c>
      <c r="G131" s="1725">
        <f t="shared" si="18"/>
        <v>0</v>
      </c>
    </row>
    <row r="132" spans="1:7" x14ac:dyDescent="0.25">
      <c r="A132" s="1586"/>
      <c r="B132" s="1769"/>
      <c r="C132" s="1587"/>
      <c r="D132" s="1776"/>
      <c r="E132" s="1473">
        <f t="shared" si="17"/>
        <v>0</v>
      </c>
      <c r="F132" s="1864">
        <f t="shared" si="6"/>
        <v>0</v>
      </c>
      <c r="G132" s="1725">
        <f t="shared" si="18"/>
        <v>0</v>
      </c>
    </row>
    <row r="133" spans="1:7" x14ac:dyDescent="0.25">
      <c r="A133" s="1586"/>
      <c r="B133" s="1599"/>
      <c r="C133" s="1587"/>
      <c r="D133" s="1776"/>
      <c r="E133" s="1473">
        <f t="shared" si="17"/>
        <v>0</v>
      </c>
      <c r="F133" s="1864">
        <f t="shared" si="6"/>
        <v>0</v>
      </c>
      <c r="G133" s="1725">
        <f t="shared" si="18"/>
        <v>0</v>
      </c>
    </row>
    <row r="134" spans="1:7" x14ac:dyDescent="0.25">
      <c r="A134" s="1586"/>
      <c r="B134" s="1599"/>
      <c r="C134" s="1587"/>
      <c r="D134" s="1776"/>
      <c r="E134" s="1473">
        <f t="shared" si="17"/>
        <v>0</v>
      </c>
      <c r="F134" s="1864">
        <f t="shared" si="6"/>
        <v>0</v>
      </c>
      <c r="G134" s="1725">
        <f t="shared" si="18"/>
        <v>0</v>
      </c>
    </row>
    <row r="135" spans="1:7" x14ac:dyDescent="0.25">
      <c r="A135" s="1586"/>
      <c r="B135" s="1599"/>
      <c r="C135" s="1587"/>
      <c r="D135" s="1776"/>
      <c r="E135" s="1473">
        <f t="shared" ref="E135:E139" si="19">IF(D135&lt;=25000,D135,IF(D135&gt;25000,25000,0))</f>
        <v>0</v>
      </c>
      <c r="F135" s="1864">
        <f t="shared" si="6"/>
        <v>0</v>
      </c>
      <c r="G135" s="1725">
        <f t="shared" ref="G135:G139" si="20">IF(F135=0,0,D135-F135)</f>
        <v>0</v>
      </c>
    </row>
    <row r="136" spans="1:7" x14ac:dyDescent="0.25">
      <c r="A136" s="1586"/>
      <c r="B136" s="1599"/>
      <c r="C136" s="1587"/>
      <c r="D136" s="1776"/>
      <c r="E136" s="1473">
        <f t="shared" si="19"/>
        <v>0</v>
      </c>
      <c r="F136" s="1864">
        <f t="shared" si="6"/>
        <v>0</v>
      </c>
      <c r="G136" s="1725">
        <f t="shared" si="20"/>
        <v>0</v>
      </c>
    </row>
    <row r="137" spans="1:7" x14ac:dyDescent="0.25">
      <c r="A137" s="1586"/>
      <c r="B137" s="1599"/>
      <c r="C137" s="1587"/>
      <c r="D137" s="1776"/>
      <c r="E137" s="1473">
        <f t="shared" si="19"/>
        <v>0</v>
      </c>
      <c r="F137" s="1864">
        <f t="shared" si="6"/>
        <v>0</v>
      </c>
      <c r="G137" s="1725">
        <f t="shared" si="20"/>
        <v>0</v>
      </c>
    </row>
    <row r="138" spans="1:7" x14ac:dyDescent="0.25">
      <c r="A138" s="1586"/>
      <c r="B138" s="1599"/>
      <c r="C138" s="1587"/>
      <c r="D138" s="1776"/>
      <c r="E138" s="1473">
        <f t="shared" si="19"/>
        <v>0</v>
      </c>
      <c r="F138" s="1864">
        <f t="shared" si="6"/>
        <v>0</v>
      </c>
      <c r="G138" s="1725">
        <f t="shared" si="20"/>
        <v>0</v>
      </c>
    </row>
    <row r="139" spans="1:7" x14ac:dyDescent="0.25">
      <c r="A139" s="1586"/>
      <c r="B139" s="1599"/>
      <c r="C139" s="1587"/>
      <c r="D139" s="1776"/>
      <c r="E139" s="1473">
        <f t="shared" si="19"/>
        <v>0</v>
      </c>
      <c r="F139" s="1864">
        <f t="shared" si="6"/>
        <v>0</v>
      </c>
      <c r="G139" s="1725">
        <f t="shared" si="20"/>
        <v>0</v>
      </c>
    </row>
    <row r="140" spans="1:7" x14ac:dyDescent="0.25">
      <c r="A140" s="1586"/>
      <c r="B140" s="1598"/>
      <c r="C140" s="1587"/>
      <c r="D140" s="1776"/>
      <c r="E140" s="1473">
        <f t="shared" si="2"/>
        <v>0</v>
      </c>
      <c r="F140" s="1864">
        <f t="shared" si="6"/>
        <v>0</v>
      </c>
      <c r="G140" s="1725">
        <f t="shared" si="3"/>
        <v>0</v>
      </c>
    </row>
    <row r="141" spans="1:7" x14ac:dyDescent="0.25">
      <c r="A141" s="1728" t="s">
        <v>156</v>
      </c>
      <c r="B141" s="1729"/>
      <c r="C141" s="1730"/>
      <c r="D141" s="1726">
        <f>SUM(D17:D140)</f>
        <v>3999805</v>
      </c>
      <c r="E141" s="1474">
        <f t="shared" si="0"/>
        <v>25000</v>
      </c>
      <c r="F141" s="1865">
        <f>SUM(F17:F140)</f>
        <v>532565</v>
      </c>
      <c r="G141" s="1727">
        <f>SUM(G17:G140)</f>
        <v>3467240</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I46"/>
  <sheetViews>
    <sheetView showGridLines="0" defaultGridColor="0" topLeftCell="A4" colorId="8" zoomScale="110" zoomScaleNormal="110" workbookViewId="0">
      <selection activeCell="B20" sqref="B2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67" t="s">
        <v>1114</v>
      </c>
      <c r="B1" s="1568"/>
      <c r="C1" s="1569"/>
    </row>
    <row r="2" spans="1:9" x14ac:dyDescent="0.2">
      <c r="A2" s="952" t="s">
        <v>1115</v>
      </c>
      <c r="B2" s="953"/>
      <c r="C2" s="953"/>
      <c r="D2" s="953"/>
      <c r="E2" s="954"/>
      <c r="F2" s="954"/>
      <c r="G2" s="955"/>
    </row>
    <row r="3" spans="1:9" ht="12" customHeight="1" x14ac:dyDescent="0.2">
      <c r="A3" s="956" t="s">
        <v>1351</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50" t="s">
        <v>1669</v>
      </c>
      <c r="B5" s="2251"/>
      <c r="C5" s="2251"/>
      <c r="D5" s="2251"/>
      <c r="E5" s="2251"/>
      <c r="F5" s="2251"/>
      <c r="G5" s="2252"/>
      <c r="H5" s="252"/>
      <c r="I5" s="609"/>
    </row>
    <row r="6" spans="1:9" s="668" customFormat="1" x14ac:dyDescent="0.2">
      <c r="A6" s="1570"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1910</v>
      </c>
      <c r="B10" s="971"/>
      <c r="C10" s="976"/>
      <c r="D10" s="972"/>
      <c r="E10" s="973">
        <v>541113</v>
      </c>
      <c r="F10" s="974"/>
      <c r="G10" s="975"/>
      <c r="H10" s="162"/>
      <c r="I10" s="162"/>
    </row>
    <row r="11" spans="1:9" s="668" customFormat="1" ht="22.5" customHeight="1" x14ac:dyDescent="0.2">
      <c r="A11" s="2255" t="s">
        <v>1954</v>
      </c>
      <c r="B11" s="2256"/>
      <c r="C11" s="2256"/>
      <c r="D11" s="2257"/>
      <c r="E11" s="977">
        <v>75659</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1371</v>
      </c>
      <c r="B16" s="983"/>
      <c r="C16" s="984"/>
      <c r="D16" s="963"/>
      <c r="E16" s="958"/>
      <c r="F16" s="958"/>
      <c r="G16" s="959"/>
      <c r="H16" s="162"/>
      <c r="I16" s="162"/>
    </row>
    <row r="17" spans="1:9" s="668" customFormat="1" ht="12" customHeight="1" x14ac:dyDescent="0.2">
      <c r="A17" s="985"/>
      <c r="B17" s="986"/>
      <c r="C17" s="329"/>
      <c r="D17" s="1571" t="s">
        <v>531</v>
      </c>
      <c r="E17" s="1572"/>
      <c r="F17" s="1571" t="s">
        <v>432</v>
      </c>
      <c r="G17" s="1573"/>
      <c r="H17" s="162"/>
      <c r="I17" s="162"/>
    </row>
    <row r="18" spans="1:9" s="259" customFormat="1" ht="11.25" x14ac:dyDescent="0.2">
      <c r="A18" s="988"/>
      <c r="C18" s="989" t="s">
        <v>433</v>
      </c>
      <c r="D18" s="1574" t="s">
        <v>434</v>
      </c>
      <c r="E18" s="1574" t="s">
        <v>53</v>
      </c>
      <c r="F18" s="1574" t="s">
        <v>434</v>
      </c>
      <c r="G18" s="1574" t="s">
        <v>53</v>
      </c>
      <c r="H18" s="178"/>
      <c r="I18" s="178"/>
    </row>
    <row r="19" spans="1:9" s="668" customFormat="1" ht="12" customHeight="1" x14ac:dyDescent="0.2">
      <c r="A19" s="990" t="s">
        <v>455</v>
      </c>
      <c r="B19" s="991"/>
      <c r="C19" s="992" t="s">
        <v>569</v>
      </c>
      <c r="D19" s="1731"/>
      <c r="E19" s="1732">
        <f>'Expenditures 15-22'!K33-SUM('Expenditures 15-22'!G33,'Expenditures 15-22'!I33)+'Expenditures 15-22'!D229</f>
        <v>23942133</v>
      </c>
      <c r="F19" s="1731"/>
      <c r="G19" s="1733">
        <f>'Expenditures 15-22'!K33-SUM('Expenditures 15-22'!G33,'Expenditures 15-22'!I33)+'Expenditures 15-22'!D229</f>
        <v>23942133</v>
      </c>
      <c r="H19" s="987"/>
      <c r="I19" s="162"/>
    </row>
    <row r="20" spans="1:9" s="668" customFormat="1" ht="12" customHeight="1" x14ac:dyDescent="0.2">
      <c r="A20" s="990" t="s">
        <v>54</v>
      </c>
      <c r="B20" s="991"/>
      <c r="C20" s="993"/>
      <c r="D20" s="1734"/>
      <c r="E20" s="1734"/>
      <c r="F20" s="1734"/>
      <c r="G20" s="1735"/>
      <c r="H20" s="987"/>
      <c r="I20" s="162"/>
    </row>
    <row r="21" spans="1:9" s="668" customFormat="1" ht="12" customHeight="1" x14ac:dyDescent="0.2">
      <c r="A21" s="994" t="s">
        <v>400</v>
      </c>
      <c r="B21" s="995"/>
      <c r="C21" s="993">
        <v>2100</v>
      </c>
      <c r="D21" s="1734"/>
      <c r="E21" s="1736">
        <f>'Expenditures 15-22'!K42-SUM('Expenditures 15-22'!G42,'Expenditures 15-22'!I42)+'Expenditures 15-22'!K120-SUM('Expenditures 15-22'!G120,'Expenditures 15-22'!I120)+'Expenditures 15-22'!K180-SUM('Expenditures 15-22'!G180,'Expenditures 15-22'!I180)+'Expenditures 15-22'!D238</f>
        <v>4623190</v>
      </c>
      <c r="F21" s="1734"/>
      <c r="G21" s="1737">
        <f>'Expenditures 15-22'!K42-SUM('Expenditures 15-22'!G42,'Expenditures 15-22'!I42)+'Expenditures 15-22'!K120-SUM('Expenditures 15-22'!G120,'Expenditures 15-22'!I120)+'Expenditures 15-22'!K180-SUM('Expenditures 15-22'!G180,'Expenditures 15-22'!I180)+'Expenditures 15-22'!D238</f>
        <v>4623190</v>
      </c>
      <c r="H21" s="987"/>
      <c r="I21" s="162"/>
    </row>
    <row r="22" spans="1:9" s="668" customFormat="1" ht="12" customHeight="1" x14ac:dyDescent="0.2">
      <c r="A22" s="994" t="s">
        <v>563</v>
      </c>
      <c r="B22" s="995"/>
      <c r="C22" s="993">
        <v>2200</v>
      </c>
      <c r="D22" s="1734"/>
      <c r="E22" s="1736">
        <f>'Expenditures 15-22'!K47-SUM('Expenditures 15-22'!G47,'Expenditures 15-22'!I47)+'Expenditures 15-22'!D243</f>
        <v>2487861</v>
      </c>
      <c r="F22" s="1734"/>
      <c r="G22" s="1737">
        <f>'Expenditures 15-22'!K47-SUM('Expenditures 15-22'!G47,'Expenditures 15-22'!I47)+'Expenditures 15-22'!D243</f>
        <v>2487861</v>
      </c>
      <c r="H22" s="987"/>
      <c r="I22" s="162"/>
    </row>
    <row r="23" spans="1:9" s="668" customFormat="1" ht="12" customHeight="1" x14ac:dyDescent="0.2">
      <c r="A23" s="994" t="s">
        <v>564</v>
      </c>
      <c r="B23" s="995"/>
      <c r="C23" s="993">
        <v>2300</v>
      </c>
      <c r="D23" s="1734"/>
      <c r="E23" s="1736">
        <f>'Expenditures 15-22'!K53-SUM('Expenditures 15-22'!G53,'Expenditures 15-22'!I53)+'Expenditures 15-22'!D257+'Expenditures 15-22'!K330-SUM('Expenditures 15-22'!G330,'Expenditures 15-22'!I330)</f>
        <v>1601536</v>
      </c>
      <c r="F23" s="1734"/>
      <c r="G23" s="1736">
        <f>'Expenditures 15-22'!K53-SUM('Expenditures 15-22'!G53,'Expenditures 15-22'!I53)+'Expenditures 15-22'!D257+'Expenditures 15-22'!K330-SUM('Expenditures 15-22'!G330,'Expenditures 15-22'!I330)</f>
        <v>1601536</v>
      </c>
      <c r="H23" s="987"/>
      <c r="I23" s="162"/>
    </row>
    <row r="24" spans="1:9" s="668" customFormat="1" ht="12" customHeight="1" x14ac:dyDescent="0.2">
      <c r="A24" s="994" t="s">
        <v>565</v>
      </c>
      <c r="B24" s="995"/>
      <c r="C24" s="993">
        <v>2400</v>
      </c>
      <c r="D24" s="1734"/>
      <c r="E24" s="1736">
        <f>'Expenditures 15-22'!K57-SUM('Expenditures 15-22'!G57,'Expenditures 15-22'!I57)+'Expenditures 15-22'!D261</f>
        <v>1666383</v>
      </c>
      <c r="F24" s="1734"/>
      <c r="G24" s="1737">
        <f>'Expenditures 15-22'!K57-SUM('Expenditures 15-22'!G57,'Expenditures 15-22'!I57)+'Expenditures 15-22'!D261</f>
        <v>1666383</v>
      </c>
      <c r="H24" s="987"/>
      <c r="I24" s="162"/>
    </row>
    <row r="25" spans="1:9" s="668" customFormat="1" ht="12" customHeight="1" x14ac:dyDescent="0.2">
      <c r="A25" s="990" t="s">
        <v>566</v>
      </c>
      <c r="B25" s="996"/>
      <c r="C25" s="993"/>
      <c r="D25" s="1734"/>
      <c r="E25" s="1736"/>
      <c r="F25" s="1734"/>
      <c r="G25" s="1737"/>
      <c r="H25" s="987"/>
      <c r="I25" s="162"/>
    </row>
    <row r="26" spans="1:9" s="668" customFormat="1" ht="12" customHeight="1" x14ac:dyDescent="0.2">
      <c r="A26" s="994" t="s">
        <v>514</v>
      </c>
      <c r="B26" s="997"/>
      <c r="C26" s="993">
        <v>2510</v>
      </c>
      <c r="D26" s="1736">
        <f>'Expenditures 15-22'!K59-SUM('Expenditures 15-22'!G59,'Expenditures 15-22'!I59)+'Expenditures 15-22'!D263-E7</f>
        <v>274797</v>
      </c>
      <c r="E26" s="1736">
        <f>'Expenditures 15-22'!K122-SUM('Expenditures 15-22'!G122,'Expenditures 15-22'!I122)+E7</f>
        <v>0</v>
      </c>
      <c r="F26" s="1736">
        <f>'Expenditures 15-22'!K59-SUM('Expenditures 15-22'!G59,'Expenditures 15-22'!I59)+'Expenditures 15-22'!D263-E7</f>
        <v>274797</v>
      </c>
      <c r="G26" s="1737">
        <f>'Expenditures 15-22'!K122-SUM('Expenditures 15-22'!G122,'Expenditures 15-22'!I122)+E7</f>
        <v>0</v>
      </c>
      <c r="H26" s="987"/>
      <c r="I26" s="162"/>
    </row>
    <row r="27" spans="1:9" s="668" customFormat="1" ht="12" customHeight="1" x14ac:dyDescent="0.2">
      <c r="A27" s="994" t="s">
        <v>462</v>
      </c>
      <c r="B27" s="997"/>
      <c r="C27" s="993">
        <v>2520</v>
      </c>
      <c r="D27" s="1736">
        <f>'Expenditures 15-22'!K60-SUM('Expenditures 15-22'!G60,'Expenditures 15-22'!I60)+'Expenditures 15-22'!D264-E8</f>
        <v>399652</v>
      </c>
      <c r="E27" s="1736">
        <f>E8</f>
        <v>0</v>
      </c>
      <c r="F27" s="1736">
        <f>'Expenditures 15-22'!K60-SUM('Expenditures 15-22'!G60,'Expenditures 15-22'!I60)+'Expenditures 15-22'!D264-E8</f>
        <v>399652</v>
      </c>
      <c r="G27" s="1737">
        <f>E8</f>
        <v>0</v>
      </c>
      <c r="H27" s="987"/>
      <c r="I27" s="162"/>
    </row>
    <row r="28" spans="1:9" s="668" customFormat="1" ht="12" customHeight="1" x14ac:dyDescent="0.2">
      <c r="A28" s="994" t="s">
        <v>515</v>
      </c>
      <c r="B28" s="997"/>
      <c r="C28" s="993">
        <v>2540</v>
      </c>
      <c r="D28" s="1738"/>
      <c r="E28" s="1736">
        <f>'Expenditures 15-22'!K61-SUM('Expenditures 15-22'!G61,'Expenditures 15-22'!I61)+'Expenditures 15-22'!K124-SUM('Expenditures 15-22'!G124,'Expenditures 15-22'!I124)+'Expenditures 15-22'!D266</f>
        <v>4120945</v>
      </c>
      <c r="F28" s="1738">
        <f>'Expenditures 15-22'!K61-SUM('Expenditures 15-22'!G61,'Expenditures 15-22'!I61)+'Expenditures 15-22'!K124-SUM('Expenditures 15-22'!G124,'Expenditures 15-22'!I124)+'Expenditures 15-22'!D266-E9</f>
        <v>4120945</v>
      </c>
      <c r="G28" s="1737">
        <f>E9</f>
        <v>0</v>
      </c>
      <c r="H28" s="987"/>
      <c r="I28" s="162"/>
    </row>
    <row r="29" spans="1:9" ht="12" customHeight="1" x14ac:dyDescent="0.2">
      <c r="A29" s="994" t="s">
        <v>516</v>
      </c>
      <c r="B29" s="997"/>
      <c r="C29" s="993">
        <v>2550</v>
      </c>
      <c r="D29" s="1734"/>
      <c r="E29" s="1736">
        <f>'Expenditures 15-22'!K62-SUM('Expenditures 15-22'!G62,'Expenditures 15-22'!I62)+'Expenditures 15-22'!K125-SUM('Expenditures 15-22'!G125,'Expenditures 15-22'!I125)+'Expenditures 15-22'!K182-SUM('Expenditures 15-22'!G182,'Expenditures 15-22'!I182)+'Expenditures 15-22'!D267</f>
        <v>2160316</v>
      </c>
      <c r="F29" s="1734"/>
      <c r="G29" s="1737">
        <f>'Expenditures 15-22'!K62-SUM('Expenditures 15-22'!G62,'Expenditures 15-22'!I62)+'Expenditures 15-22'!K125-SUM('Expenditures 15-22'!G125,'Expenditures 15-22'!I125)+'Expenditures 15-22'!K182-SUM('Expenditures 15-22'!G182,'Expenditures 15-22'!I182)+'Expenditures 15-22'!D267</f>
        <v>2160316</v>
      </c>
      <c r="H29" s="985"/>
    </row>
    <row r="30" spans="1:9" ht="12" customHeight="1" x14ac:dyDescent="0.2">
      <c r="A30" s="994" t="s">
        <v>100</v>
      </c>
      <c r="B30" s="997"/>
      <c r="C30" s="993">
        <v>2560</v>
      </c>
      <c r="D30" s="1734"/>
      <c r="E30" s="1736">
        <f>'Expenditures 15-22'!K63-SUM('Expenditures 15-22'!G63,'Expenditures 15-22'!I63)+'Expenditures 15-22'!D268-E10</f>
        <v>0</v>
      </c>
      <c r="F30" s="1734"/>
      <c r="G30" s="1736">
        <f>'Expenditures 15-22'!K63-SUM('Expenditures 15-22'!G63,'Expenditures 15-22'!I63)+'Expenditures 15-22'!D268-E10</f>
        <v>0</v>
      </c>
    </row>
    <row r="31" spans="1:9" ht="12" customHeight="1" x14ac:dyDescent="0.2">
      <c r="A31" s="994" t="s">
        <v>101</v>
      </c>
      <c r="B31" s="997"/>
      <c r="C31" s="993">
        <v>2570</v>
      </c>
      <c r="D31" s="1736">
        <f>'Expenditures 15-22'!K64-SUM('Expenditures 15-22'!G64,'Expenditures 15-22'!I64)+'Expenditures 15-22'!D269-E12</f>
        <v>-504</v>
      </c>
      <c r="E31" s="1736">
        <f>E12</f>
        <v>0</v>
      </c>
      <c r="F31" s="1736">
        <f>'Expenditures 15-22'!K64-SUM('Expenditures 15-22'!G64,'Expenditures 15-22'!I64)+'Expenditures 15-22'!D269-E12</f>
        <v>-504</v>
      </c>
      <c r="G31" s="1736">
        <f>E12</f>
        <v>0</v>
      </c>
    </row>
    <row r="32" spans="1:9" ht="12" customHeight="1" x14ac:dyDescent="0.2">
      <c r="A32" s="990" t="s">
        <v>517</v>
      </c>
      <c r="B32" s="996"/>
      <c r="C32" s="993"/>
      <c r="D32" s="1734"/>
      <c r="E32" s="1734"/>
      <c r="F32" s="1734"/>
      <c r="G32" s="1734"/>
    </row>
    <row r="33" spans="1:7" ht="12" customHeight="1" x14ac:dyDescent="0.2">
      <c r="A33" s="994" t="s">
        <v>518</v>
      </c>
      <c r="B33" s="997"/>
      <c r="C33" s="993">
        <v>2610</v>
      </c>
      <c r="D33" s="1734"/>
      <c r="E33" s="1736">
        <f>'Expenditures 15-22'!K67-SUM('Expenditures 15-22'!G67,'Expenditures 15-22'!I67)+'Expenditures 15-22'!D272</f>
        <v>5638</v>
      </c>
      <c r="F33" s="1734"/>
      <c r="G33" s="1736">
        <f>'Expenditures 15-22'!K67-SUM('Expenditures 15-22'!G67,'Expenditures 15-22'!I67)+'Expenditures 15-22'!D272</f>
        <v>5638</v>
      </c>
    </row>
    <row r="34" spans="1:7" ht="12" customHeight="1" x14ac:dyDescent="0.2">
      <c r="A34" s="994" t="s">
        <v>519</v>
      </c>
      <c r="B34" s="997"/>
      <c r="C34" s="993">
        <v>2620</v>
      </c>
      <c r="D34" s="1734"/>
      <c r="E34" s="1736">
        <f>'Expenditures 15-22'!K68-SUM('Expenditures 15-22'!G68,'Expenditures 15-22'!I68)+'Expenditures 15-22'!D273</f>
        <v>11613</v>
      </c>
      <c r="F34" s="1734"/>
      <c r="G34" s="1736">
        <f>'Expenditures 15-22'!K68-SUM('Expenditures 15-22'!G68,'Expenditures 15-22'!I68)+'Expenditures 15-22'!D273</f>
        <v>11613</v>
      </c>
    </row>
    <row r="35" spans="1:7" ht="12" customHeight="1" x14ac:dyDescent="0.2">
      <c r="A35" s="994" t="s">
        <v>1060</v>
      </c>
      <c r="B35" s="997"/>
      <c r="C35" s="993">
        <v>2630</v>
      </c>
      <c r="D35" s="1734"/>
      <c r="E35" s="1736">
        <f>'Expenditures 15-22'!K69-SUM('Expenditures 15-22'!G69,'Expenditures 15-22'!I69)+'Expenditures 15-22'!D274</f>
        <v>188497</v>
      </c>
      <c r="F35" s="1734"/>
      <c r="G35" s="1736">
        <f>'Expenditures 15-22'!K69-SUM('Expenditures 15-22'!G69,'Expenditures 15-22'!I69)+'Expenditures 15-22'!D274</f>
        <v>188497</v>
      </c>
    </row>
    <row r="36" spans="1:7" ht="12" customHeight="1" x14ac:dyDescent="0.2">
      <c r="A36" s="994" t="s">
        <v>402</v>
      </c>
      <c r="B36" s="997"/>
      <c r="C36" s="993">
        <v>2640</v>
      </c>
      <c r="D36" s="1736">
        <f>'Expenditures 15-22'!K70-SUM('Expenditures 15-22'!G70,'Expenditures 15-22'!I70)+'Expenditures 15-22'!D275-E13</f>
        <v>451946</v>
      </c>
      <c r="E36" s="1736">
        <f>E13</f>
        <v>0</v>
      </c>
      <c r="F36" s="1736">
        <f>'Expenditures 15-22'!K70-SUM('Expenditures 15-22'!G70,'Expenditures 15-22'!I70)+'Expenditures 15-22'!D275-E13</f>
        <v>451946</v>
      </c>
      <c r="G36" s="1736">
        <f>E13</f>
        <v>0</v>
      </c>
    </row>
    <row r="37" spans="1:7" ht="12" customHeight="1" x14ac:dyDescent="0.2">
      <c r="A37" s="994" t="s">
        <v>403</v>
      </c>
      <c r="B37" s="997"/>
      <c r="C37" s="993">
        <v>2660</v>
      </c>
      <c r="D37" s="1736">
        <f>'Expenditures 15-22'!K71-SUM('Expenditures 15-22'!G71,'Expenditures 15-22'!I71)+'Expenditures 15-22'!D276-E14</f>
        <v>441891</v>
      </c>
      <c r="E37" s="1736">
        <f>E14</f>
        <v>0</v>
      </c>
      <c r="F37" s="1736">
        <f>'Expenditures 15-22'!K71-SUM('Expenditures 15-22'!G71,'Expenditures 15-22'!I71)+'Expenditures 15-22'!D276-E14</f>
        <v>441891</v>
      </c>
      <c r="G37" s="1736">
        <f>E14</f>
        <v>0</v>
      </c>
    </row>
    <row r="38" spans="1:7" ht="12" customHeight="1" x14ac:dyDescent="0.2">
      <c r="A38" s="990" t="s">
        <v>520</v>
      </c>
      <c r="B38" s="991"/>
      <c r="C38" s="993">
        <v>2900</v>
      </c>
      <c r="D38" s="1734"/>
      <c r="E38" s="1736">
        <f>'Expenditures 15-22'!K73-SUM('Expenditures 15-22'!G73,'Expenditures 15-22'!I73)+'Expenditures 15-22'!K128-SUM('Expenditures 15-22'!G128,'Expenditures 15-22'!I128)+'Expenditures 15-22'!K183-SUM('Expenditures 15-22'!G183,'Expenditures 15-22'!I183)+'Expenditures 15-22'!D278</f>
        <v>6712</v>
      </c>
      <c r="F38" s="1734"/>
      <c r="G38" s="1736">
        <f>'Expenditures 15-22'!K73-SUM('Expenditures 15-22'!G73,'Expenditures 15-22'!I73)+'Expenditures 15-22'!K128-SUM('Expenditures 15-22'!G128,'Expenditures 15-22'!I128)+'Expenditures 15-22'!K183-SUM('Expenditures 15-22'!G183,'Expenditures 15-22'!I183)+'Expenditures 15-22'!D278</f>
        <v>6712</v>
      </c>
    </row>
    <row r="39" spans="1:7" ht="12" customHeight="1" x14ac:dyDescent="0.2">
      <c r="A39" s="990" t="s">
        <v>448</v>
      </c>
      <c r="B39" s="991"/>
      <c r="C39" s="993">
        <v>3000</v>
      </c>
      <c r="D39" s="1734"/>
      <c r="E39" s="1736">
        <f>'Expenditures 15-22'!K75-SUM('Expenditures 15-22'!G75,'Expenditures 15-22'!I75)+'Expenditures 15-22'!K130-SUM('Expenditures 15-22'!G130,'Expenditures 15-22'!I130)+'Expenditures 15-22'!K185-SUM('Expenditures 15-22'!G185,'Expenditures 15-22'!I185)+'Expenditures 15-22'!D280</f>
        <v>673051</v>
      </c>
      <c r="F39" s="1734"/>
      <c r="G39" s="1736">
        <f>'Expenditures 15-22'!K75-SUM('Expenditures 15-22'!G75,'Expenditures 15-22'!I75)+'Expenditures 15-22'!K130-SUM('Expenditures 15-22'!G130,'Expenditures 15-22'!I130)+'Expenditures 15-22'!K185-SUM('Expenditures 15-22'!G185,'Expenditures 15-22'!I185)+'Expenditures 15-22'!D280</f>
        <v>673051</v>
      </c>
    </row>
    <row r="40" spans="1:7" ht="12" customHeight="1" x14ac:dyDescent="0.2">
      <c r="A40" s="990" t="s">
        <v>1802</v>
      </c>
      <c r="B40" s="991"/>
      <c r="C40" s="993"/>
      <c r="D40" s="1734"/>
      <c r="E40" s="1738">
        <f>-'Contracts Paid in CY 29'!G141</f>
        <v>-3467240</v>
      </c>
      <c r="F40" s="1734"/>
      <c r="G40" s="1738">
        <f>-'Contracts Paid in CY 29'!G141</f>
        <v>-3467240</v>
      </c>
    </row>
    <row r="41" spans="1:7" ht="12" customHeight="1" x14ac:dyDescent="0.2">
      <c r="A41" s="998" t="s">
        <v>156</v>
      </c>
      <c r="B41" s="999"/>
      <c r="C41" s="1000"/>
      <c r="D41" s="1738">
        <f>SUM(D19:D39)</f>
        <v>1567782</v>
      </c>
      <c r="E41" s="1738">
        <f>SUM(E19:E40)</f>
        <v>38020635</v>
      </c>
      <c r="F41" s="1738">
        <f>SUM(F19:F39)</f>
        <v>5688727</v>
      </c>
      <c r="G41" s="1738">
        <f>SUM(G19:G40)</f>
        <v>33899690</v>
      </c>
    </row>
    <row r="42" spans="1:7" x14ac:dyDescent="0.2">
      <c r="A42" s="987"/>
      <c r="B42" s="162"/>
      <c r="C42" s="1001"/>
      <c r="D42" s="2253" t="s">
        <v>521</v>
      </c>
      <c r="E42" s="2254"/>
      <c r="F42" s="1002" t="s">
        <v>522</v>
      </c>
      <c r="G42" s="1003"/>
    </row>
    <row r="43" spans="1:7" ht="12" customHeight="1" x14ac:dyDescent="0.2">
      <c r="A43" s="987"/>
      <c r="B43" s="162"/>
      <c r="C43" s="1001"/>
      <c r="D43" s="1739" t="s">
        <v>472</v>
      </c>
      <c r="E43" s="1740">
        <f>D41</f>
        <v>1567782</v>
      </c>
      <c r="F43" s="1739" t="s">
        <v>472</v>
      </c>
      <c r="G43" s="1740">
        <f>F41</f>
        <v>5688727</v>
      </c>
    </row>
    <row r="44" spans="1:7" ht="12" customHeight="1" x14ac:dyDescent="0.2">
      <c r="A44" s="987"/>
      <c r="B44" s="162"/>
      <c r="C44" s="1001"/>
      <c r="D44" s="1739" t="s">
        <v>473</v>
      </c>
      <c r="E44" s="1740">
        <f>E41</f>
        <v>38020635</v>
      </c>
      <c r="F44" s="1739" t="s">
        <v>473</v>
      </c>
      <c r="G44" s="1740">
        <f>G41</f>
        <v>33899690</v>
      </c>
    </row>
    <row r="45" spans="1:7" ht="12" customHeight="1" x14ac:dyDescent="0.2">
      <c r="A45" s="987"/>
      <c r="B45" s="162"/>
      <c r="C45" s="162"/>
      <c r="D45" s="1741" t="s">
        <v>1005</v>
      </c>
      <c r="E45" s="1742">
        <f>(E43/E44)</f>
        <v>4.1235029346564041E-2</v>
      </c>
      <c r="F45" s="1741" t="s">
        <v>1005</v>
      </c>
      <c r="G45" s="1742">
        <f>(G43/G44)</f>
        <v>0.1678105905983211</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L97"/>
  <sheetViews>
    <sheetView showGridLines="0" zoomScale="110" zoomScaleNormal="110" workbookViewId="0">
      <pane ySplit="4" topLeftCell="A5" activePane="bottomLeft" state="frozen"/>
      <selection activeCell="A47" sqref="A47"/>
      <selection pane="bottomLeft" activeCell="F13" sqref="F13"/>
    </sheetView>
  </sheetViews>
  <sheetFormatPr defaultColWidth="9.140625" defaultRowHeight="12.75" x14ac:dyDescent="0.2"/>
  <cols>
    <col min="1" max="1" width="54.5703125" style="1808" customWidth="1"/>
    <col min="2" max="2" width="4.140625" style="1808" customWidth="1"/>
    <col min="3" max="4" width="9.85546875" style="1779" customWidth="1"/>
    <col min="5" max="5" width="12.5703125" style="1809" customWidth="1"/>
    <col min="6" max="6" width="67.5703125" style="1779" customWidth="1"/>
    <col min="7" max="7" width="9.140625" style="1779" customWidth="1"/>
    <col min="8" max="8" width="5.5703125" style="1810" bestFit="1" customWidth="1"/>
    <col min="9" max="10" width="2" style="1810" bestFit="1" customWidth="1"/>
    <col min="11" max="11" width="9" style="1810" customWidth="1"/>
    <col min="12" max="16384" width="9.140625" style="1779"/>
  </cols>
  <sheetData>
    <row r="1" spans="1:10" x14ac:dyDescent="0.2">
      <c r="A1" s="2261" t="s">
        <v>1374</v>
      </c>
      <c r="B1" s="2261"/>
      <c r="C1" s="2261"/>
      <c r="D1" s="2261"/>
      <c r="E1" s="2261"/>
      <c r="F1" s="2261"/>
    </row>
    <row r="2" spans="1:10" x14ac:dyDescent="0.2">
      <c r="A2" s="1819" t="s">
        <v>1889</v>
      </c>
      <c r="B2" s="1780"/>
      <c r="C2" s="1819"/>
      <c r="D2" s="1780"/>
      <c r="E2" s="1780"/>
      <c r="F2" s="1781"/>
    </row>
    <row r="3" spans="1:10" x14ac:dyDescent="0.2">
      <c r="A3" s="1819" t="s">
        <v>1955</v>
      </c>
      <c r="B3" s="1780"/>
      <c r="C3" s="1819"/>
      <c r="D3" s="1780"/>
      <c r="E3" s="1780"/>
      <c r="F3" s="1781"/>
    </row>
    <row r="4" spans="1:10" ht="3.75" customHeight="1" x14ac:dyDescent="0.2">
      <c r="A4" s="1780"/>
      <c r="B4" s="1780"/>
      <c r="C4" s="1780"/>
      <c r="D4" s="1780"/>
      <c r="E4" s="1780"/>
      <c r="F4" s="1781"/>
    </row>
    <row r="5" spans="1:10" ht="15" x14ac:dyDescent="0.25">
      <c r="A5" s="2262" t="s">
        <v>1541</v>
      </c>
      <c r="B5" s="2263"/>
      <c r="C5" s="2264"/>
      <c r="D5" s="2264"/>
      <c r="E5" s="2264"/>
      <c r="F5" s="2264"/>
    </row>
    <row r="6" spans="1:10" ht="12" customHeight="1" x14ac:dyDescent="0.25">
      <c r="A6" s="1782"/>
      <c r="B6" s="1783"/>
      <c r="C6" s="2265" t="str">
        <f>COVER!A17</f>
        <v>East Maine SD 63</v>
      </c>
      <c r="D6" s="2265"/>
      <c r="E6" s="2265"/>
      <c r="F6" s="1784"/>
    </row>
    <row r="7" spans="1:10" ht="11.25" customHeight="1" thickBot="1" x14ac:dyDescent="0.3">
      <c r="A7" s="1782"/>
      <c r="B7" s="1783"/>
      <c r="C7" s="2266" t="str">
        <f>COVER!A13</f>
        <v>05-016-0630-02</v>
      </c>
      <c r="D7" s="2266"/>
      <c r="E7" s="2266"/>
      <c r="F7" s="1784"/>
    </row>
    <row r="8" spans="1:10" ht="25.5" customHeight="1" thickBot="1" x14ac:dyDescent="0.25">
      <c r="A8" s="1825" t="s">
        <v>1885</v>
      </c>
      <c r="B8" s="1785"/>
      <c r="C8" s="1821" t="s">
        <v>1671</v>
      </c>
      <c r="D8" s="1820" t="s">
        <v>1672</v>
      </c>
      <c r="E8" s="1822" t="s">
        <v>1375</v>
      </c>
      <c r="F8" s="1820" t="s">
        <v>1673</v>
      </c>
      <c r="H8" s="1786" t="b">
        <v>0</v>
      </c>
    </row>
    <row r="9" spans="1:10" ht="15.75" customHeight="1" x14ac:dyDescent="0.2">
      <c r="A9" s="1787" t="s">
        <v>1537</v>
      </c>
      <c r="B9" s="1788"/>
      <c r="C9" s="1789"/>
      <c r="D9" s="1789"/>
      <c r="E9" s="1790"/>
      <c r="F9" s="1791"/>
    </row>
    <row r="10" spans="1:10" ht="27.75" customHeight="1" x14ac:dyDescent="0.2">
      <c r="A10" s="1792" t="s">
        <v>1670</v>
      </c>
      <c r="B10" s="1793"/>
      <c r="C10" s="1794"/>
      <c r="D10" s="1794"/>
      <c r="E10" s="1823" t="s">
        <v>1376</v>
      </c>
      <c r="F10" s="1824" t="s">
        <v>1377</v>
      </c>
    </row>
    <row r="11" spans="1:10" ht="12" customHeight="1" x14ac:dyDescent="0.2">
      <c r="A11" s="1795" t="s">
        <v>1378</v>
      </c>
      <c r="B11" s="1796"/>
      <c r="C11" s="1797"/>
      <c r="D11" s="1797"/>
      <c r="E11" s="1798"/>
      <c r="F11" s="1799"/>
      <c r="H11" s="1810">
        <f>IF(C11="X",5,0)</f>
        <v>0</v>
      </c>
      <c r="I11" s="1810">
        <f>IF(D11="X",5,0)</f>
        <v>0</v>
      </c>
      <c r="J11" s="1810">
        <f>IF(E11="X",5,0)</f>
        <v>0</v>
      </c>
    </row>
    <row r="12" spans="1:10" ht="12" customHeight="1" x14ac:dyDescent="0.2">
      <c r="A12" s="1795" t="s">
        <v>1379</v>
      </c>
      <c r="B12" s="1796"/>
      <c r="C12" s="1797"/>
      <c r="D12" s="1797"/>
      <c r="E12" s="1800"/>
      <c r="F12" s="1799"/>
      <c r="H12" s="1810">
        <f t="shared" ref="H12:H33" si="0">IF(C12="X",5,0)</f>
        <v>0</v>
      </c>
      <c r="I12" s="1810">
        <f t="shared" ref="I12:I33" si="1">IF(D12="X",5,0)</f>
        <v>0</v>
      </c>
      <c r="J12" s="1810">
        <f t="shared" ref="J12:J33" si="2">IF(E12="X",5,0)</f>
        <v>0</v>
      </c>
    </row>
    <row r="13" spans="1:10" ht="12" customHeight="1" x14ac:dyDescent="0.2">
      <c r="A13" s="1795" t="s">
        <v>1380</v>
      </c>
      <c r="B13" s="1796"/>
      <c r="C13" s="1797" t="s">
        <v>2041</v>
      </c>
      <c r="D13" s="1797" t="s">
        <v>2041</v>
      </c>
      <c r="E13" s="1800" t="s">
        <v>2041</v>
      </c>
      <c r="F13" s="1799" t="s">
        <v>2073</v>
      </c>
      <c r="H13" s="1810">
        <f t="shared" si="0"/>
        <v>5</v>
      </c>
      <c r="I13" s="1810">
        <f t="shared" si="1"/>
        <v>5</v>
      </c>
      <c r="J13" s="1810">
        <f t="shared" si="2"/>
        <v>5</v>
      </c>
    </row>
    <row r="14" spans="1:10" ht="12" customHeight="1" x14ac:dyDescent="0.2">
      <c r="A14" s="1795" t="s">
        <v>1381</v>
      </c>
      <c r="B14" s="1796"/>
      <c r="C14" s="1797" t="s">
        <v>2041</v>
      </c>
      <c r="D14" s="1797" t="s">
        <v>2041</v>
      </c>
      <c r="E14" s="1800" t="s">
        <v>2041</v>
      </c>
      <c r="F14" s="1799" t="s">
        <v>2069</v>
      </c>
      <c r="H14" s="1810">
        <f t="shared" si="0"/>
        <v>5</v>
      </c>
      <c r="I14" s="1810">
        <f t="shared" si="1"/>
        <v>5</v>
      </c>
      <c r="J14" s="1810">
        <f t="shared" si="2"/>
        <v>5</v>
      </c>
    </row>
    <row r="15" spans="1:10" ht="12" customHeight="1" x14ac:dyDescent="0.2">
      <c r="A15" s="1795" t="s">
        <v>1382</v>
      </c>
      <c r="B15" s="1796"/>
      <c r="C15" s="1797"/>
      <c r="D15" s="1797"/>
      <c r="E15" s="1800"/>
      <c r="F15" s="1799"/>
      <c r="H15" s="1810">
        <f t="shared" si="0"/>
        <v>0</v>
      </c>
      <c r="I15" s="1810">
        <f t="shared" si="1"/>
        <v>0</v>
      </c>
      <c r="J15" s="1810">
        <f t="shared" si="2"/>
        <v>0</v>
      </c>
    </row>
    <row r="16" spans="1:10" ht="12" customHeight="1" x14ac:dyDescent="0.2">
      <c r="A16" s="1795" t="s">
        <v>1383</v>
      </c>
      <c r="B16" s="1796"/>
      <c r="C16" s="1797"/>
      <c r="D16" s="1797"/>
      <c r="E16" s="1800"/>
      <c r="F16" s="1799"/>
      <c r="H16" s="1810">
        <f t="shared" si="0"/>
        <v>0</v>
      </c>
      <c r="I16" s="1810">
        <f t="shared" si="1"/>
        <v>0</v>
      </c>
      <c r="J16" s="1810">
        <f t="shared" si="2"/>
        <v>0</v>
      </c>
    </row>
    <row r="17" spans="1:12" ht="12" customHeight="1" x14ac:dyDescent="0.2">
      <c r="A17" s="1795" t="s">
        <v>1384</v>
      </c>
      <c r="B17" s="1796"/>
      <c r="C17" s="1797"/>
      <c r="D17" s="1797"/>
      <c r="E17" s="1800"/>
      <c r="F17" s="1799"/>
      <c r="H17" s="1810">
        <f t="shared" si="0"/>
        <v>0</v>
      </c>
      <c r="I17" s="1810">
        <f t="shared" si="1"/>
        <v>0</v>
      </c>
      <c r="J17" s="1810">
        <f t="shared" si="2"/>
        <v>0</v>
      </c>
    </row>
    <row r="18" spans="1:12" ht="12" customHeight="1" x14ac:dyDescent="0.2">
      <c r="A18" s="1795" t="s">
        <v>1385</v>
      </c>
      <c r="B18" s="1796"/>
      <c r="C18" s="1797"/>
      <c r="D18" s="1797"/>
      <c r="E18" s="1800"/>
      <c r="F18" s="1799"/>
      <c r="H18" s="1810">
        <f t="shared" si="0"/>
        <v>0</v>
      </c>
      <c r="I18" s="1810">
        <f t="shared" si="1"/>
        <v>0</v>
      </c>
      <c r="J18" s="1810">
        <f t="shared" si="2"/>
        <v>0</v>
      </c>
    </row>
    <row r="19" spans="1:12" ht="12" customHeight="1" x14ac:dyDescent="0.2">
      <c r="A19" s="1795" t="s">
        <v>1522</v>
      </c>
      <c r="B19" s="1796"/>
      <c r="C19" s="1797" t="s">
        <v>2041</v>
      </c>
      <c r="D19" s="1797" t="s">
        <v>2041</v>
      </c>
      <c r="E19" s="1800" t="s">
        <v>2041</v>
      </c>
      <c r="F19" s="1799" t="s">
        <v>2070</v>
      </c>
      <c r="H19" s="1810">
        <f t="shared" si="0"/>
        <v>5</v>
      </c>
      <c r="I19" s="1810">
        <f t="shared" si="1"/>
        <v>5</v>
      </c>
      <c r="J19" s="1810">
        <f t="shared" si="2"/>
        <v>5</v>
      </c>
    </row>
    <row r="20" spans="1:12" ht="12" customHeight="1" x14ac:dyDescent="0.2">
      <c r="A20" s="1795" t="s">
        <v>1523</v>
      </c>
      <c r="B20" s="1796"/>
      <c r="C20" s="1797" t="s">
        <v>2041</v>
      </c>
      <c r="D20" s="1797" t="s">
        <v>2041</v>
      </c>
      <c r="E20" s="1800" t="s">
        <v>2041</v>
      </c>
      <c r="F20" s="1799" t="s">
        <v>2071</v>
      </c>
      <c r="H20" s="1810">
        <f t="shared" si="0"/>
        <v>5</v>
      </c>
      <c r="I20" s="1810">
        <f t="shared" si="1"/>
        <v>5</v>
      </c>
      <c r="J20" s="1810">
        <f t="shared" si="2"/>
        <v>5</v>
      </c>
    </row>
    <row r="21" spans="1:12" ht="12" customHeight="1" x14ac:dyDescent="0.2">
      <c r="A21" s="1795" t="s">
        <v>1524</v>
      </c>
      <c r="B21" s="1796"/>
      <c r="C21" s="1867" t="s">
        <v>2041</v>
      </c>
      <c r="D21" s="1797" t="s">
        <v>2041</v>
      </c>
      <c r="E21" s="1800" t="s">
        <v>2041</v>
      </c>
      <c r="F21" s="1799" t="s">
        <v>2072</v>
      </c>
      <c r="H21" s="1810">
        <f t="shared" si="0"/>
        <v>5</v>
      </c>
      <c r="I21" s="1810">
        <f t="shared" si="1"/>
        <v>5</v>
      </c>
      <c r="J21" s="1810">
        <f t="shared" si="2"/>
        <v>5</v>
      </c>
    </row>
    <row r="22" spans="1:12" ht="12" customHeight="1" x14ac:dyDescent="0.2">
      <c r="A22" s="1795" t="s">
        <v>1525</v>
      </c>
      <c r="B22" s="1796"/>
      <c r="C22" s="1797"/>
      <c r="D22" s="1797"/>
      <c r="E22" s="1800"/>
      <c r="F22" s="1799"/>
      <c r="H22" s="1810">
        <f t="shared" si="0"/>
        <v>0</v>
      </c>
      <c r="I22" s="1810">
        <f t="shared" si="1"/>
        <v>0</v>
      </c>
      <c r="J22" s="1810">
        <f t="shared" si="2"/>
        <v>0</v>
      </c>
    </row>
    <row r="23" spans="1:12" ht="12" customHeight="1" x14ac:dyDescent="0.2">
      <c r="A23" s="1795" t="s">
        <v>1526</v>
      </c>
      <c r="B23" s="1796"/>
      <c r="C23" s="1797"/>
      <c r="D23" s="1797"/>
      <c r="E23" s="1800"/>
      <c r="F23" s="1799"/>
      <c r="H23" s="1810">
        <f t="shared" si="0"/>
        <v>0</v>
      </c>
      <c r="I23" s="1810">
        <f t="shared" si="1"/>
        <v>0</v>
      </c>
      <c r="J23" s="1810">
        <f t="shared" si="2"/>
        <v>0</v>
      </c>
    </row>
    <row r="24" spans="1:12" ht="12" customHeight="1" x14ac:dyDescent="0.2">
      <c r="A24" s="1795" t="s">
        <v>1527</v>
      </c>
      <c r="B24" s="1796"/>
      <c r="C24" s="1797"/>
      <c r="D24" s="1797"/>
      <c r="E24" s="1800"/>
      <c r="F24" s="1799"/>
      <c r="H24" s="1810">
        <f t="shared" si="0"/>
        <v>0</v>
      </c>
      <c r="I24" s="1810">
        <f t="shared" si="1"/>
        <v>0</v>
      </c>
      <c r="J24" s="1810">
        <f t="shared" si="2"/>
        <v>0</v>
      </c>
    </row>
    <row r="25" spans="1:12" ht="12" customHeight="1" x14ac:dyDescent="0.2">
      <c r="A25" s="1795" t="s">
        <v>1528</v>
      </c>
      <c r="B25" s="1796"/>
      <c r="C25" s="1797"/>
      <c r="D25" s="1797"/>
      <c r="E25" s="1800"/>
      <c r="F25" s="1799"/>
      <c r="H25" s="1810">
        <f t="shared" si="0"/>
        <v>0</v>
      </c>
      <c r="I25" s="1810">
        <f t="shared" si="1"/>
        <v>0</v>
      </c>
      <c r="J25" s="1810">
        <f t="shared" si="2"/>
        <v>0</v>
      </c>
    </row>
    <row r="26" spans="1:12" ht="12" customHeight="1" x14ac:dyDescent="0.2">
      <c r="A26" s="1795" t="s">
        <v>1529</v>
      </c>
      <c r="B26" s="1796"/>
      <c r="C26" s="1797"/>
      <c r="D26" s="1797"/>
      <c r="E26" s="1800"/>
      <c r="F26" s="1799"/>
      <c r="H26" s="1810">
        <f t="shared" si="0"/>
        <v>0</v>
      </c>
      <c r="I26" s="1810">
        <f t="shared" si="1"/>
        <v>0</v>
      </c>
      <c r="J26" s="1810">
        <f t="shared" si="2"/>
        <v>0</v>
      </c>
    </row>
    <row r="27" spans="1:12" ht="18.75" x14ac:dyDescent="0.2">
      <c r="A27" s="1795" t="s">
        <v>1530</v>
      </c>
      <c r="B27" s="1796"/>
      <c r="C27" s="1797"/>
      <c r="D27" s="1797"/>
      <c r="E27" s="1800"/>
      <c r="F27" s="1799"/>
      <c r="H27" s="1810">
        <f t="shared" si="0"/>
        <v>0</v>
      </c>
      <c r="I27" s="1810">
        <f t="shared" si="1"/>
        <v>0</v>
      </c>
      <c r="J27" s="1810">
        <f t="shared" si="2"/>
        <v>0</v>
      </c>
    </row>
    <row r="28" spans="1:12" ht="12" customHeight="1" x14ac:dyDescent="0.2">
      <c r="A28" s="1795" t="s">
        <v>1531</v>
      </c>
      <c r="B28" s="1796"/>
      <c r="C28" s="1797"/>
      <c r="D28" s="1797"/>
      <c r="E28" s="1800"/>
      <c r="F28" s="1799"/>
      <c r="H28" s="1810">
        <f t="shared" si="0"/>
        <v>0</v>
      </c>
      <c r="I28" s="1810">
        <f t="shared" si="1"/>
        <v>0</v>
      </c>
      <c r="J28" s="1810">
        <f t="shared" si="2"/>
        <v>0</v>
      </c>
    </row>
    <row r="29" spans="1:12" ht="12" customHeight="1" x14ac:dyDescent="0.2">
      <c r="A29" s="1795" t="s">
        <v>1532</v>
      </c>
      <c r="B29" s="1796"/>
      <c r="C29" s="1797"/>
      <c r="D29" s="1797"/>
      <c r="E29" s="1800"/>
      <c r="F29" s="1799"/>
      <c r="H29" s="1810">
        <f t="shared" si="0"/>
        <v>0</v>
      </c>
      <c r="I29" s="1810">
        <f t="shared" si="1"/>
        <v>0</v>
      </c>
      <c r="J29" s="1810">
        <f t="shared" si="2"/>
        <v>0</v>
      </c>
    </row>
    <row r="30" spans="1:12" ht="12" customHeight="1" x14ac:dyDescent="0.2">
      <c r="A30" s="1795" t="s">
        <v>1533</v>
      </c>
      <c r="B30" s="1796"/>
      <c r="C30" s="1797"/>
      <c r="D30" s="1797"/>
      <c r="E30" s="1800"/>
      <c r="F30" s="1799"/>
      <c r="H30" s="1810">
        <f t="shared" si="0"/>
        <v>0</v>
      </c>
      <c r="I30" s="1810">
        <f t="shared" si="1"/>
        <v>0</v>
      </c>
      <c r="J30" s="1810">
        <f t="shared" si="2"/>
        <v>0</v>
      </c>
    </row>
    <row r="31" spans="1:12" ht="12" customHeight="1" x14ac:dyDescent="0.2">
      <c r="A31" s="1795" t="s">
        <v>1534</v>
      </c>
      <c r="B31" s="1796"/>
      <c r="C31" s="1797" t="s">
        <v>2041</v>
      </c>
      <c r="D31" s="1797" t="s">
        <v>2041</v>
      </c>
      <c r="E31" s="1800" t="s">
        <v>2041</v>
      </c>
      <c r="F31" s="1799" t="s">
        <v>2073</v>
      </c>
      <c r="H31" s="1810">
        <f t="shared" si="0"/>
        <v>5</v>
      </c>
      <c r="I31" s="1810">
        <f t="shared" si="1"/>
        <v>5</v>
      </c>
      <c r="J31" s="1810">
        <f t="shared" si="2"/>
        <v>5</v>
      </c>
      <c r="L31" s="1801"/>
    </row>
    <row r="32" spans="1:12" ht="12" customHeight="1" x14ac:dyDescent="0.2">
      <c r="A32" s="1795" t="s">
        <v>1535</v>
      </c>
      <c r="B32" s="1796"/>
      <c r="C32" s="1797"/>
      <c r="D32" s="1797"/>
      <c r="E32" s="1800"/>
      <c r="F32" s="1799"/>
      <c r="H32" s="1810">
        <f t="shared" si="0"/>
        <v>0</v>
      </c>
      <c r="I32" s="1810">
        <f t="shared" si="1"/>
        <v>0</v>
      </c>
      <c r="J32" s="1810">
        <f t="shared" si="2"/>
        <v>0</v>
      </c>
    </row>
    <row r="33" spans="1:11" ht="12" customHeight="1" x14ac:dyDescent="0.2">
      <c r="A33" s="1795" t="s">
        <v>1536</v>
      </c>
      <c r="B33" s="1796"/>
      <c r="C33" s="1797"/>
      <c r="D33" s="1797"/>
      <c r="E33" s="1800"/>
      <c r="F33" s="1799"/>
      <c r="H33" s="1810">
        <f t="shared" si="0"/>
        <v>0</v>
      </c>
      <c r="I33" s="1810">
        <f t="shared" si="1"/>
        <v>0</v>
      </c>
      <c r="J33" s="1810">
        <f t="shared" si="2"/>
        <v>0</v>
      </c>
    </row>
    <row r="34" spans="1:11" ht="12" customHeight="1" x14ac:dyDescent="0.25">
      <c r="A34" s="1802"/>
      <c r="B34" s="1802"/>
      <c r="C34" s="1802"/>
      <c r="D34" s="1802"/>
      <c r="E34" s="1802"/>
      <c r="F34" s="1802"/>
      <c r="H34" s="1810">
        <f>SUM(H11:H32)</f>
        <v>30</v>
      </c>
      <c r="I34" s="1810">
        <f>SUM(I11:I32)</f>
        <v>30</v>
      </c>
      <c r="J34" s="1810">
        <f>SUM(J11:J32)</f>
        <v>30</v>
      </c>
      <c r="K34" s="1810">
        <f>SUM(H34:J34)</f>
        <v>90</v>
      </c>
    </row>
    <row r="35" spans="1:11" ht="12" customHeight="1" x14ac:dyDescent="0.2">
      <c r="A35" s="1803" t="s">
        <v>1387</v>
      </c>
      <c r="B35" s="1804"/>
      <c r="C35" s="2267"/>
      <c r="D35" s="2267"/>
      <c r="E35" s="2267"/>
      <c r="F35" s="2268"/>
    </row>
    <row r="36" spans="1:11" ht="12" customHeight="1" x14ac:dyDescent="0.2">
      <c r="A36" s="2258"/>
      <c r="B36" s="2259"/>
      <c r="C36" s="2259"/>
      <c r="D36" s="2259"/>
      <c r="E36" s="2259"/>
      <c r="F36" s="2260"/>
    </row>
    <row r="37" spans="1:11" ht="12" customHeight="1" x14ac:dyDescent="0.2">
      <c r="A37" s="2258"/>
      <c r="B37" s="2259"/>
      <c r="C37" s="2259"/>
      <c r="D37" s="2259"/>
      <c r="E37" s="2259"/>
      <c r="F37" s="2260"/>
    </row>
    <row r="38" spans="1:11" ht="12" customHeight="1" x14ac:dyDescent="0.2">
      <c r="A38" s="2272"/>
      <c r="B38" s="2273"/>
      <c r="C38" s="2273"/>
      <c r="D38" s="2273"/>
      <c r="E38" s="2273"/>
      <c r="F38" s="2274"/>
    </row>
    <row r="39" spans="1:11" ht="4.5" hidden="1" customHeight="1" x14ac:dyDescent="0.2">
      <c r="A39" s="1805"/>
      <c r="B39" s="1805"/>
      <c r="C39" s="1805"/>
      <c r="D39" s="1805"/>
      <c r="E39" s="1805"/>
      <c r="F39" s="1805"/>
    </row>
    <row r="40" spans="1:11" s="1802" customFormat="1" ht="12" customHeight="1" x14ac:dyDescent="0.25">
      <c r="A40" s="1806" t="s">
        <v>1386</v>
      </c>
      <c r="B40" s="1807"/>
      <c r="C40" s="2275"/>
      <c r="D40" s="2275"/>
      <c r="E40" s="2275"/>
      <c r="F40" s="2276"/>
      <c r="H40" s="1811"/>
      <c r="I40" s="1811"/>
      <c r="J40" s="1811"/>
      <c r="K40" s="1811"/>
    </row>
    <row r="41" spans="1:11" s="1802" customFormat="1" ht="12" customHeight="1" x14ac:dyDescent="0.25">
      <c r="A41" s="2277"/>
      <c r="B41" s="2278"/>
      <c r="C41" s="2278"/>
      <c r="D41" s="2278"/>
      <c r="E41" s="2278"/>
      <c r="F41" s="2279"/>
      <c r="H41" s="1811"/>
      <c r="I41" s="1811"/>
      <c r="J41" s="1811"/>
      <c r="K41" s="1811"/>
    </row>
    <row r="42" spans="1:11" s="1802" customFormat="1" ht="12" customHeight="1" x14ac:dyDescent="0.25">
      <c r="A42" s="2277"/>
      <c r="B42" s="2278"/>
      <c r="C42" s="2278"/>
      <c r="D42" s="2278"/>
      <c r="E42" s="2278"/>
      <c r="F42" s="2279"/>
      <c r="H42" s="1811"/>
      <c r="I42" s="1811"/>
      <c r="J42" s="1811"/>
      <c r="K42" s="1811"/>
    </row>
    <row r="43" spans="1:11" s="1802" customFormat="1" ht="15" x14ac:dyDescent="0.25">
      <c r="A43" s="2269"/>
      <c r="B43" s="2270"/>
      <c r="C43" s="2270"/>
      <c r="D43" s="2270"/>
      <c r="E43" s="2270"/>
      <c r="F43" s="2271"/>
      <c r="H43" s="1811"/>
      <c r="I43" s="1811"/>
      <c r="J43" s="1811"/>
      <c r="K43" s="1811"/>
    </row>
    <row r="44" spans="1:11" s="1802" customFormat="1" ht="12" hidden="1" customHeight="1" x14ac:dyDescent="0.25">
      <c r="A44" s="2269"/>
      <c r="B44" s="2270"/>
      <c r="C44" s="2270"/>
      <c r="D44" s="2270"/>
      <c r="E44" s="2270"/>
      <c r="F44" s="2271"/>
      <c r="H44" s="1811"/>
      <c r="I44" s="1811"/>
      <c r="J44" s="1811"/>
      <c r="K44" s="1811"/>
    </row>
    <row r="45" spans="1:11" s="1802" customFormat="1" ht="12" customHeight="1" x14ac:dyDescent="0.25">
      <c r="H45" s="1811"/>
      <c r="I45" s="1811"/>
      <c r="J45" s="1811"/>
      <c r="K45" s="1811"/>
    </row>
    <row r="46" spans="1:11" s="1802" customFormat="1" ht="9.75" customHeight="1" x14ac:dyDescent="0.25">
      <c r="H46" s="1811"/>
      <c r="I46" s="1811"/>
      <c r="J46" s="1811"/>
      <c r="K46" s="1811"/>
    </row>
    <row r="47" spans="1:11" s="1802" customFormat="1" ht="13.5" customHeight="1" x14ac:dyDescent="0.25">
      <c r="H47" s="1811"/>
      <c r="I47" s="1811"/>
      <c r="J47" s="1811"/>
      <c r="K47" s="1811"/>
    </row>
    <row r="48" spans="1:11" s="1802" customFormat="1" ht="15" x14ac:dyDescent="0.25">
      <c r="H48" s="1811"/>
      <c r="I48" s="1811"/>
      <c r="J48" s="1811"/>
      <c r="K48" s="1811"/>
    </row>
    <row r="49" spans="1:11" s="1802" customFormat="1" ht="15" hidden="1" x14ac:dyDescent="0.25">
      <c r="A49" s="1802" t="b">
        <v>0</v>
      </c>
      <c r="H49" s="1811"/>
      <c r="I49" s="1811"/>
      <c r="J49" s="1811"/>
      <c r="K49" s="1811"/>
    </row>
    <row r="50" spans="1:11" s="1802" customFormat="1" ht="15" x14ac:dyDescent="0.25">
      <c r="H50" s="1811"/>
      <c r="I50" s="1811"/>
      <c r="J50" s="1811"/>
      <c r="K50" s="1811"/>
    </row>
    <row r="51" spans="1:11" s="1802" customFormat="1" ht="15" x14ac:dyDescent="0.25">
      <c r="H51" s="1811"/>
      <c r="I51" s="1811"/>
      <c r="J51" s="1811"/>
      <c r="K51" s="1811"/>
    </row>
    <row r="52" spans="1:11" s="1802" customFormat="1" ht="15" x14ac:dyDescent="0.25">
      <c r="H52" s="1811"/>
      <c r="I52" s="1811"/>
      <c r="J52" s="1811"/>
      <c r="K52" s="1811"/>
    </row>
    <row r="53" spans="1:11" s="1802" customFormat="1" ht="15" x14ac:dyDescent="0.25">
      <c r="H53" s="1811"/>
      <c r="I53" s="1811"/>
      <c r="J53" s="1811"/>
      <c r="K53" s="1811"/>
    </row>
    <row r="54" spans="1:11" s="1802" customFormat="1" ht="15" x14ac:dyDescent="0.25">
      <c r="H54" s="1811"/>
      <c r="I54" s="1811"/>
      <c r="J54" s="1811"/>
      <c r="K54" s="1811"/>
    </row>
    <row r="55" spans="1:11" s="1802" customFormat="1" ht="15" x14ac:dyDescent="0.25">
      <c r="H55" s="1811"/>
      <c r="I55" s="1811"/>
      <c r="J55" s="1811"/>
      <c r="K55" s="1811"/>
    </row>
    <row r="56" spans="1:11" s="1802" customFormat="1" ht="15" x14ac:dyDescent="0.25">
      <c r="H56" s="1811"/>
      <c r="I56" s="1811"/>
      <c r="J56" s="1811"/>
      <c r="K56" s="1811"/>
    </row>
    <row r="57" spans="1:11" s="1802" customFormat="1" ht="15" x14ac:dyDescent="0.25">
      <c r="H57" s="1811"/>
      <c r="I57" s="1811"/>
      <c r="J57" s="1811"/>
      <c r="K57" s="1811"/>
    </row>
    <row r="58" spans="1:11" s="1802" customFormat="1" ht="15" x14ac:dyDescent="0.25">
      <c r="H58" s="1811"/>
      <c r="I58" s="1811"/>
      <c r="J58" s="1811"/>
      <c r="K58" s="1811"/>
    </row>
    <row r="59" spans="1:11" s="1802" customFormat="1" ht="15" x14ac:dyDescent="0.25">
      <c r="H59" s="1811"/>
      <c r="I59" s="1811"/>
      <c r="J59" s="1811"/>
      <c r="K59" s="1811"/>
    </row>
    <row r="60" spans="1:11" s="1802" customFormat="1" ht="15" x14ac:dyDescent="0.25">
      <c r="H60" s="1811"/>
      <c r="I60" s="1811"/>
      <c r="J60" s="1811"/>
      <c r="K60" s="1811"/>
    </row>
    <row r="61" spans="1:11" s="1802" customFormat="1" ht="15" x14ac:dyDescent="0.25">
      <c r="H61" s="1811"/>
      <c r="I61" s="1811"/>
      <c r="J61" s="1811"/>
      <c r="K61" s="1811"/>
    </row>
    <row r="62" spans="1:11" s="1802" customFormat="1" ht="15" x14ac:dyDescent="0.25">
      <c r="H62" s="1811"/>
      <c r="I62" s="1811"/>
      <c r="J62" s="1811"/>
      <c r="K62" s="1811"/>
    </row>
    <row r="63" spans="1:11" s="1802" customFormat="1" ht="15" x14ac:dyDescent="0.25">
      <c r="H63" s="1811"/>
      <c r="I63" s="1811"/>
      <c r="J63" s="1811"/>
      <c r="K63" s="1811"/>
    </row>
    <row r="64" spans="1:11" s="1802" customFormat="1" ht="15" x14ac:dyDescent="0.25">
      <c r="H64" s="1811"/>
      <c r="I64" s="1811"/>
      <c r="J64" s="1811"/>
      <c r="K64" s="1811"/>
    </row>
    <row r="65" spans="8:11" s="1802" customFormat="1" ht="15" x14ac:dyDescent="0.25">
      <c r="H65" s="1811"/>
      <c r="I65" s="1811"/>
      <c r="J65" s="1811"/>
      <c r="K65" s="1811"/>
    </row>
    <row r="66" spans="8:11" s="1802" customFormat="1" ht="15" x14ac:dyDescent="0.25">
      <c r="H66" s="1811"/>
      <c r="I66" s="1811"/>
      <c r="J66" s="1811"/>
      <c r="K66" s="1811"/>
    </row>
    <row r="67" spans="8:11" s="1802" customFormat="1" ht="15" x14ac:dyDescent="0.25">
      <c r="H67" s="1811"/>
      <c r="I67" s="1811"/>
      <c r="J67" s="1811"/>
      <c r="K67" s="1811"/>
    </row>
    <row r="68" spans="8:11" s="1802" customFormat="1" ht="15" x14ac:dyDescent="0.25">
      <c r="H68" s="1811"/>
      <c r="I68" s="1811"/>
      <c r="J68" s="1811"/>
      <c r="K68" s="1811"/>
    </row>
    <row r="69" spans="8:11" s="1802" customFormat="1" ht="15" x14ac:dyDescent="0.25">
      <c r="H69" s="1811"/>
      <c r="I69" s="1811"/>
      <c r="J69" s="1811"/>
      <c r="K69" s="1811"/>
    </row>
    <row r="70" spans="8:11" s="1802" customFormat="1" ht="15" x14ac:dyDescent="0.25">
      <c r="H70" s="1811"/>
      <c r="I70" s="1811"/>
      <c r="J70" s="1811"/>
      <c r="K70" s="1811"/>
    </row>
    <row r="71" spans="8:11" s="1802" customFormat="1" ht="15" x14ac:dyDescent="0.25">
      <c r="H71" s="1811"/>
      <c r="I71" s="1811"/>
      <c r="J71" s="1811"/>
      <c r="K71" s="1811"/>
    </row>
    <row r="72" spans="8:11" s="1802" customFormat="1" ht="15" x14ac:dyDescent="0.25">
      <c r="H72" s="1811"/>
      <c r="I72" s="1811"/>
      <c r="J72" s="1811"/>
      <c r="K72" s="1811"/>
    </row>
    <row r="73" spans="8:11" s="1802" customFormat="1" ht="15" x14ac:dyDescent="0.25">
      <c r="H73" s="1811"/>
      <c r="I73" s="1811"/>
      <c r="J73" s="1811"/>
      <c r="K73" s="1811"/>
    </row>
    <row r="74" spans="8:11" s="1802" customFormat="1" ht="15" x14ac:dyDescent="0.25">
      <c r="H74" s="1811"/>
      <c r="I74" s="1811"/>
      <c r="J74" s="1811"/>
      <c r="K74" s="1811"/>
    </row>
    <row r="75" spans="8:11" s="1802" customFormat="1" ht="15" x14ac:dyDescent="0.25">
      <c r="H75" s="1811"/>
      <c r="I75" s="1811"/>
      <c r="J75" s="1811"/>
      <c r="K75" s="1811"/>
    </row>
    <row r="76" spans="8:11" s="1802" customFormat="1" ht="15" x14ac:dyDescent="0.25">
      <c r="H76" s="1811"/>
      <c r="I76" s="1811"/>
      <c r="J76" s="1811"/>
      <c r="K76" s="1811"/>
    </row>
    <row r="77" spans="8:11" s="1802" customFormat="1" ht="15" x14ac:dyDescent="0.25">
      <c r="H77" s="1811"/>
      <c r="I77" s="1811"/>
      <c r="J77" s="1811"/>
      <c r="K77" s="1811"/>
    </row>
    <row r="78" spans="8:11" s="1802" customFormat="1" ht="15" x14ac:dyDescent="0.25">
      <c r="H78" s="1811"/>
      <c r="I78" s="1811"/>
      <c r="J78" s="1811"/>
      <c r="K78" s="1811"/>
    </row>
    <row r="79" spans="8:11" s="1802" customFormat="1" ht="15" x14ac:dyDescent="0.25">
      <c r="H79" s="1811"/>
      <c r="I79" s="1811"/>
      <c r="J79" s="1811"/>
      <c r="K79" s="1811"/>
    </row>
    <row r="80" spans="8:11" s="1802" customFormat="1" ht="15" x14ac:dyDescent="0.25">
      <c r="H80" s="1811"/>
      <c r="I80" s="1811"/>
      <c r="J80" s="1811"/>
      <c r="K80" s="1811"/>
    </row>
    <row r="81" spans="8:11" s="1802" customFormat="1" ht="15" x14ac:dyDescent="0.25">
      <c r="H81" s="1811"/>
      <c r="I81" s="1811"/>
      <c r="J81" s="1811"/>
      <c r="K81" s="1811"/>
    </row>
    <row r="82" spans="8:11" s="1802" customFormat="1" ht="15" x14ac:dyDescent="0.25">
      <c r="H82" s="1811"/>
      <c r="I82" s="1811"/>
      <c r="J82" s="1811"/>
      <c r="K82" s="1811"/>
    </row>
    <row r="83" spans="8:11" s="1802" customFormat="1" ht="15" x14ac:dyDescent="0.25">
      <c r="H83" s="1811"/>
      <c r="I83" s="1811"/>
      <c r="J83" s="1811"/>
      <c r="K83" s="1811"/>
    </row>
    <row r="84" spans="8:11" s="1802" customFormat="1" ht="15" x14ac:dyDescent="0.25">
      <c r="H84" s="1811"/>
      <c r="I84" s="1811"/>
      <c r="J84" s="1811"/>
      <c r="K84" s="1811"/>
    </row>
    <row r="85" spans="8:11" s="1802" customFormat="1" ht="15" x14ac:dyDescent="0.25">
      <c r="H85" s="1811"/>
      <c r="I85" s="1811"/>
      <c r="J85" s="1811"/>
      <c r="K85" s="1811"/>
    </row>
    <row r="86" spans="8:11" s="1802" customFormat="1" ht="15" x14ac:dyDescent="0.25">
      <c r="H86" s="1811"/>
      <c r="I86" s="1811"/>
      <c r="J86" s="1811"/>
      <c r="K86" s="1811"/>
    </row>
    <row r="87" spans="8:11" s="1802" customFormat="1" ht="15" x14ac:dyDescent="0.25">
      <c r="H87" s="1811"/>
      <c r="I87" s="1811"/>
      <c r="J87" s="1811"/>
      <c r="K87" s="1811"/>
    </row>
    <row r="88" spans="8:11" s="1802" customFormat="1" ht="15" x14ac:dyDescent="0.25">
      <c r="H88" s="1811"/>
      <c r="I88" s="1811"/>
      <c r="J88" s="1811"/>
      <c r="K88" s="1811"/>
    </row>
    <row r="89" spans="8:11" s="1802" customFormat="1" ht="15" x14ac:dyDescent="0.25">
      <c r="H89" s="1811"/>
      <c r="I89" s="1811"/>
      <c r="J89" s="1811"/>
      <c r="K89" s="1811"/>
    </row>
    <row r="90" spans="8:11" s="1802" customFormat="1" ht="15" x14ac:dyDescent="0.25">
      <c r="H90" s="1811"/>
      <c r="I90" s="1811"/>
      <c r="J90" s="1811"/>
      <c r="K90" s="1811"/>
    </row>
    <row r="91" spans="8:11" s="1802" customFormat="1" ht="15" x14ac:dyDescent="0.25">
      <c r="H91" s="1811"/>
      <c r="I91" s="1811"/>
      <c r="J91" s="1811"/>
      <c r="K91" s="1811"/>
    </row>
    <row r="92" spans="8:11" s="1802" customFormat="1" ht="15" x14ac:dyDescent="0.25">
      <c r="H92" s="1811"/>
      <c r="I92" s="1811"/>
      <c r="J92" s="1811"/>
      <c r="K92" s="1811"/>
    </row>
    <row r="93" spans="8:11" s="1802" customFormat="1" ht="15" x14ac:dyDescent="0.25">
      <c r="H93" s="1811"/>
      <c r="I93" s="1811"/>
      <c r="J93" s="1811"/>
      <c r="K93" s="1811"/>
    </row>
    <row r="94" spans="8:11" s="1802" customFormat="1" ht="15" x14ac:dyDescent="0.25">
      <c r="H94" s="1811"/>
      <c r="I94" s="1811"/>
      <c r="J94" s="1811"/>
      <c r="K94" s="1811"/>
    </row>
    <row r="95" spans="8:11" s="1802" customFormat="1" ht="15" x14ac:dyDescent="0.25">
      <c r="H95" s="1811"/>
      <c r="I95" s="1811"/>
      <c r="J95" s="1811"/>
      <c r="K95" s="1811"/>
    </row>
    <row r="96" spans="8:11" s="1802" customFormat="1" ht="15" x14ac:dyDescent="0.25">
      <c r="H96" s="1811"/>
      <c r="I96" s="1811"/>
      <c r="J96" s="1811"/>
      <c r="K96" s="1811"/>
    </row>
    <row r="97" spans="8:11" s="1802" customFormat="1" ht="15" x14ac:dyDescent="0.25">
      <c r="H97" s="1811"/>
      <c r="I97" s="1811"/>
      <c r="J97" s="1811"/>
      <c r="K97" s="1811"/>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Q40"/>
  <sheetViews>
    <sheetView showGridLines="0" defaultGridColor="0" topLeftCell="A4" colorId="8" zoomScale="110" zoomScaleNormal="110" workbookViewId="0">
      <selection activeCell="H13" sqref="H12:H18"/>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26" t="s">
        <v>671</v>
      </c>
      <c r="B6" s="1575"/>
      <c r="C6" s="1575"/>
      <c r="D6" s="1575"/>
      <c r="E6" s="1576"/>
      <c r="F6" s="1015"/>
      <c r="G6" s="1009"/>
      <c r="H6" s="1016" t="s">
        <v>1027</v>
      </c>
      <c r="I6" s="2285" t="str">
        <f>COVER!A17</f>
        <v>East Maine SD 63</v>
      </c>
      <c r="J6" s="2286"/>
      <c r="Q6" s="1597"/>
    </row>
    <row r="7" spans="1:17" x14ac:dyDescent="0.2">
      <c r="A7" s="2287" t="s">
        <v>868</v>
      </c>
      <c r="B7" s="2288"/>
      <c r="C7" s="2288"/>
      <c r="D7" s="2288"/>
      <c r="E7" s="2289"/>
      <c r="F7" s="1017"/>
      <c r="G7" s="1009"/>
      <c r="H7" s="1016" t="s">
        <v>371</v>
      </c>
      <c r="I7" s="2290" t="str">
        <f>COVER!A13</f>
        <v>05-016-0630-02</v>
      </c>
      <c r="J7" s="2290"/>
    </row>
    <row r="8" spans="1:17" ht="8.25" customHeight="1" x14ac:dyDescent="0.2">
      <c r="A8" s="1577"/>
      <c r="B8" s="1578"/>
      <c r="C8" s="1578"/>
      <c r="D8" s="1578"/>
      <c r="E8" s="1579"/>
      <c r="F8" s="1018"/>
      <c r="G8" s="1019"/>
      <c r="H8" s="1019"/>
      <c r="I8" s="1019"/>
      <c r="J8" s="1019"/>
    </row>
    <row r="9" spans="1:17" ht="13.5" customHeight="1" x14ac:dyDescent="0.2">
      <c r="A9" s="1020"/>
      <c r="B9" s="1021"/>
      <c r="C9" s="1021"/>
      <c r="D9" s="1022"/>
      <c r="E9" s="1827" t="s">
        <v>1956</v>
      </c>
      <c r="F9" s="1023"/>
      <c r="G9" s="1023"/>
      <c r="H9" s="1828" t="s">
        <v>1957</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291" t="s">
        <v>480</v>
      </c>
      <c r="B11" s="2292"/>
      <c r="C11" s="2293"/>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743">
        <f>'Expenditures 15-22'!K50</f>
        <v>365475</v>
      </c>
      <c r="F12" s="1039"/>
      <c r="G12" s="1743">
        <f t="shared" ref="G12:G18" si="0">SUM(E12:F12)</f>
        <v>365475</v>
      </c>
      <c r="H12" s="1040">
        <v>371266</v>
      </c>
      <c r="I12" s="1039"/>
      <c r="J12" s="1743">
        <f t="shared" ref="J12:J18" si="1">SUM(H12:I12)</f>
        <v>371266</v>
      </c>
    </row>
    <row r="13" spans="1:17" ht="15" customHeight="1" x14ac:dyDescent="0.2">
      <c r="A13" s="1035">
        <v>2</v>
      </c>
      <c r="B13" s="1036" t="s">
        <v>42</v>
      </c>
      <c r="C13" s="1037"/>
      <c r="D13" s="1038">
        <v>2330</v>
      </c>
      <c r="E13" s="1743">
        <f>'Expenditures 15-22'!K51</f>
        <v>403815</v>
      </c>
      <c r="F13" s="1039"/>
      <c r="G13" s="1743">
        <f t="shared" si="0"/>
        <v>403815</v>
      </c>
      <c r="H13" s="1040">
        <v>416959</v>
      </c>
      <c r="I13" s="1039"/>
      <c r="J13" s="1743">
        <f t="shared" si="1"/>
        <v>416959</v>
      </c>
    </row>
    <row r="14" spans="1:17" ht="15" customHeight="1" x14ac:dyDescent="0.2">
      <c r="A14" s="1035">
        <v>3</v>
      </c>
      <c r="B14" s="1036" t="s">
        <v>43</v>
      </c>
      <c r="C14" s="1037"/>
      <c r="D14" s="1041">
        <v>2490</v>
      </c>
      <c r="E14" s="1743">
        <f>'Expenditures 15-22'!K56</f>
        <v>0</v>
      </c>
      <c r="F14" s="1039"/>
      <c r="G14" s="1743">
        <f t="shared" si="0"/>
        <v>0</v>
      </c>
      <c r="H14" s="1040">
        <v>0</v>
      </c>
      <c r="I14" s="1039"/>
      <c r="J14" s="1743">
        <f t="shared" si="1"/>
        <v>0</v>
      </c>
    </row>
    <row r="15" spans="1:17" ht="15" customHeight="1" x14ac:dyDescent="0.2">
      <c r="A15" s="1035">
        <v>4</v>
      </c>
      <c r="B15" s="1036" t="s">
        <v>1067</v>
      </c>
      <c r="C15" s="1037"/>
      <c r="D15" s="1038">
        <v>2510</v>
      </c>
      <c r="E15" s="1743">
        <f>'Expenditures 15-22'!K59</f>
        <v>239399</v>
      </c>
      <c r="F15" s="1743">
        <f>'Expenditures 15-22'!K122</f>
        <v>0</v>
      </c>
      <c r="G15" s="1743">
        <f t="shared" si="0"/>
        <v>239399</v>
      </c>
      <c r="H15" s="1040">
        <v>235882</v>
      </c>
      <c r="I15" s="1040"/>
      <c r="J15" s="1743">
        <f t="shared" si="1"/>
        <v>235882</v>
      </c>
    </row>
    <row r="16" spans="1:17" ht="15" customHeight="1" x14ac:dyDescent="0.2">
      <c r="A16" s="1035">
        <v>5</v>
      </c>
      <c r="B16" s="1036" t="s">
        <v>101</v>
      </c>
      <c r="C16" s="1037"/>
      <c r="D16" s="1038">
        <v>2570</v>
      </c>
      <c r="E16" s="1743">
        <f>'Expenditures 15-22'!K64</f>
        <v>-504</v>
      </c>
      <c r="F16" s="1039"/>
      <c r="G16" s="1743">
        <f t="shared" si="0"/>
        <v>-504</v>
      </c>
      <c r="H16" s="1040">
        <v>0</v>
      </c>
      <c r="I16" s="1039"/>
      <c r="J16" s="1743">
        <f t="shared" si="1"/>
        <v>0</v>
      </c>
    </row>
    <row r="17" spans="1:10" ht="15" customHeight="1" x14ac:dyDescent="0.2">
      <c r="A17" s="1035">
        <v>6</v>
      </c>
      <c r="B17" s="1036" t="s">
        <v>1059</v>
      </c>
      <c r="C17" s="1037"/>
      <c r="D17" s="1038">
        <v>2610</v>
      </c>
      <c r="E17" s="1743">
        <f>'Expenditures 15-22'!K67</f>
        <v>43568</v>
      </c>
      <c r="F17" s="1039"/>
      <c r="G17" s="1743">
        <f t="shared" si="0"/>
        <v>43568</v>
      </c>
      <c r="H17" s="1040">
        <v>3000</v>
      </c>
      <c r="I17" s="1039"/>
      <c r="J17" s="1743">
        <f t="shared" si="1"/>
        <v>3000</v>
      </c>
    </row>
    <row r="18" spans="1:10" ht="22.5" customHeight="1" x14ac:dyDescent="0.2">
      <c r="A18" s="1042">
        <v>7</v>
      </c>
      <c r="B18" s="2294" t="s">
        <v>7</v>
      </c>
      <c r="C18" s="2295"/>
      <c r="D18" s="2296"/>
      <c r="E18" s="1043"/>
      <c r="F18" s="1043"/>
      <c r="G18" s="1744">
        <f t="shared" si="0"/>
        <v>0</v>
      </c>
      <c r="H18" s="1040">
        <v>0</v>
      </c>
      <c r="I18" s="1040"/>
      <c r="J18" s="1743">
        <f t="shared" si="1"/>
        <v>0</v>
      </c>
    </row>
    <row r="19" spans="1:10" ht="12.75" customHeight="1" thickBot="1" x14ac:dyDescent="0.25">
      <c r="A19" s="1035">
        <v>8</v>
      </c>
      <c r="B19" s="1044" t="s">
        <v>1160</v>
      </c>
      <c r="D19" s="1045"/>
      <c r="E19" s="1745">
        <f t="shared" ref="E19:J19" si="2">SUM(E12:E17)-E18</f>
        <v>1051753</v>
      </c>
      <c r="F19" s="1745">
        <f t="shared" si="2"/>
        <v>0</v>
      </c>
      <c r="G19" s="1745">
        <f t="shared" si="2"/>
        <v>1051753</v>
      </c>
      <c r="H19" s="1745">
        <f t="shared" si="2"/>
        <v>1027107</v>
      </c>
      <c r="I19" s="1745">
        <f t="shared" si="2"/>
        <v>0</v>
      </c>
      <c r="J19" s="1745">
        <f t="shared" si="2"/>
        <v>1027107</v>
      </c>
    </row>
    <row r="20" spans="1:10" ht="13.5" thickTop="1" x14ac:dyDescent="0.2">
      <c r="A20" s="1035">
        <v>9</v>
      </c>
      <c r="B20" s="2297" t="s">
        <v>1958</v>
      </c>
      <c r="C20" s="2297"/>
      <c r="D20" s="2298"/>
      <c r="E20" s="1046"/>
      <c r="F20" s="1046"/>
      <c r="G20" s="1046"/>
      <c r="H20" s="1046"/>
      <c r="I20" s="1046"/>
      <c r="J20" s="1746">
        <f>IF(AND(G19&gt;0,J19&gt;0),(((J19-G19)/G19)),"Enter Budget Data")</f>
        <v>-2.3433258569264839E-2</v>
      </c>
    </row>
    <row r="21" spans="1:10" ht="9" customHeight="1" x14ac:dyDescent="0.2">
      <c r="B21" s="1047"/>
    </row>
    <row r="22" spans="1:10" x14ac:dyDescent="0.2">
      <c r="A22" s="1048" t="s">
        <v>133</v>
      </c>
      <c r="B22" s="1047"/>
    </row>
    <row r="23" spans="1:10" x14ac:dyDescent="0.2">
      <c r="A23" s="1011" t="s">
        <v>1959</v>
      </c>
      <c r="B23" s="1047"/>
    </row>
    <row r="24" spans="1:10" x14ac:dyDescent="0.2">
      <c r="A24" s="1011" t="s">
        <v>1972</v>
      </c>
      <c r="B24" s="1047"/>
    </row>
    <row r="25" spans="1:10" x14ac:dyDescent="0.2">
      <c r="A25" s="1049"/>
      <c r="B25" s="1047"/>
    </row>
    <row r="26" spans="1:10" ht="20.100000000000001" customHeight="1" x14ac:dyDescent="0.2">
      <c r="B26" s="1047"/>
      <c r="C26" s="2303"/>
      <c r="D26" s="2303"/>
      <c r="E26" s="1050"/>
      <c r="F26" s="2302"/>
      <c r="G26" s="2302"/>
    </row>
    <row r="27" spans="1:10" x14ac:dyDescent="0.2">
      <c r="B27" s="1047"/>
      <c r="C27" s="1051" t="s">
        <v>1032</v>
      </c>
      <c r="D27" s="1052"/>
      <c r="E27" s="1053"/>
      <c r="F27" s="2299" t="s">
        <v>1504</v>
      </c>
      <c r="G27" s="2299"/>
    </row>
    <row r="28" spans="1:10" ht="28.5" customHeight="1" x14ac:dyDescent="0.2">
      <c r="B28" s="1047"/>
      <c r="C28" s="2301"/>
      <c r="D28" s="2301"/>
      <c r="E28" s="1054"/>
      <c r="F28" s="2301"/>
      <c r="G28" s="2301"/>
    </row>
    <row r="29" spans="1:10" x14ac:dyDescent="0.2">
      <c r="B29" s="1047"/>
      <c r="C29" s="1055" t="s">
        <v>1556</v>
      </c>
      <c r="E29" s="1056"/>
      <c r="F29" s="2300" t="s">
        <v>1505</v>
      </c>
      <c r="G29" s="2300"/>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282" t="s">
        <v>132</v>
      </c>
      <c r="D33" s="2283"/>
      <c r="E33" s="2283"/>
      <c r="F33" s="2283"/>
      <c r="G33" s="2283"/>
      <c r="H33" s="2283"/>
      <c r="I33" s="2283"/>
    </row>
    <row r="34" spans="1:10" ht="10.35" customHeight="1" x14ac:dyDescent="0.2">
      <c r="C34" s="2283"/>
      <c r="D34" s="2283"/>
      <c r="E34" s="2283"/>
      <c r="F34" s="2283"/>
      <c r="G34" s="2283"/>
      <c r="H34" s="2283"/>
      <c r="I34" s="2283"/>
    </row>
    <row r="35" spans="1:10" ht="7.5" customHeight="1" x14ac:dyDescent="0.2">
      <c r="C35" s="1062"/>
    </row>
    <row r="36" spans="1:10" ht="13.5" customHeight="1" x14ac:dyDescent="0.2">
      <c r="B36" s="1061"/>
      <c r="C36" s="2284" t="s">
        <v>1960</v>
      </c>
      <c r="D36" s="2283"/>
      <c r="E36" s="2283"/>
      <c r="F36" s="2283"/>
      <c r="G36" s="2283"/>
      <c r="H36" s="2283"/>
      <c r="I36" s="2283"/>
      <c r="J36" s="1063"/>
    </row>
    <row r="37" spans="1:10" ht="22.5" customHeight="1" x14ac:dyDescent="0.2">
      <c r="C37" s="2283"/>
      <c r="D37" s="2283"/>
      <c r="E37" s="2283"/>
      <c r="F37" s="2283"/>
      <c r="G37" s="2283"/>
      <c r="H37" s="2283"/>
      <c r="I37" s="2283"/>
      <c r="J37" s="1063"/>
    </row>
    <row r="38" spans="1:10" ht="7.5" customHeight="1" x14ac:dyDescent="0.2">
      <c r="C38" s="1062"/>
      <c r="D38" s="1064"/>
      <c r="E38" s="1065"/>
      <c r="F38" s="1066"/>
      <c r="G38" s="1065"/>
    </row>
    <row r="39" spans="1:10" ht="13.5" customHeight="1" x14ac:dyDescent="0.2">
      <c r="B39" s="1061"/>
      <c r="C39" s="2280" t="s">
        <v>881</v>
      </c>
      <c r="D39" s="2281"/>
      <c r="E39" s="2281"/>
      <c r="F39" s="2281"/>
      <c r="G39" s="2281"/>
      <c r="H39" s="2281"/>
      <c r="I39" s="2281"/>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B48"/>
  <sheetViews>
    <sheetView showGridLines="0" tabSelected="1" zoomScale="90" zoomScaleNormal="9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1969</v>
      </c>
      <c r="B1" s="45"/>
      <c r="C1" s="45"/>
      <c r="D1" s="46"/>
      <c r="I1" s="1984" t="s">
        <v>404</v>
      </c>
      <c r="J1" s="1985"/>
      <c r="K1" s="1985"/>
      <c r="L1" s="1985"/>
      <c r="M1" s="1985"/>
      <c r="N1" s="1985"/>
      <c r="O1" s="1985"/>
      <c r="P1" s="1985"/>
      <c r="Q1" s="1985"/>
      <c r="R1" s="1985"/>
      <c r="S1" s="1985"/>
    </row>
    <row r="2" spans="1:28" ht="12" customHeight="1" x14ac:dyDescent="0.2">
      <c r="A2" s="47" t="s">
        <v>1970</v>
      </c>
      <c r="D2" s="48"/>
      <c r="I2" s="1986" t="s">
        <v>978</v>
      </c>
      <c r="J2" s="1985"/>
      <c r="K2" s="1985"/>
      <c r="L2" s="1985"/>
      <c r="M2" s="1985"/>
      <c r="N2" s="1985"/>
      <c r="O2" s="1985"/>
      <c r="P2" s="1985"/>
      <c r="Q2" s="1985"/>
      <c r="R2" s="1985"/>
      <c r="S2" s="1985"/>
    </row>
    <row r="3" spans="1:28" ht="12" customHeight="1" x14ac:dyDescent="0.2">
      <c r="A3" s="155" t="s">
        <v>1922</v>
      </c>
      <c r="B3" s="156"/>
      <c r="C3" s="156"/>
      <c r="D3" s="157"/>
      <c r="I3" s="1986" t="s">
        <v>52</v>
      </c>
      <c r="J3" s="1985"/>
      <c r="K3" s="1985"/>
      <c r="L3" s="1985"/>
      <c r="M3" s="1985"/>
      <c r="N3" s="1985"/>
      <c r="O3" s="1985"/>
      <c r="P3" s="1985"/>
      <c r="Q3" s="1985"/>
      <c r="R3" s="1985"/>
      <c r="S3" s="1985"/>
    </row>
    <row r="4" spans="1:28" ht="12" customHeight="1" x14ac:dyDescent="0.2">
      <c r="A4" s="37"/>
      <c r="I4" s="1986" t="s">
        <v>523</v>
      </c>
      <c r="J4" s="1985"/>
      <c r="K4" s="1985"/>
      <c r="L4" s="1985"/>
      <c r="M4" s="1985"/>
      <c r="N4" s="1985"/>
      <c r="O4" s="1985"/>
      <c r="P4" s="1985"/>
      <c r="Q4" s="1985"/>
      <c r="R4" s="1985"/>
      <c r="S4" s="1985"/>
    </row>
    <row r="5" spans="1:28" ht="14.1" customHeight="1" x14ac:dyDescent="0.2">
      <c r="B5" s="104" t="s">
        <v>2041</v>
      </c>
      <c r="C5" s="26" t="s">
        <v>909</v>
      </c>
      <c r="D5" s="84"/>
      <c r="E5" s="84"/>
      <c r="H5" s="38"/>
      <c r="I5" s="1993" t="s">
        <v>679</v>
      </c>
      <c r="J5" s="1938"/>
      <c r="K5" s="1938"/>
      <c r="L5" s="1938"/>
      <c r="M5" s="1938"/>
      <c r="N5" s="1938"/>
      <c r="O5" s="1938"/>
      <c r="P5" s="1938"/>
      <c r="Q5" s="1938"/>
      <c r="R5" s="1938"/>
      <c r="S5" s="1938"/>
    </row>
    <row r="6" spans="1:28" ht="14.1" customHeight="1" x14ac:dyDescent="0.2">
      <c r="B6" s="104"/>
      <c r="C6" s="26" t="s">
        <v>910</v>
      </c>
      <c r="D6" s="84"/>
      <c r="E6" s="84"/>
      <c r="I6" s="1992" t="s">
        <v>882</v>
      </c>
      <c r="J6" s="1938"/>
      <c r="K6" s="1938"/>
      <c r="L6" s="1938"/>
      <c r="M6" s="1938"/>
      <c r="N6" s="1938"/>
      <c r="O6" s="1938"/>
      <c r="P6" s="1938"/>
      <c r="Q6" s="1938"/>
      <c r="R6" s="1938"/>
      <c r="S6" s="1938"/>
    </row>
    <row r="7" spans="1:28" ht="12.2" customHeight="1" x14ac:dyDescent="0.2">
      <c r="I7" s="1987">
        <v>43646</v>
      </c>
      <c r="J7" s="1988"/>
      <c r="K7" s="1988"/>
      <c r="L7" s="1988"/>
      <c r="M7" s="1988"/>
      <c r="N7" s="1988"/>
      <c r="O7" s="1988"/>
      <c r="P7" s="1988"/>
      <c r="Q7" s="1988"/>
      <c r="R7" s="1988"/>
      <c r="S7" s="198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9" t="s">
        <v>673</v>
      </c>
      <c r="J9" s="1990"/>
      <c r="K9" s="1990"/>
      <c r="L9" s="1990"/>
      <c r="M9" s="1990"/>
      <c r="N9" s="1990"/>
      <c r="O9" s="1990"/>
      <c r="P9" s="1990"/>
      <c r="Q9" s="1990"/>
      <c r="R9" s="1990"/>
      <c r="S9" s="1991"/>
      <c r="T9" s="1934" t="s">
        <v>532</v>
      </c>
      <c r="U9" s="1935"/>
      <c r="V9" s="1935"/>
      <c r="W9" s="1935"/>
      <c r="X9" s="1935"/>
      <c r="Y9" s="1935"/>
      <c r="Z9" s="1935"/>
      <c r="AA9" s="1936"/>
    </row>
    <row r="10" spans="1:28" ht="13.5" customHeight="1" x14ac:dyDescent="0.2">
      <c r="A10" s="1943" t="s">
        <v>674</v>
      </c>
      <c r="B10" s="1944"/>
      <c r="C10" s="1944"/>
      <c r="D10" s="1944"/>
      <c r="E10" s="1944"/>
      <c r="F10" s="1944"/>
      <c r="G10" s="1944"/>
      <c r="H10" s="1945"/>
      <c r="I10" s="29"/>
      <c r="J10" s="30"/>
      <c r="K10" s="28"/>
      <c r="R10" s="30"/>
      <c r="S10" s="30"/>
      <c r="T10" s="1937"/>
      <c r="U10" s="1938"/>
      <c r="V10" s="1938"/>
      <c r="W10" s="1938"/>
      <c r="X10" s="1938"/>
      <c r="Y10" s="1938"/>
      <c r="Z10" s="1938"/>
      <c r="AA10" s="1939"/>
    </row>
    <row r="11" spans="1:28" ht="14.25" customHeight="1" x14ac:dyDescent="0.2">
      <c r="A11" s="1946" t="s">
        <v>954</v>
      </c>
      <c r="B11" s="1947"/>
      <c r="C11" s="1947"/>
      <c r="D11" s="1947"/>
      <c r="E11" s="1947"/>
      <c r="F11" s="1947"/>
      <c r="G11" s="1947"/>
      <c r="H11" s="1948"/>
      <c r="I11" s="27"/>
      <c r="J11" s="74"/>
      <c r="K11" s="27"/>
      <c r="O11" s="148"/>
      <c r="P11" s="100" t="s">
        <v>201</v>
      </c>
      <c r="Q11" s="30"/>
      <c r="R11" s="28"/>
      <c r="S11" s="27"/>
      <c r="T11" s="1940"/>
      <c r="U11" s="1941"/>
      <c r="V11" s="1941"/>
      <c r="W11" s="1941"/>
      <c r="X11" s="1941"/>
      <c r="Y11" s="1941"/>
      <c r="Z11" s="1941"/>
      <c r="AA11" s="1942"/>
    </row>
    <row r="12" spans="1:28" ht="13.5" customHeight="1" x14ac:dyDescent="0.2">
      <c r="A12" s="85" t="s">
        <v>924</v>
      </c>
      <c r="B12" s="76"/>
      <c r="C12" s="76"/>
      <c r="D12" s="76"/>
      <c r="E12" s="76"/>
      <c r="F12" s="76"/>
      <c r="G12" s="76"/>
      <c r="H12" s="53"/>
      <c r="I12" s="29"/>
      <c r="J12" s="30"/>
      <c r="K12" s="28"/>
      <c r="O12" s="149" t="s">
        <v>2041</v>
      </c>
      <c r="P12" s="100" t="s">
        <v>202</v>
      </c>
      <c r="Q12" s="74"/>
      <c r="R12" s="30"/>
      <c r="S12" s="30"/>
      <c r="T12" s="85" t="s">
        <v>264</v>
      </c>
      <c r="U12" s="51"/>
      <c r="V12" s="51"/>
      <c r="W12" s="51"/>
      <c r="X12" s="51"/>
      <c r="Y12" s="45"/>
      <c r="Z12" s="45"/>
      <c r="AA12" s="46"/>
    </row>
    <row r="13" spans="1:28" ht="13.5" customHeight="1" x14ac:dyDescent="0.2">
      <c r="A13" s="1954" t="s">
        <v>2042</v>
      </c>
      <c r="B13" s="1955"/>
      <c r="C13" s="1955"/>
      <c r="D13" s="1955"/>
      <c r="E13" s="1955"/>
      <c r="F13" s="1955"/>
      <c r="G13" s="1955"/>
      <c r="H13" s="1956"/>
      <c r="I13" s="31"/>
      <c r="J13" s="30"/>
      <c r="K13" s="28"/>
      <c r="L13" s="30"/>
      <c r="M13" s="30"/>
      <c r="N13" s="30"/>
      <c r="O13" s="30"/>
      <c r="P13" s="30"/>
      <c r="Q13" s="30"/>
      <c r="R13" s="30"/>
      <c r="S13" s="30"/>
      <c r="T13" s="1959" t="s">
        <v>2048</v>
      </c>
      <c r="U13" s="1960"/>
      <c r="V13" s="1960"/>
      <c r="W13" s="1960"/>
      <c r="X13" s="1960"/>
      <c r="Y13" s="1961"/>
      <c r="Z13" s="1961"/>
      <c r="AA13" s="1962"/>
    </row>
    <row r="14" spans="1:28" ht="14.1" customHeight="1" x14ac:dyDescent="0.2">
      <c r="A14" s="85" t="s">
        <v>712</v>
      </c>
      <c r="B14" s="76"/>
      <c r="C14" s="76"/>
      <c r="D14" s="76"/>
      <c r="E14" s="76"/>
      <c r="F14" s="76"/>
      <c r="G14" s="76"/>
      <c r="H14" s="53"/>
      <c r="I14" s="116"/>
      <c r="S14" s="48"/>
      <c r="T14" s="85" t="s">
        <v>1324</v>
      </c>
      <c r="U14" s="51"/>
      <c r="V14" s="51"/>
      <c r="W14" s="51"/>
      <c r="X14" s="51"/>
      <c r="Y14" s="45"/>
      <c r="Z14" s="45"/>
      <c r="AA14" s="46"/>
    </row>
    <row r="15" spans="1:28" ht="13.5" customHeight="1" x14ac:dyDescent="0.2">
      <c r="A15" s="1952" t="s">
        <v>2043</v>
      </c>
      <c r="B15" s="1957"/>
      <c r="C15" s="1957"/>
      <c r="D15" s="1957"/>
      <c r="E15" s="1957"/>
      <c r="F15" s="1957"/>
      <c r="G15" s="1957"/>
      <c r="H15" s="1958"/>
      <c r="T15" s="1920" t="s">
        <v>2049</v>
      </c>
      <c r="U15" s="1921"/>
      <c r="V15" s="1921"/>
      <c r="W15" s="1921"/>
      <c r="X15" s="1921"/>
      <c r="Y15" s="1963"/>
      <c r="Z15" s="1963"/>
      <c r="AA15" s="1964"/>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12" t="s">
        <v>6044</v>
      </c>
      <c r="B17" s="1982"/>
      <c r="C17" s="1982"/>
      <c r="D17" s="1982"/>
      <c r="E17" s="1982"/>
      <c r="F17" s="1982"/>
      <c r="G17" s="1982"/>
      <c r="H17" s="1983"/>
      <c r="T17" s="1969" t="s">
        <v>2050</v>
      </c>
      <c r="U17" s="1970"/>
      <c r="V17" s="1970"/>
      <c r="W17" s="1970"/>
      <c r="X17" s="1970"/>
      <c r="Y17" s="1970"/>
      <c r="Z17" s="1970"/>
      <c r="AA17" s="1971"/>
    </row>
    <row r="18" spans="1:27" ht="13.5" customHeight="1" x14ac:dyDescent="0.2">
      <c r="A18" s="85" t="s">
        <v>529</v>
      </c>
      <c r="B18" s="76"/>
      <c r="C18" s="72"/>
      <c r="D18" s="76"/>
      <c r="E18" s="76"/>
      <c r="F18" s="76"/>
      <c r="G18" s="76"/>
      <c r="H18" s="56"/>
      <c r="I18" s="1979" t="s">
        <v>675</v>
      </c>
      <c r="J18" s="1980"/>
      <c r="K18" s="1980"/>
      <c r="L18" s="1980"/>
      <c r="M18" s="1980"/>
      <c r="N18" s="1980"/>
      <c r="O18" s="1980"/>
      <c r="P18" s="1980"/>
      <c r="Q18" s="1980"/>
      <c r="R18" s="1980"/>
      <c r="S18" s="1981"/>
      <c r="T18" s="85" t="s">
        <v>710</v>
      </c>
      <c r="U18" s="51"/>
      <c r="V18" s="72"/>
      <c r="W18" s="50"/>
      <c r="X18" s="85" t="s">
        <v>265</v>
      </c>
      <c r="Y18" s="81"/>
      <c r="Z18" s="159" t="s">
        <v>676</v>
      </c>
      <c r="AA18" s="46"/>
    </row>
    <row r="19" spans="1:27" ht="13.5" customHeight="1" x14ac:dyDescent="0.2">
      <c r="A19" s="1952" t="s">
        <v>2045</v>
      </c>
      <c r="B19" s="1953"/>
      <c r="C19" s="1953"/>
      <c r="D19" s="1953"/>
      <c r="E19" s="1953"/>
      <c r="F19" s="1953"/>
      <c r="G19" s="1953"/>
      <c r="H19" s="1951"/>
      <c r="I19" s="30"/>
      <c r="J19" s="99"/>
      <c r="K19" s="40"/>
      <c r="L19" s="38"/>
      <c r="M19" s="112" t="s">
        <v>314</v>
      </c>
      <c r="P19" s="27"/>
      <c r="Q19" s="27"/>
      <c r="R19" s="27"/>
      <c r="S19" s="31"/>
      <c r="T19" s="1952" t="s">
        <v>2051</v>
      </c>
      <c r="U19" s="1950"/>
      <c r="V19" s="1950"/>
      <c r="W19" s="1951"/>
      <c r="X19" s="1967" t="s">
        <v>2052</v>
      </c>
      <c r="Y19" s="1968"/>
      <c r="Z19" s="1965">
        <v>60504</v>
      </c>
      <c r="AA19" s="1966"/>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49" t="s">
        <v>2046</v>
      </c>
      <c r="B21" s="1950"/>
      <c r="C21" s="1950"/>
      <c r="D21" s="1950"/>
      <c r="E21" s="1950"/>
      <c r="F21" s="1950"/>
      <c r="G21" s="1950"/>
      <c r="H21" s="1951"/>
      <c r="I21" s="1975" t="s">
        <v>677</v>
      </c>
      <c r="J21" s="1938"/>
      <c r="K21" s="1938"/>
      <c r="L21" s="1938"/>
      <c r="M21" s="1938"/>
      <c r="N21" s="1938"/>
      <c r="O21" s="1938"/>
      <c r="P21" s="1938"/>
      <c r="Q21" s="1938"/>
      <c r="R21" s="1938"/>
      <c r="S21" s="1939"/>
      <c r="T21" s="1917" t="s">
        <v>2054</v>
      </c>
      <c r="U21" s="1918"/>
      <c r="V21" s="1918"/>
      <c r="W21" s="1918"/>
      <c r="X21" s="1931" t="s">
        <v>2053</v>
      </c>
      <c r="Y21" s="1932"/>
      <c r="Z21" s="1932"/>
      <c r="AA21" s="1933"/>
    </row>
    <row r="22" spans="1:27" ht="13.5" customHeight="1" x14ac:dyDescent="0.2">
      <c r="A22" s="87" t="s">
        <v>530</v>
      </c>
      <c r="B22" s="59"/>
      <c r="C22" s="59"/>
      <c r="D22" s="59"/>
      <c r="E22" s="59"/>
      <c r="F22" s="59"/>
      <c r="G22" s="59"/>
      <c r="H22" s="60"/>
      <c r="I22" s="1976" t="s">
        <v>1424</v>
      </c>
      <c r="J22" s="1977"/>
      <c r="K22" s="1977"/>
      <c r="L22" s="1977"/>
      <c r="M22" s="1977"/>
      <c r="N22" s="1977"/>
      <c r="O22" s="1977"/>
      <c r="P22" s="1977"/>
      <c r="Q22" s="1977"/>
      <c r="R22" s="1977"/>
      <c r="S22" s="1978"/>
      <c r="T22" s="85" t="s">
        <v>1511</v>
      </c>
      <c r="U22" s="51"/>
      <c r="V22" s="72"/>
      <c r="W22" s="51"/>
      <c r="X22" s="160" t="s">
        <v>1313</v>
      </c>
      <c r="Z22" s="45"/>
      <c r="AA22" s="46"/>
    </row>
    <row r="23" spans="1:27" ht="13.5" customHeight="1" x14ac:dyDescent="0.2">
      <c r="A23" s="1972" t="s">
        <v>2047</v>
      </c>
      <c r="B23" s="1973"/>
      <c r="C23" s="1973"/>
      <c r="D23" s="1973"/>
      <c r="E23" s="1973"/>
      <c r="F23" s="1973"/>
      <c r="G23" s="1973"/>
      <c r="H23" s="1974"/>
      <c r="T23" s="1912" t="s">
        <v>2055</v>
      </c>
      <c r="U23" s="1913"/>
      <c r="V23" s="1913"/>
      <c r="W23" s="1913"/>
      <c r="X23" s="1928">
        <v>44530</v>
      </c>
      <c r="Y23" s="1929"/>
      <c r="Z23" s="1929"/>
      <c r="AA23" s="1930"/>
    </row>
    <row r="24" spans="1:27" ht="14.1" customHeight="1" x14ac:dyDescent="0.2">
      <c r="A24" s="88" t="s">
        <v>676</v>
      </c>
      <c r="B24" s="49"/>
      <c r="C24" s="49"/>
      <c r="D24" s="49"/>
      <c r="E24" s="49"/>
      <c r="F24" s="49"/>
      <c r="G24" s="49"/>
      <c r="H24" s="61"/>
      <c r="J24" s="2014">
        <f>IF(B5="x",IF(AUDITCHECK!D29="AFR form Incomplete.","",IF(AUDITCHECK!D29="Deficit reduction plan is required.","School District must complete a deficit reduction plan in the 2019-2020 Budget",)),"")</f>
        <v>0</v>
      </c>
      <c r="K24" s="2014"/>
      <c r="L24" s="2014"/>
      <c r="M24" s="2014"/>
      <c r="N24" s="2014"/>
      <c r="O24" s="2014"/>
      <c r="P24" s="2014"/>
      <c r="Q24" s="2014"/>
      <c r="R24" s="2014"/>
      <c r="S24" s="2015"/>
      <c r="T24" s="105" t="s">
        <v>530</v>
      </c>
      <c r="U24" s="106"/>
      <c r="V24" s="106"/>
      <c r="W24" s="106"/>
      <c r="X24" s="107"/>
      <c r="Y24" s="107"/>
      <c r="Z24" s="107"/>
      <c r="AA24" s="108"/>
    </row>
    <row r="25" spans="1:27" ht="14.1" customHeight="1" x14ac:dyDescent="0.2">
      <c r="A25" s="1949">
        <v>60016</v>
      </c>
      <c r="B25" s="1950"/>
      <c r="C25" s="1950"/>
      <c r="D25" s="1950"/>
      <c r="E25" s="1950"/>
      <c r="F25" s="1950"/>
      <c r="G25" s="1950"/>
      <c r="H25" s="1951"/>
      <c r="I25" s="113"/>
      <c r="J25" s="2016"/>
      <c r="K25" s="2016"/>
      <c r="L25" s="2016"/>
      <c r="M25" s="2016"/>
      <c r="N25" s="2016"/>
      <c r="O25" s="2016"/>
      <c r="P25" s="2016"/>
      <c r="Q25" s="2016"/>
      <c r="R25" s="2016"/>
      <c r="S25" s="2017"/>
      <c r="T25" s="1909" t="s">
        <v>2056</v>
      </c>
      <c r="U25" s="1910"/>
      <c r="V25" s="1910"/>
      <c r="W25" s="1910"/>
      <c r="X25" s="1910"/>
      <c r="Y25" s="1910"/>
      <c r="Z25" s="1910"/>
      <c r="AA25" s="191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07" t="s">
        <v>1506</v>
      </c>
      <c r="J27" s="1980"/>
      <c r="K27" s="1980"/>
      <c r="L27" s="1980"/>
      <c r="M27" s="1980"/>
      <c r="N27" s="1980"/>
      <c r="O27" s="1980"/>
      <c r="P27" s="1980"/>
      <c r="Q27" s="1980"/>
      <c r="R27" s="1980"/>
      <c r="S27" s="1981"/>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2041</v>
      </c>
      <c r="F29" s="141" t="s">
        <v>1311</v>
      </c>
      <c r="G29" s="114"/>
      <c r="I29" s="54"/>
      <c r="J29" s="148" t="s">
        <v>2041</v>
      </c>
      <c r="K29" s="28" t="s">
        <v>575</v>
      </c>
      <c r="L29" s="102"/>
      <c r="M29" s="40" t="s">
        <v>99</v>
      </c>
      <c r="N29" s="32" t="s">
        <v>1518</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2041</v>
      </c>
      <c r="K30" s="28" t="s">
        <v>575</v>
      </c>
      <c r="L30" s="102"/>
      <c r="M30" s="40" t="s">
        <v>99</v>
      </c>
      <c r="N30" s="32" t="s">
        <v>1507</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02"/>
      <c r="K31" s="40" t="s">
        <v>884</v>
      </c>
      <c r="L31" s="148" t="s">
        <v>2041</v>
      </c>
      <c r="M31" s="40" t="s">
        <v>99</v>
      </c>
      <c r="N31" s="32" t="s">
        <v>1590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53"/>
      <c r="Q35" s="1950"/>
      <c r="R35" s="195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12"/>
      <c r="B38" s="1982"/>
      <c r="C38" s="1982"/>
      <c r="D38" s="1982"/>
      <c r="E38" s="1982"/>
      <c r="F38" s="1950"/>
      <c r="G38" s="1950"/>
      <c r="H38" s="1951"/>
      <c r="I38" s="2001"/>
      <c r="J38" s="1921"/>
      <c r="K38" s="1921"/>
      <c r="L38" s="1921"/>
      <c r="M38" s="1921"/>
      <c r="N38" s="1921"/>
      <c r="O38" s="1921"/>
      <c r="P38" s="1922"/>
      <c r="Q38" s="1922"/>
      <c r="R38" s="1922"/>
      <c r="S38" s="1923"/>
      <c r="T38" s="1920"/>
      <c r="U38" s="1921"/>
      <c r="V38" s="1921"/>
      <c r="W38" s="1921"/>
      <c r="X38" s="1922"/>
      <c r="Y38" s="1922"/>
      <c r="Z38" s="1922"/>
      <c r="AA38" s="1923"/>
    </row>
    <row r="39" spans="1:27" ht="12" customHeight="1" x14ac:dyDescent="0.2">
      <c r="A39" s="2005" t="s">
        <v>530</v>
      </c>
      <c r="B39" s="2006"/>
      <c r="C39" s="72"/>
      <c r="D39" s="69"/>
      <c r="E39" s="69"/>
      <c r="F39" s="79"/>
      <c r="G39" s="69"/>
      <c r="H39" s="56"/>
      <c r="I39" s="2005" t="s">
        <v>530</v>
      </c>
      <c r="J39" s="2006"/>
      <c r="K39" s="2006"/>
      <c r="L39" s="2006"/>
      <c r="M39" s="2006"/>
      <c r="N39" s="67"/>
      <c r="O39" s="72"/>
      <c r="P39" s="72"/>
      <c r="Q39" s="78"/>
      <c r="R39" s="72"/>
      <c r="S39" s="56"/>
      <c r="T39" s="72" t="s">
        <v>530</v>
      </c>
      <c r="U39" s="51"/>
      <c r="V39" s="72"/>
      <c r="W39" s="50"/>
      <c r="X39" s="78"/>
      <c r="Y39" s="45"/>
      <c r="Z39" s="45"/>
      <c r="AA39" s="46"/>
    </row>
    <row r="40" spans="1:27" ht="13.5" customHeight="1" x14ac:dyDescent="0.2">
      <c r="A40" s="2008"/>
      <c r="B40" s="2009"/>
      <c r="C40" s="2010"/>
      <c r="D40" s="2010"/>
      <c r="E40" s="2010"/>
      <c r="F40" s="2011"/>
      <c r="G40" s="2011"/>
      <c r="H40" s="2012"/>
      <c r="I40" s="1924"/>
      <c r="J40" s="1926"/>
      <c r="K40" s="1926"/>
      <c r="L40" s="1926"/>
      <c r="M40" s="1926"/>
      <c r="N40" s="1926"/>
      <c r="O40" s="1926"/>
      <c r="P40" s="1926"/>
      <c r="Q40" s="1926"/>
      <c r="R40" s="1926"/>
      <c r="S40" s="1927"/>
      <c r="T40" s="1924"/>
      <c r="U40" s="1925"/>
      <c r="V40" s="1926"/>
      <c r="W40" s="1926"/>
      <c r="X40" s="1926"/>
      <c r="Y40" s="1926"/>
      <c r="Z40" s="1926"/>
      <c r="AA40" s="1927"/>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1998"/>
      <c r="B42" s="1999"/>
      <c r="C42" s="2000"/>
      <c r="D42" s="2013"/>
      <c r="E42" s="1999"/>
      <c r="F42" s="1999"/>
      <c r="G42" s="1999"/>
      <c r="H42" s="2000"/>
      <c r="I42" s="1919"/>
      <c r="J42" s="1915"/>
      <c r="K42" s="1915"/>
      <c r="L42" s="1915"/>
      <c r="M42" s="1915"/>
      <c r="N42" s="1915"/>
      <c r="O42" s="1916"/>
      <c r="P42" s="1914"/>
      <c r="Q42" s="1915"/>
      <c r="R42" s="1915"/>
      <c r="S42" s="1916"/>
      <c r="T42" s="1919"/>
      <c r="U42" s="1915"/>
      <c r="V42" s="1915"/>
      <c r="W42" s="1916"/>
      <c r="X42" s="1914"/>
      <c r="Y42" s="1915"/>
      <c r="Z42" s="1915"/>
      <c r="AA42" s="1916"/>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02"/>
      <c r="B44" s="2003"/>
      <c r="C44" s="2003"/>
      <c r="D44" s="2003"/>
      <c r="E44" s="2003"/>
      <c r="F44" s="2003"/>
      <c r="G44" s="2003"/>
      <c r="H44" s="2004"/>
      <c r="I44" s="1994"/>
      <c r="J44" s="1996"/>
      <c r="K44" s="1996"/>
      <c r="L44" s="1996"/>
      <c r="M44" s="1996"/>
      <c r="N44" s="1996"/>
      <c r="O44" s="1996"/>
      <c r="P44" s="1996"/>
      <c r="Q44" s="1996"/>
      <c r="R44" s="1996"/>
      <c r="S44" s="1997"/>
      <c r="T44" s="1994"/>
      <c r="U44" s="1995"/>
      <c r="V44" s="1995"/>
      <c r="W44" s="1995"/>
      <c r="X44" s="1995"/>
      <c r="Y44" s="1995"/>
      <c r="Z44" s="1996"/>
      <c r="AA44" s="1997"/>
    </row>
    <row r="45" spans="1:27" ht="13.5" customHeight="1" x14ac:dyDescent="0.2">
      <c r="A45" s="41" t="s">
        <v>186</v>
      </c>
      <c r="Q45" s="41" t="s">
        <v>1414</v>
      </c>
      <c r="R45" s="41"/>
      <c r="S45" s="41"/>
      <c r="T45" s="147"/>
      <c r="U45" s="41"/>
      <c r="V45" s="41"/>
      <c r="W45" s="41"/>
      <c r="X45" s="41"/>
      <c r="Y45" s="41"/>
      <c r="Z45" s="41"/>
      <c r="AA45" s="41"/>
    </row>
    <row r="46" spans="1:27" ht="10.5" customHeight="1" x14ac:dyDescent="0.2">
      <c r="A46" s="42" t="s">
        <v>1921</v>
      </c>
      <c r="D46" s="41"/>
      <c r="E46" s="41"/>
      <c r="F46" s="41"/>
      <c r="G46" s="41"/>
      <c r="Q46" s="29" t="s">
        <v>1415</v>
      </c>
      <c r="R46" s="41"/>
      <c r="S46" s="41"/>
      <c r="T46" s="41"/>
      <c r="U46" s="41"/>
      <c r="V46" s="41"/>
      <c r="W46" s="41"/>
      <c r="X46" s="41"/>
      <c r="Y46" s="41"/>
      <c r="Z46" s="41"/>
      <c r="AA46" s="41"/>
    </row>
    <row r="47" spans="1:27" x14ac:dyDescent="0.2">
      <c r="A47" s="137"/>
      <c r="Q47" s="41" t="s">
        <v>1903</v>
      </c>
      <c r="R47" s="41"/>
      <c r="S47" s="41"/>
      <c r="T47" s="41"/>
      <c r="U47" s="41"/>
      <c r="V47" s="41"/>
      <c r="W47" s="41"/>
      <c r="X47" s="41"/>
      <c r="Y47" s="41"/>
      <c r="Z47" s="41"/>
      <c r="AA47" s="41"/>
    </row>
    <row r="48" spans="1:27" x14ac:dyDescent="0.2">
      <c r="Q48" s="41" t="s">
        <v>1904</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5" type="noConversion"/>
  <hyperlinks>
    <hyperlink ref="I22" r:id="rId1" display="www.isbe.net/sfms/afr/afr.htm" xr:uid="{00000000-0004-0000-0100-000000000000}"/>
    <hyperlink ref="I22:S22" r:id="rId2" display="   Send ISBE a File" xr:uid="{00000000-0004-0000-0100-000001000000}"/>
  </hyperlinks>
  <pageMargins left="0.4" right="0.2" top="0.75" bottom="0.52" header="0.19" footer="0.17"/>
  <pageSetup scale="75" orientation="landscape" r:id="rId3"/>
  <headerFooter alignWithMargins="0">
    <oddFooter>&amp;L&amp;8Printed: &amp;D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B65"/>
  <sheetViews>
    <sheetView showGridLines="0" zoomScale="110" zoomScaleNormal="110" workbookViewId="0">
      <selection activeCell="B33" sqref="B33"/>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1" x14ac:dyDescent="0.2">
      <c r="A2" s="389" t="s">
        <v>258</v>
      </c>
    </row>
    <row r="3" spans="1:1" x14ac:dyDescent="0.2">
      <c r="A3" s="329" t="s">
        <v>259</v>
      </c>
    </row>
    <row r="5" spans="1:1" x14ac:dyDescent="0.2">
      <c r="A5" s="1068">
        <v>1</v>
      </c>
    </row>
    <row r="6" spans="1:1" x14ac:dyDescent="0.2">
      <c r="A6" s="1068">
        <v>2</v>
      </c>
    </row>
    <row r="7" spans="1:1" x14ac:dyDescent="0.2">
      <c r="A7" s="1068">
        <v>3</v>
      </c>
    </row>
    <row r="8" spans="1:1" x14ac:dyDescent="0.2">
      <c r="A8" s="1068">
        <v>4</v>
      </c>
    </row>
    <row r="9" spans="1:1" x14ac:dyDescent="0.2">
      <c r="A9" s="1069"/>
    </row>
    <row r="10" spans="1:1" x14ac:dyDescent="0.2">
      <c r="A10" s="1069"/>
    </row>
    <row r="11" spans="1:1" x14ac:dyDescent="0.2">
      <c r="A11" s="1069"/>
    </row>
    <row r="12" spans="1:1" x14ac:dyDescent="0.2">
      <c r="A12" s="1069"/>
    </row>
    <row r="13" spans="1:1" x14ac:dyDescent="0.2">
      <c r="A13" s="1069"/>
    </row>
    <row r="14" spans="1:1" x14ac:dyDescent="0.2">
      <c r="A14" s="1069"/>
    </row>
    <row r="15" spans="1:1" x14ac:dyDescent="0.2">
      <c r="A15" s="1069"/>
    </row>
    <row r="16" spans="1:1"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East Maine SD 63</v>
      </c>
    </row>
    <row r="65" spans="2:2" x14ac:dyDescent="0.2">
      <c r="B65" s="1070" t="str">
        <f>COVER!A13</f>
        <v>05-016-0630-02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1409</v>
      </c>
      <c r="D6" s="24"/>
    </row>
    <row r="7" spans="1:4" ht="13.5" customHeight="1" x14ac:dyDescent="0.2">
      <c r="A7" s="23"/>
      <c r="B7" s="25"/>
      <c r="C7" s="65" t="s">
        <v>1410</v>
      </c>
      <c r="D7" s="24"/>
    </row>
    <row r="8" spans="1:4" ht="13.5" customHeight="1" x14ac:dyDescent="0.2">
      <c r="A8" s="23"/>
      <c r="B8" s="146" t="s">
        <v>942</v>
      </c>
      <c r="C8" s="65" t="s">
        <v>1395</v>
      </c>
      <c r="D8" s="24"/>
    </row>
    <row r="9" spans="1:4" ht="13.5" customHeight="1" x14ac:dyDescent="0.2">
      <c r="A9" s="14"/>
      <c r="B9" s="144" t="s">
        <v>943</v>
      </c>
      <c r="C9" s="142" t="s">
        <v>1314</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1394</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1320</v>
      </c>
      <c r="C15" s="142" t="s">
        <v>1321</v>
      </c>
    </row>
    <row r="16" spans="1:4" ht="12.75" customHeight="1" x14ac:dyDescent="0.2">
      <c r="C16" s="142" t="s">
        <v>1322</v>
      </c>
    </row>
    <row r="17" spans="3:3" ht="12.75" customHeight="1" x14ac:dyDescent="0.2">
      <c r="C17" s="66" t="s">
        <v>1323</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B7" sqref="B7"/>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1488</v>
      </c>
    </row>
    <row r="15" spans="1:6" x14ac:dyDescent="0.2">
      <c r="A15" s="389" t="s">
        <v>856</v>
      </c>
    </row>
    <row r="16" spans="1:6" s="1071" customFormat="1" ht="45" customHeight="1" x14ac:dyDescent="0.2">
      <c r="A16" s="1073"/>
      <c r="B16" s="1073" t="s">
        <v>1674</v>
      </c>
    </row>
    <row r="17" spans="1:2" ht="6" customHeight="1" x14ac:dyDescent="0.2"/>
    <row r="18" spans="1:2" ht="24.75" customHeight="1" x14ac:dyDescent="0.2">
      <c r="A18" s="2304" t="s">
        <v>1675</v>
      </c>
      <c r="B18" s="2304"/>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4</xdr:row>
                <xdr:rowOff>0</xdr:rowOff>
              </from>
              <to>
                <xdr:col>1</xdr:col>
                <xdr:colOff>914400</xdr:colOff>
                <xdr:row>8</xdr:row>
                <xdr:rowOff>38100</xdr:rowOff>
              </to>
            </anchor>
          </objectPr>
        </oleObject>
      </mc:Choice>
      <mc:Fallback>
        <oleObject progId="Acrobat Document" dvAspect="DVASPECT_ICON" shapeId="35841"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05" t="s">
        <v>1680</v>
      </c>
      <c r="B1" s="2306"/>
      <c r="C1" s="2306"/>
      <c r="D1" s="2306"/>
      <c r="E1" s="2306"/>
      <c r="F1" s="2307"/>
    </row>
    <row r="2" spans="1:8" ht="45" customHeight="1" x14ac:dyDescent="0.2">
      <c r="A2" s="2315" t="s">
        <v>1964</v>
      </c>
      <c r="B2" s="2316"/>
      <c r="C2" s="2316"/>
      <c r="D2" s="2316"/>
      <c r="E2" s="2316"/>
      <c r="F2" s="2317"/>
      <c r="G2" s="1074"/>
      <c r="H2" s="1074"/>
    </row>
    <row r="3" spans="1:8" ht="57" customHeight="1" x14ac:dyDescent="0.2">
      <c r="A3" s="2318" t="s">
        <v>1676</v>
      </c>
      <c r="B3" s="2319"/>
      <c r="C3" s="2319"/>
      <c r="D3" s="2319"/>
      <c r="E3" s="2319"/>
      <c r="F3" s="2320"/>
      <c r="G3" s="1074"/>
      <c r="H3" s="1074"/>
    </row>
    <row r="4" spans="1:8" ht="14.25" customHeight="1" x14ac:dyDescent="0.2">
      <c r="A4" s="2324" t="s">
        <v>1965</v>
      </c>
      <c r="B4" s="2325"/>
      <c r="C4" s="2325"/>
      <c r="D4" s="2325"/>
      <c r="E4" s="2325"/>
      <c r="F4" s="2326"/>
      <c r="G4" s="1074"/>
      <c r="H4" s="1074"/>
    </row>
    <row r="5" spans="1:8" ht="14.25" customHeight="1" x14ac:dyDescent="0.2">
      <c r="A5" s="2327" t="s">
        <v>1961</v>
      </c>
      <c r="B5" s="2328"/>
      <c r="C5" s="2328"/>
      <c r="D5" s="2328"/>
      <c r="E5" s="2328"/>
      <c r="F5" s="2329"/>
      <c r="G5" s="1074"/>
      <c r="H5" s="1074"/>
    </row>
    <row r="6" spans="1:8" s="1075" customFormat="1" ht="41.25" customHeight="1" x14ac:dyDescent="0.2">
      <c r="A6" s="2321" t="s">
        <v>1681</v>
      </c>
      <c r="B6" s="2322"/>
      <c r="C6" s="2322"/>
      <c r="D6" s="2322"/>
      <c r="E6" s="2322"/>
      <c r="F6" s="2323"/>
    </row>
    <row r="7" spans="1:8" ht="42" customHeight="1" x14ac:dyDescent="0.2">
      <c r="A7" s="1076" t="s">
        <v>480</v>
      </c>
      <c r="B7" s="1077" t="s">
        <v>1491</v>
      </c>
      <c r="C7" s="1077" t="s">
        <v>1492</v>
      </c>
      <c r="D7" s="1077" t="s">
        <v>1490</v>
      </c>
      <c r="E7" s="1077" t="s">
        <v>1493</v>
      </c>
      <c r="F7" s="1077" t="s">
        <v>1362</v>
      </c>
    </row>
    <row r="8" spans="1:8" s="1079" customFormat="1" ht="14.25" customHeight="1" x14ac:dyDescent="0.2">
      <c r="A8" s="1078" t="s">
        <v>1363</v>
      </c>
      <c r="B8" s="1747">
        <f>'Acct Summary 7-8'!C8</f>
        <v>39666186</v>
      </c>
      <c r="C8" s="1747">
        <f>'Acct Summary 7-8'!D8</f>
        <v>5307173</v>
      </c>
      <c r="D8" s="1747">
        <f>'Acct Summary 7-8'!F8</f>
        <v>1800838</v>
      </c>
      <c r="E8" s="1747">
        <f>'Acct Summary 7-8'!I8</f>
        <v>623753</v>
      </c>
      <c r="F8" s="1747">
        <f>SUM(B8:E8)</f>
        <v>47397950</v>
      </c>
    </row>
    <row r="9" spans="1:8" s="1079" customFormat="1" ht="14.25" customHeight="1" thickBot="1" x14ac:dyDescent="0.25">
      <c r="A9" s="1078" t="s">
        <v>1364</v>
      </c>
      <c r="B9" s="1748">
        <f>'Acct Summary 7-8'!C17</f>
        <v>37282126</v>
      </c>
      <c r="C9" s="1748">
        <f>'Acct Summary 7-8'!D17</f>
        <v>3940943</v>
      </c>
      <c r="D9" s="1748">
        <f>'Acct Summary 7-8'!F17</f>
        <v>2159874</v>
      </c>
      <c r="E9" s="1747"/>
      <c r="F9" s="1747">
        <f>SUM(B9:E9)</f>
        <v>43382943</v>
      </c>
    </row>
    <row r="10" spans="1:8" s="1079" customFormat="1" ht="14.25" thickTop="1" thickBot="1" x14ac:dyDescent="0.25">
      <c r="A10" s="1080" t="s">
        <v>1365</v>
      </c>
      <c r="B10" s="1749">
        <f>(B8-B9)</f>
        <v>2384060</v>
      </c>
      <c r="C10" s="1749">
        <f>(C8-C9)</f>
        <v>1366230</v>
      </c>
      <c r="D10" s="1749">
        <f>(D8-D9)</f>
        <v>-359036</v>
      </c>
      <c r="E10" s="1748">
        <f>(E8-E9)</f>
        <v>623753</v>
      </c>
      <c r="F10" s="1750">
        <f>SUM(F8-F9)</f>
        <v>4015007</v>
      </c>
    </row>
    <row r="11" spans="1:8" s="1079" customFormat="1" ht="14.25" thickTop="1" thickBot="1" x14ac:dyDescent="0.25">
      <c r="A11" s="1081" t="s">
        <v>1962</v>
      </c>
      <c r="B11" s="1751">
        <f>'Acct Summary 7-8'!C81</f>
        <v>35310739</v>
      </c>
      <c r="C11" s="1751">
        <f>'Acct Summary 7-8'!D81</f>
        <v>5833139</v>
      </c>
      <c r="D11" s="1751">
        <f>'Acct Summary 7-8'!F81</f>
        <v>2314705</v>
      </c>
      <c r="E11" s="1751">
        <f>'Acct Summary 7-8'!I81</f>
        <v>22087472</v>
      </c>
      <c r="F11" s="1752">
        <f>SUM(B11:E11)</f>
        <v>65546055</v>
      </c>
    </row>
    <row r="12" spans="1:8" ht="16.5" customHeight="1" thickTop="1" x14ac:dyDescent="0.2">
      <c r="A12" s="1082"/>
      <c r="B12" s="1083"/>
      <c r="C12" s="2309" t="str">
        <f>IF(AND(F10&lt;0,F11&gt;=0,ABS(F10*3)&gt;ABS(F11)),A16,IF(AND(F10&lt;0,F11&gt;0,ABS(F10*3)&lt;=ABS(F11)),A17,IF(AND(F10&lt;0,F11&lt;0),A16,IF(F11=0,A19,A18))))</f>
        <v>Balanced - no deficit reduction plan is required.</v>
      </c>
      <c r="D12" s="2310"/>
      <c r="E12" s="2310"/>
      <c r="F12" s="2311"/>
    </row>
    <row r="13" spans="1:8" ht="19.5" customHeight="1" x14ac:dyDescent="0.2">
      <c r="A13" s="1084"/>
      <c r="B13" s="1085"/>
      <c r="C13" s="2309"/>
      <c r="D13" s="2310"/>
      <c r="E13" s="2310"/>
      <c r="F13" s="2311"/>
      <c r="H13" s="1074"/>
    </row>
    <row r="14" spans="1:8" ht="19.5" customHeight="1" x14ac:dyDescent="0.2">
      <c r="A14" s="1084"/>
      <c r="B14" s="1085"/>
      <c r="C14" s="2309"/>
      <c r="D14" s="2310"/>
      <c r="E14" s="2310"/>
      <c r="F14" s="2311"/>
      <c r="H14" s="1074"/>
    </row>
    <row r="15" spans="1:8" ht="17.25" customHeight="1" x14ac:dyDescent="0.2">
      <c r="A15" s="1084"/>
      <c r="B15" s="1085"/>
      <c r="C15" s="2312"/>
      <c r="D15" s="2313"/>
      <c r="E15" s="2313"/>
      <c r="F15" s="2314"/>
      <c r="H15" s="1074"/>
    </row>
    <row r="16" spans="1:8" s="310" customFormat="1" ht="51.75" hidden="1" customHeight="1" x14ac:dyDescent="0.2">
      <c r="A16" s="2308" t="s">
        <v>1677</v>
      </c>
      <c r="B16" s="2308"/>
      <c r="C16" s="2308"/>
      <c r="D16" s="2308"/>
      <c r="E16" s="2308"/>
      <c r="F16" s="310" t="s">
        <v>1366</v>
      </c>
    </row>
    <row r="17" spans="1:6" hidden="1" x14ac:dyDescent="0.2">
      <c r="A17" s="316" t="s">
        <v>1678</v>
      </c>
      <c r="F17" s="1086" t="s">
        <v>1367</v>
      </c>
    </row>
    <row r="18" spans="1:6" hidden="1" x14ac:dyDescent="0.2">
      <c r="A18" s="316" t="s">
        <v>1679</v>
      </c>
      <c r="F18" s="316" t="s">
        <v>1405</v>
      </c>
    </row>
    <row r="19" spans="1:6" hidden="1" x14ac:dyDescent="0.2">
      <c r="A19" s="316" t="s">
        <v>1404</v>
      </c>
      <c r="F19" s="316" t="s">
        <v>1369</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sheetPr>
  <dimension ref="A1:L82"/>
  <sheetViews>
    <sheetView showGridLines="0" defaultGridColor="0" topLeftCell="A46" colorId="8" zoomScale="110" zoomScaleNormal="110" workbookViewId="0">
      <selection activeCell="D24" sqref="D24"/>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29"/>
      <c r="B2" s="1830"/>
      <c r="C2" s="1831"/>
      <c r="D2" s="1832"/>
    </row>
    <row r="3" spans="1:4" ht="36" customHeight="1" x14ac:dyDescent="0.2">
      <c r="A3" s="2330" t="s">
        <v>664</v>
      </c>
      <c r="B3" s="2331"/>
      <c r="C3" s="2331"/>
      <c r="D3" s="2332"/>
    </row>
    <row r="4" spans="1:4" x14ac:dyDescent="0.2">
      <c r="A4" s="1152" t="s">
        <v>1682</v>
      </c>
      <c r="B4" s="1153"/>
      <c r="C4" s="1154"/>
      <c r="D4" s="1155"/>
    </row>
    <row r="5" spans="1:4" ht="21" customHeight="1" x14ac:dyDescent="0.2">
      <c r="A5" s="1148"/>
      <c r="B5" s="1149">
        <v>1</v>
      </c>
      <c r="C5" s="1150" t="s">
        <v>1814</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341" t="s">
        <v>1499</v>
      </c>
      <c r="D7" s="2342"/>
    </row>
    <row r="8" spans="1:4" s="668" customFormat="1" ht="12.75" x14ac:dyDescent="0.2">
      <c r="A8" s="1138"/>
      <c r="B8" s="1093"/>
      <c r="C8" s="1096" t="s">
        <v>1498</v>
      </c>
      <c r="D8" s="1097"/>
    </row>
    <row r="9" spans="1:4" s="668" customFormat="1" ht="14.25" customHeight="1" x14ac:dyDescent="0.2">
      <c r="A9" s="1138"/>
      <c r="B9" s="1093">
        <f>B7+1</f>
        <v>4</v>
      </c>
      <c r="C9" s="1094" t="s">
        <v>1890</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1500</v>
      </c>
      <c r="D14" s="1137"/>
    </row>
    <row r="15" spans="1:4" s="668" customFormat="1" ht="21.75" customHeight="1" x14ac:dyDescent="0.2">
      <c r="A15" s="2333" t="s">
        <v>1007</v>
      </c>
      <c r="B15" s="2334"/>
      <c r="C15" s="2334"/>
      <c r="D15" s="2335"/>
    </row>
    <row r="16" spans="1:4" s="668" customFormat="1" ht="24" customHeight="1" x14ac:dyDescent="0.2">
      <c r="A16" s="2336" t="s">
        <v>662</v>
      </c>
      <c r="B16" s="2337"/>
      <c r="C16" s="2337"/>
      <c r="D16" s="2338"/>
    </row>
    <row r="17" spans="1:10" s="668" customFormat="1" ht="12.75" customHeight="1" x14ac:dyDescent="0.2">
      <c r="A17" s="1156" t="s">
        <v>1683</v>
      </c>
      <c r="B17" s="1157"/>
      <c r="C17" s="1158"/>
      <c r="D17" s="1159"/>
    </row>
    <row r="18" spans="1:10" s="668" customFormat="1" ht="12.75" customHeight="1" x14ac:dyDescent="0.2">
      <c r="A18" s="1160" t="s">
        <v>1684</v>
      </c>
      <c r="B18" s="1161"/>
      <c r="C18" s="1162"/>
      <c r="D18" s="1163"/>
    </row>
    <row r="19" spans="1:10" ht="6.75" customHeight="1" thickBot="1" x14ac:dyDescent="0.25">
      <c r="A19" s="1164"/>
      <c r="B19" s="1165"/>
      <c r="C19" s="1166"/>
      <c r="D19" s="1167"/>
    </row>
    <row r="20" spans="1:10" s="1171" customFormat="1" ht="12.75" thickTop="1" x14ac:dyDescent="0.2">
      <c r="A20" s="1168"/>
      <c r="B20" s="1169" t="s">
        <v>1685</v>
      </c>
      <c r="C20" s="1170"/>
      <c r="D20" s="1173" t="s">
        <v>709</v>
      </c>
    </row>
    <row r="21" spans="1:10" x14ac:dyDescent="0.2">
      <c r="A21" s="1098"/>
      <c r="B21" s="1099">
        <v>1</v>
      </c>
      <c r="C21" s="2345" t="s">
        <v>313</v>
      </c>
      <c r="D21" s="2346"/>
    </row>
    <row r="22" spans="1:10" ht="12.75" x14ac:dyDescent="0.2">
      <c r="A22" s="1139"/>
      <c r="B22" s="1140">
        <v>2</v>
      </c>
      <c r="C22" s="2343" t="s">
        <v>1519</v>
      </c>
      <c r="D22" s="2344"/>
    </row>
    <row r="23" spans="1:10" ht="12.2" customHeight="1" x14ac:dyDescent="0.2">
      <c r="A23" s="1139"/>
      <c r="B23" s="1140"/>
      <c r="C23" s="1141" t="s">
        <v>953</v>
      </c>
      <c r="D23" s="1142" t="str">
        <f>IF(COVER!O11="X","CASH",IF(COVER!O12="X","ACCRUAL ","PLEASE CHECK AN ACCOUNTING BASIS."))</f>
        <v xml:space="preserve">ACCRUAL </v>
      </c>
    </row>
    <row r="24" spans="1:10" ht="12.2" customHeight="1" x14ac:dyDescent="0.2">
      <c r="A24" s="1139"/>
      <c r="B24" s="1140"/>
      <c r="C24" s="1141" t="s">
        <v>1327</v>
      </c>
      <c r="D24" s="1142" t="str">
        <f>IF(COVER!O11="X","OK",IF(AND('Aud Quest 2'!J90=0,'Aud Quest 2'!I77&lt;DATE(2017,12,31)),"ENTER ACCOUNTING INFO",IF(AND('Aud Quest 2'!J90&gt;0,'Aud Quest 2'!I77&lt;DATE(2017,12,31)),"OK")))</f>
        <v>OK</v>
      </c>
    </row>
    <row r="25" spans="1:10" x14ac:dyDescent="0.2">
      <c r="A25" s="1100"/>
      <c r="B25" s="1101"/>
      <c r="C25" s="1102" t="s">
        <v>1521</v>
      </c>
      <c r="D25" s="1103" t="str">
        <f>IF(AND(COVER!J29="X",COVER!J30="X",COVER!L30&lt;&gt;"X"),"OK",IF(AND(COVER!J29="X",COVER!J30&lt;&gt;"X",COVER!L30="X"),"OK",IF(AND(COVER!L29="X",COVER!J30&lt;&gt;"X"),"OK","PLEASE CHECK YES or NO.")))</f>
        <v>OK</v>
      </c>
    </row>
    <row r="26" spans="1:10" x14ac:dyDescent="0.2">
      <c r="A26" s="1100"/>
      <c r="B26" s="1143"/>
      <c r="C26" s="1104" t="s">
        <v>1520</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841</v>
      </c>
      <c r="D28" s="1107" t="str">
        <f>IF('Aud Quest 2'!B53="X",IF('Aud Quest 2'!F53&gt;"00/00/00 ","Enter Effective Date","ok"))</f>
        <v>ok</v>
      </c>
    </row>
    <row r="29" spans="1:10" x14ac:dyDescent="0.2">
      <c r="A29" s="1100"/>
      <c r="B29" s="1143"/>
      <c r="C29" s="1104" t="s">
        <v>1368</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347" t="s">
        <v>535</v>
      </c>
      <c r="D43" s="2348"/>
    </row>
    <row r="44" spans="1:12" x14ac:dyDescent="0.2">
      <c r="A44" s="1119"/>
      <c r="B44" s="1121"/>
      <c r="C44" s="1122" t="s">
        <v>1330</v>
      </c>
      <c r="D44" s="1123" t="str">
        <f>IF(SUM('Assets-Liab 5-6'!C13)&lt;&gt;SUM('Assets-Liab 5-6'!C41),"ERROR!","OK")</f>
        <v>OK</v>
      </c>
    </row>
    <row r="45" spans="1:12" x14ac:dyDescent="0.2">
      <c r="A45" s="1119"/>
      <c r="B45" s="1121"/>
      <c r="C45" s="1122" t="s">
        <v>1331</v>
      </c>
      <c r="D45" s="1123" t="str">
        <f>IF(SUM('Assets-Liab 5-6'!D13)&lt;&gt;SUM('Assets-Liab 5-6'!D41),"ERROR!","OK")</f>
        <v>OK</v>
      </c>
    </row>
    <row r="46" spans="1:12" x14ac:dyDescent="0.2">
      <c r="A46" s="1119"/>
      <c r="B46" s="1121"/>
      <c r="C46" s="1122" t="s">
        <v>1332</v>
      </c>
      <c r="D46" s="1123" t="str">
        <f>IF(SUM('Assets-Liab 5-6'!E13)&lt;&gt;SUM('Assets-Liab 5-6'!E41),"ERROR!","OK")</f>
        <v>OK</v>
      </c>
    </row>
    <row r="47" spans="1:12" x14ac:dyDescent="0.2">
      <c r="A47" s="1119"/>
      <c r="B47" s="1121"/>
      <c r="C47" s="1122" t="s">
        <v>1333</v>
      </c>
      <c r="D47" s="1123" t="str">
        <f>IF(SUM('Assets-Liab 5-6'!F13)&lt;&gt;SUM('Assets-Liab 5-6'!F41),"ERROR!","OK")</f>
        <v>OK</v>
      </c>
    </row>
    <row r="48" spans="1:12" x14ac:dyDescent="0.2">
      <c r="A48" s="1119"/>
      <c r="B48" s="1121"/>
      <c r="C48" s="1122" t="s">
        <v>1334</v>
      </c>
      <c r="D48" s="1123" t="str">
        <f>IF(SUM('Assets-Liab 5-6'!G13)&lt;&gt;SUM('Assets-Liab 5-6'!G41),"ERROR!","OK")</f>
        <v>OK</v>
      </c>
    </row>
    <row r="49" spans="1:4" x14ac:dyDescent="0.2">
      <c r="A49" s="1119"/>
      <c r="B49" s="1121"/>
      <c r="C49" s="1122" t="s">
        <v>1335</v>
      </c>
      <c r="D49" s="1123" t="str">
        <f>IF(SUM('Assets-Liab 5-6'!H13)&lt;&gt;SUM('Assets-Liab 5-6'!H41),"ERROR!","OK")</f>
        <v>OK</v>
      </c>
    </row>
    <row r="50" spans="1:4" x14ac:dyDescent="0.2">
      <c r="A50" s="1119"/>
      <c r="B50" s="1121"/>
      <c r="C50" s="1122" t="s">
        <v>1336</v>
      </c>
      <c r="D50" s="1123" t="str">
        <f>IF(SUM('Assets-Liab 5-6'!I13)&lt;&gt;SUM('Assets-Liab 5-6'!I41),"ERROR!","OK")</f>
        <v>OK</v>
      </c>
    </row>
    <row r="51" spans="1:4" x14ac:dyDescent="0.2">
      <c r="A51" s="1119"/>
      <c r="B51" s="1121"/>
      <c r="C51" s="1122" t="s">
        <v>1337</v>
      </c>
      <c r="D51" s="1123" t="str">
        <f>IF(SUM('Assets-Liab 5-6'!J13)&lt;&gt;SUM('Assets-Liab 5-6'!J41),"ERROR!","OK")</f>
        <v>OK</v>
      </c>
    </row>
    <row r="52" spans="1:4" x14ac:dyDescent="0.2">
      <c r="A52" s="1119"/>
      <c r="B52" s="1121"/>
      <c r="C52" s="1122" t="s">
        <v>1338</v>
      </c>
      <c r="D52" s="1123" t="str">
        <f>IF(SUM('Assets-Liab 5-6'!K13)&lt;&gt;SUM('Assets-Liab 5-6'!K41),"ERROR!","OK")</f>
        <v>OK</v>
      </c>
    </row>
    <row r="53" spans="1:4" x14ac:dyDescent="0.2">
      <c r="A53" s="1119"/>
      <c r="B53" s="1121"/>
      <c r="C53" s="1122" t="s">
        <v>1339</v>
      </c>
      <c r="D53" s="1123" t="str">
        <f>IF(SUM('Assets-Liab 5-6'!L13)&lt;&gt;('Assets-Liab 5-6'!L41),"ERROR!","OK")</f>
        <v>OK</v>
      </c>
    </row>
    <row r="54" spans="1:4" x14ac:dyDescent="0.2">
      <c r="A54" s="1119"/>
      <c r="B54" s="1121"/>
      <c r="C54" s="1122" t="s">
        <v>1340</v>
      </c>
      <c r="D54" s="1123" t="str">
        <f>IF(SUM('Assets-Liab 5-6'!M23)&lt;&gt;('Assets-Liab 5-6'!M41),"ERROR!","OK")</f>
        <v>OK</v>
      </c>
    </row>
    <row r="55" spans="1:4" x14ac:dyDescent="0.2">
      <c r="A55" s="1119"/>
      <c r="B55" s="1121"/>
      <c r="C55" s="1122" t="s">
        <v>1341</v>
      </c>
      <c r="D55" s="1123" t="str">
        <f>IF(SUM('Assets-Liab 5-6'!N23)&lt;&gt;('Assets-Liab 5-6'!N41),"ERROR!","OK")</f>
        <v>OK</v>
      </c>
    </row>
    <row r="56" spans="1:4" x14ac:dyDescent="0.2">
      <c r="A56" s="1100"/>
      <c r="B56" s="1120">
        <f>B43+1</f>
        <v>6</v>
      </c>
      <c r="C56" s="2339" t="s">
        <v>783</v>
      </c>
      <c r="D56" s="2340"/>
    </row>
    <row r="57" spans="1:4" s="1116" customFormat="1" x14ac:dyDescent="0.2">
      <c r="A57" s="1100"/>
      <c r="B57" s="1110"/>
      <c r="C57" s="1118" t="s">
        <v>1342</v>
      </c>
      <c r="D57" s="1124" t="str">
        <f>IF('Assets-Liab 5-6'!C38+'Assets-Liab 5-6'!C39='Acct Summary 7-8'!C81,"OK","ERROR!")</f>
        <v>OK</v>
      </c>
    </row>
    <row r="58" spans="1:4" x14ac:dyDescent="0.2">
      <c r="A58" s="1100"/>
      <c r="B58" s="1110"/>
      <c r="C58" s="1118" t="s">
        <v>1343</v>
      </c>
      <c r="D58" s="1124" t="str">
        <f>IF((('Assets-Liab 5-6'!D38+'Assets-Liab 5-6'!D39) ='Acct Summary 7-8'!D81), "OK", "ERROR!" )</f>
        <v>OK</v>
      </c>
    </row>
    <row r="59" spans="1:4" s="1116" customFormat="1" x14ac:dyDescent="0.2">
      <c r="A59" s="1100"/>
      <c r="B59" s="1110"/>
      <c r="C59" s="1118" t="s">
        <v>1344</v>
      </c>
      <c r="D59" s="1124" t="str">
        <f>IF((('Assets-Liab 5-6'!E38 + 'Assets-Liab 5-6'!E39) ='Acct Summary 7-8'!E81), "OK", "ERROR!" )</f>
        <v>OK</v>
      </c>
    </row>
    <row r="60" spans="1:4" x14ac:dyDescent="0.2">
      <c r="A60" s="1100"/>
      <c r="B60" s="1110"/>
      <c r="C60" s="1118" t="s">
        <v>1345</v>
      </c>
      <c r="D60" s="1124" t="str">
        <f>IF((('Assets-Liab 5-6'!F38 + 'Assets-Liab 5-6'!F39) ='Acct Summary 7-8'!F81), "OK", "ERROR!" )</f>
        <v>OK</v>
      </c>
    </row>
    <row r="61" spans="1:4" ht="12.75" customHeight="1" x14ac:dyDescent="0.2">
      <c r="A61" s="1100"/>
      <c r="B61" s="1110"/>
      <c r="C61" s="1118" t="s">
        <v>1358</v>
      </c>
      <c r="D61" s="1124" t="str">
        <f>IF((('Assets-Liab 5-6'!G38 + 'Assets-Liab 5-6'!G39) ='Acct Summary 7-8'!G81), "OK", "ERROR!" )</f>
        <v>OK</v>
      </c>
    </row>
    <row r="62" spans="1:4" x14ac:dyDescent="0.2">
      <c r="A62" s="1100"/>
      <c r="B62" s="1110"/>
      <c r="C62" s="1118" t="s">
        <v>1346</v>
      </c>
      <c r="D62" s="1124" t="str">
        <f>IF((('Assets-Liab 5-6'!H38 + 'Assets-Liab 5-6'!H39) ='Acct Summary 7-8'!H81), "OK", "ERROR!" )</f>
        <v>OK</v>
      </c>
    </row>
    <row r="63" spans="1:4" ht="12.75" customHeight="1" x14ac:dyDescent="0.2">
      <c r="A63" s="1100"/>
      <c r="B63" s="1110"/>
      <c r="C63" s="1118" t="s">
        <v>1347</v>
      </c>
      <c r="D63" s="1124" t="str">
        <f>IF((('Assets-Liab 5-6'!I38 + 'Assets-Liab 5-6'!I39) ='Acct Summary 7-8'!I81), "OK", "ERROR!" )</f>
        <v>OK</v>
      </c>
    </row>
    <row r="64" spans="1:4" x14ac:dyDescent="0.2">
      <c r="A64" s="1100"/>
      <c r="B64" s="1110"/>
      <c r="C64" s="1118" t="s">
        <v>1348</v>
      </c>
      <c r="D64" s="1124" t="str">
        <f>IF((('Assets-Liab 5-6'!J38 + 'Assets-Liab 5-6'!J39) ='Acct Summary 7-8'!J81), "OK", "ERROR!" )</f>
        <v>OK</v>
      </c>
    </row>
    <row r="65" spans="1:4" x14ac:dyDescent="0.2">
      <c r="A65" s="1117"/>
      <c r="B65" s="1110"/>
      <c r="C65" s="1118" t="s">
        <v>1359</v>
      </c>
      <c r="D65" s="1124" t="str">
        <f>IF((('Assets-Liab 5-6'!K38 + 'Assets-Liab 5-6'!K39) ='Acct Summary 7-8'!K81), "OK", "ERROR!" )</f>
        <v>OK</v>
      </c>
    </row>
    <row r="66" spans="1:4" x14ac:dyDescent="0.2">
      <c r="A66" s="1098"/>
      <c r="B66" s="1140">
        <f>B56+1+1</f>
        <v>8</v>
      </c>
      <c r="C66" s="1146" t="s">
        <v>1891</v>
      </c>
      <c r="D66" s="1125"/>
    </row>
    <row r="67" spans="1:4" x14ac:dyDescent="0.2">
      <c r="A67" s="1119"/>
      <c r="B67" s="1140"/>
      <c r="C67" s="1147" t="s">
        <v>1020</v>
      </c>
      <c r="D67" s="1125"/>
    </row>
    <row r="68" spans="1:4" x14ac:dyDescent="0.2">
      <c r="A68" s="1100"/>
      <c r="B68" s="1110"/>
      <c r="C68" s="1102" t="s">
        <v>1892</v>
      </c>
      <c r="D68" s="1124" t="str">
        <f>IF('Short-Term Long-Term Debt 24'!F49=SUM(,'Acct Summary 7-8'!C33:K33),"OK","ERROR!")</f>
        <v>OK</v>
      </c>
    </row>
    <row r="69" spans="1:4" x14ac:dyDescent="0.2">
      <c r="A69" s="1100"/>
      <c r="B69" s="1110"/>
      <c r="C69" s="1102" t="s">
        <v>1893</v>
      </c>
      <c r="D69" s="1124" t="str">
        <f>IF('Expenditures 15-22'!H170&lt;&gt;'Short-Term Long-Term Debt 24'!H49,"ERROR!","OK")</f>
        <v>OK</v>
      </c>
    </row>
    <row r="70" spans="1:4" x14ac:dyDescent="0.2">
      <c r="A70" s="1098"/>
      <c r="B70" s="1120">
        <f>B66+1</f>
        <v>9</v>
      </c>
      <c r="C70" s="2339" t="s">
        <v>1686</v>
      </c>
      <c r="D70" s="2340"/>
    </row>
    <row r="71" spans="1:4" x14ac:dyDescent="0.2">
      <c r="A71" s="1098"/>
      <c r="B71" s="1120"/>
      <c r="C71" s="1102" t="s">
        <v>1349</v>
      </c>
      <c r="D71" s="1126" t="str">
        <f>IF(SUM('Acct Summary 7-8'!C27:K27) =SUM( 'Acct Summary 7-8'!C49:K49),"OK", "ERROR")</f>
        <v>OK</v>
      </c>
    </row>
    <row r="72" spans="1:4" x14ac:dyDescent="0.2">
      <c r="A72" s="1100"/>
      <c r="B72" s="1110"/>
      <c r="C72" s="1118" t="s">
        <v>1350</v>
      </c>
      <c r="D72" s="1124" t="str">
        <f>IF(SUM('Acct Summary 7-8'!C28:K28)=SUM('Acct Summary 7-8'!C50:K50),"OK","ERROR!")</f>
        <v>OK</v>
      </c>
    </row>
    <row r="73" spans="1:4" ht="24" x14ac:dyDescent="0.2">
      <c r="A73" s="1127"/>
      <c r="B73" s="1110"/>
      <c r="C73" s="1118" t="s">
        <v>1687</v>
      </c>
      <c r="D73" s="1126" t="str">
        <f>IF(SUM('Acct Summary 7-8'!C42:K42)&gt;=SUM( 'Acct Summary 7-8'!C74:K74),"OK", "ERROR")</f>
        <v>OK</v>
      </c>
    </row>
    <row r="74" spans="1:4" x14ac:dyDescent="0.2">
      <c r="A74" s="1098"/>
      <c r="B74" s="1120">
        <f>B70+1</f>
        <v>10</v>
      </c>
      <c r="C74" s="1114" t="s">
        <v>1894</v>
      </c>
      <c r="D74" s="1128"/>
    </row>
    <row r="75" spans="1:4" x14ac:dyDescent="0.2">
      <c r="A75" s="1100"/>
      <c r="B75" s="1110"/>
      <c r="C75" s="1118" t="s">
        <v>1372</v>
      </c>
      <c r="D75" s="1124" t="str">
        <f>IF(SUM('Assets-Liab 5-6'!C38:H38)&gt;=SUM('Rest Tax Levies-Tort Im 25'!G25:K25),"OK","ERROR")</f>
        <v>OK</v>
      </c>
    </row>
    <row r="76" spans="1:4" x14ac:dyDescent="0.2">
      <c r="A76" s="1100"/>
      <c r="B76" s="1110"/>
      <c r="C76" s="1118" t="s">
        <v>1413</v>
      </c>
      <c r="D76" s="1124" t="str">
        <f>IF(SUM('Assets-Liab 5-6'!C39:K39)&gt;0,"OK","ENTRY IS REQUIRED!")</f>
        <v>OK</v>
      </c>
    </row>
    <row r="77" spans="1:4" x14ac:dyDescent="0.2">
      <c r="A77" s="1100"/>
      <c r="B77" s="1129">
        <f>B74+1</f>
        <v>11</v>
      </c>
      <c r="C77" s="1174" t="s">
        <v>1373</v>
      </c>
      <c r="D77" s="1124"/>
    </row>
    <row r="78" spans="1:4" x14ac:dyDescent="0.2">
      <c r="A78" s="1100"/>
      <c r="B78" s="1110"/>
      <c r="C78" s="1118" t="s">
        <v>1895</v>
      </c>
      <c r="D78" s="1124" t="str">
        <f>IF(ISNUMBER('Acct Summary 7-8'!C9),"OK","ENTRY IS REQUIRED!")</f>
        <v>OK</v>
      </c>
    </row>
    <row r="79" spans="1:4" x14ac:dyDescent="0.2">
      <c r="A79" s="1119"/>
      <c r="B79" s="1120">
        <f>B74+1+1</f>
        <v>12</v>
      </c>
      <c r="C79" s="1130" t="s">
        <v>1880</v>
      </c>
      <c r="D79" s="1131" t="str">
        <f>IF(OR(COVER!$B$6="X",'PCTC-OEPP 27-28'!F78&gt;0),"OK","PLEASE ENTER 9 MO ADA.")</f>
        <v>OK</v>
      </c>
    </row>
    <row r="80" spans="1:4" x14ac:dyDescent="0.2">
      <c r="A80" s="1098"/>
      <c r="B80" s="1120">
        <v>13</v>
      </c>
      <c r="C80" s="1130" t="s">
        <v>1896</v>
      </c>
      <c r="D80" s="1131" t="str">
        <f>IF('Contracts Paid in CY 29'!D141&gt;0,"OK","PLEASE ENTER CONTRACTS PAID IN CURRENT YEAR.")</f>
        <v>OK</v>
      </c>
    </row>
    <row r="81" spans="1:4" x14ac:dyDescent="0.2">
      <c r="A81" s="1098"/>
      <c r="B81" s="1120">
        <v>14</v>
      </c>
      <c r="C81" s="1130" t="s">
        <v>1419</v>
      </c>
      <c r="D81" s="1123" t="str">
        <f>IF('Shared Outsourced Services 31'!B8="X","OK",IF('Shared Outsourced Services 31'!K34&gt;0,"OK","ENTRY REQUIRED!"))</f>
        <v>OK</v>
      </c>
    </row>
    <row r="82" spans="1:4" x14ac:dyDescent="0.2">
      <c r="A82" s="1119"/>
      <c r="B82" s="1120">
        <v>15</v>
      </c>
      <c r="C82" s="1130" t="s">
        <v>1418</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t="str">
        <f>COVER!A13</f>
        <v>05-016-0630-02</v>
      </c>
    </row>
    <row r="3" spans="1:2" x14ac:dyDescent="0.2">
      <c r="A3" t="s">
        <v>955</v>
      </c>
      <c r="B3" s="138" t="str">
        <f>COVER!A15</f>
        <v>Cook</v>
      </c>
    </row>
    <row r="4" spans="1:2" x14ac:dyDescent="0.2">
      <c r="A4" t="s">
        <v>1006</v>
      </c>
      <c r="B4" s="138" t="str">
        <f>COVER!A17</f>
        <v>East Maine SD 63</v>
      </c>
    </row>
    <row r="5" spans="1:2" x14ac:dyDescent="0.2">
      <c r="A5" t="s">
        <v>703</v>
      </c>
      <c r="B5" s="138">
        <f>COVER!A38</f>
        <v>0</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1538</v>
      </c>
      <c r="B12" s="138" t="str">
        <f>IF(COVER!J29="x","Yes",IF(COVER!L29="X","No",0))</f>
        <v>Yes</v>
      </c>
    </row>
    <row r="13" spans="1:2" x14ac:dyDescent="0.2">
      <c r="A13" s="1" t="s">
        <v>1539</v>
      </c>
      <c r="B13" s="138" t="str">
        <f>IF(COVER!J30="x","Yes",IF(COVER!L30="x","No",0))</f>
        <v>Yes</v>
      </c>
    </row>
    <row r="14" spans="1:2" x14ac:dyDescent="0.2">
      <c r="A14" t="s">
        <v>475</v>
      </c>
      <c r="B14" s="138" t="str">
        <f>IF(COVER!J31="x","Yes",IF(COVER!L31="x","No",0))</f>
        <v>No</v>
      </c>
    </row>
    <row r="15" spans="1:2" x14ac:dyDescent="0.2">
      <c r="A15" t="s">
        <v>576</v>
      </c>
      <c r="B15" s="138" t="str">
        <f>COVER!T23</f>
        <v>066-003910</v>
      </c>
    </row>
    <row r="16" spans="1:2" x14ac:dyDescent="0.2">
      <c r="A16" t="s">
        <v>421</v>
      </c>
      <c r="B16" s="138" t="str">
        <f>COVER!T13</f>
        <v>Klein Hall CPAs</v>
      </c>
    </row>
    <row r="17" spans="1:2" x14ac:dyDescent="0.2">
      <c r="A17" t="s">
        <v>883</v>
      </c>
      <c r="B17" s="138" t="str">
        <f>COVER!T15</f>
        <v>Andrew Mace</v>
      </c>
    </row>
    <row r="18" spans="1:2" x14ac:dyDescent="0.2">
      <c r="A18" t="s">
        <v>1149</v>
      </c>
      <c r="B18" s="138" t="str">
        <f>COVER!T17</f>
        <v xml:space="preserve">3957 75th Street </v>
      </c>
    </row>
    <row r="19" spans="1:2" x14ac:dyDescent="0.2">
      <c r="A19" t="s">
        <v>885</v>
      </c>
      <c r="B19" s="138" t="str">
        <f>COVER!T25</f>
        <v>amace@kleinhallcpa.com</v>
      </c>
    </row>
    <row r="20" spans="1:2" x14ac:dyDescent="0.2">
      <c r="A20" t="s">
        <v>886</v>
      </c>
      <c r="B20" s="138" t="str">
        <f>COVER!T19</f>
        <v xml:space="preserve">Aurora </v>
      </c>
    </row>
    <row r="21" spans="1:2" x14ac:dyDescent="0.2">
      <c r="A21" t="s">
        <v>478</v>
      </c>
      <c r="B21" s="138" t="str">
        <f>COVER!X19</f>
        <v>IL</v>
      </c>
    </row>
    <row r="22" spans="1:2" x14ac:dyDescent="0.2">
      <c r="A22" t="s">
        <v>887</v>
      </c>
      <c r="B22" s="138">
        <f>COVER!Z19</f>
        <v>60504</v>
      </c>
    </row>
    <row r="23" spans="1:2" x14ac:dyDescent="0.2">
      <c r="A23" t="s">
        <v>1151</v>
      </c>
      <c r="B23" s="138" t="str">
        <f>COVER!T21</f>
        <v>630-898-5578</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1476</v>
      </c>
      <c r="B49" s="138" t="str">
        <f>IF('Aud Quest 2'!B53="x","Yes",IF('Aud Quest 2'!B53&lt;&gt;"x","0"))</f>
        <v>Yes</v>
      </c>
    </row>
    <row r="50" spans="1:4" x14ac:dyDescent="0.2">
      <c r="A50" s="1" t="s">
        <v>1475</v>
      </c>
      <c r="B50" s="150">
        <f>'Aud Quest 2'!H53</f>
        <v>33239</v>
      </c>
    </row>
    <row r="51" spans="1:4" x14ac:dyDescent="0.2">
      <c r="A51" s="1" t="s">
        <v>1477</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12456643</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50829620</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450</v>
      </c>
      <c r="D86" s="2" t="str">
        <f t="shared" si="0"/>
        <v>Error?</v>
      </c>
    </row>
    <row r="87" spans="1:4" x14ac:dyDescent="0.2">
      <c r="A87" s="10">
        <v>26</v>
      </c>
      <c r="D87" s="2" t="str">
        <f t="shared" si="0"/>
        <v>OK</v>
      </c>
    </row>
    <row r="88" spans="1:4" x14ac:dyDescent="0.2">
      <c r="A88" s="5">
        <v>27</v>
      </c>
      <c r="B88" s="138">
        <f>'Assets-Liab 5-6'!C32</f>
        <v>12498977</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15518881</v>
      </c>
      <c r="C91" s="2" t="s">
        <v>572</v>
      </c>
      <c r="D91" s="2" t="str">
        <f t="shared" si="0"/>
        <v>Error?</v>
      </c>
    </row>
    <row r="92" spans="1:4" x14ac:dyDescent="0.2">
      <c r="A92" s="5">
        <v>31</v>
      </c>
      <c r="B92" s="138">
        <f>'Assets-Liab 5-6'!C39</f>
        <v>35310739</v>
      </c>
      <c r="D92" s="2" t="str">
        <f t="shared" si="0"/>
        <v>Error?</v>
      </c>
    </row>
    <row r="93" spans="1:4" x14ac:dyDescent="0.2">
      <c r="A93" s="5">
        <v>32</v>
      </c>
      <c r="B93" s="138">
        <f>'Assets-Liab 5-6'!C41</f>
        <v>50829620</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2492997</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8326649</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513</v>
      </c>
      <c r="D117" s="2" t="str">
        <f t="shared" si="0"/>
        <v>Error?</v>
      </c>
    </row>
    <row r="118" spans="1:4" x14ac:dyDescent="0.2">
      <c r="A118" s="10">
        <v>57</v>
      </c>
      <c r="D118" s="2" t="str">
        <f t="shared" si="0"/>
        <v>OK</v>
      </c>
    </row>
    <row r="119" spans="1:4" x14ac:dyDescent="0.2">
      <c r="A119" s="5">
        <v>58</v>
      </c>
      <c r="B119" s="138">
        <f>'Assets-Liab 5-6'!D32</f>
        <v>2492997</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2493510</v>
      </c>
      <c r="C122" s="2" t="s">
        <v>572</v>
      </c>
      <c r="D122" s="2" t="str">
        <f t="shared" si="0"/>
        <v>Error?</v>
      </c>
    </row>
    <row r="123" spans="1:4" x14ac:dyDescent="0.2">
      <c r="A123" s="5">
        <v>62</v>
      </c>
      <c r="B123" s="138">
        <f>'Assets-Liab 5-6'!D39</f>
        <v>5833139</v>
      </c>
      <c r="D123" s="2" t="str">
        <f t="shared" si="0"/>
        <v>Error?</v>
      </c>
    </row>
    <row r="124" spans="1:4" x14ac:dyDescent="0.2">
      <c r="A124" s="5">
        <v>63</v>
      </c>
      <c r="B124" s="138">
        <f>'Assets-Liab 5-6'!D41</f>
        <v>8326649</v>
      </c>
      <c r="C124" s="2" t="s">
        <v>572</v>
      </c>
      <c r="D124" s="2" t="str">
        <f t="shared" si="0"/>
        <v>Error?</v>
      </c>
    </row>
    <row r="125" spans="1:4" x14ac:dyDescent="0.2">
      <c r="A125" s="10">
        <v>64</v>
      </c>
      <c r="D125" s="2" t="str">
        <f t="shared" si="0"/>
        <v>OK</v>
      </c>
    </row>
    <row r="126" spans="1:4" x14ac:dyDescent="0.2">
      <c r="A126" s="5">
        <v>65</v>
      </c>
      <c r="B126" s="138">
        <f>'Assets-Liab 5-6'!E6</f>
        <v>2053854</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5654694</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2053854</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2053854</v>
      </c>
      <c r="C139" s="2" t="s">
        <v>572</v>
      </c>
      <c r="D139" s="2" t="str">
        <f t="shared" si="1"/>
        <v>Error?</v>
      </c>
    </row>
    <row r="140" spans="1:4" x14ac:dyDescent="0.2">
      <c r="A140" s="5">
        <v>79</v>
      </c>
      <c r="B140" s="138">
        <f>'Assets-Liab 5-6'!E39</f>
        <v>3600840</v>
      </c>
      <c r="D140" s="2" t="str">
        <f t="shared" si="1"/>
        <v>Error?</v>
      </c>
    </row>
    <row r="141" spans="1:4" x14ac:dyDescent="0.2">
      <c r="A141" s="5">
        <v>80</v>
      </c>
      <c r="B141" s="138">
        <f>'Assets-Liab 5-6'!E41</f>
        <v>5654694</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431694</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2941170</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626465</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626465</v>
      </c>
      <c r="C169" s="2" t="s">
        <v>572</v>
      </c>
      <c r="D169" s="2" t="str">
        <f t="shared" si="1"/>
        <v>Error?</v>
      </c>
    </row>
    <row r="170" spans="1:4" x14ac:dyDescent="0.2">
      <c r="A170" s="5">
        <v>109</v>
      </c>
      <c r="B170" s="138">
        <f>'Assets-Liab 5-6'!F39</f>
        <v>2314705</v>
      </c>
      <c r="D170" s="2" t="str">
        <f t="shared" si="1"/>
        <v>Error?</v>
      </c>
    </row>
    <row r="171" spans="1:4" x14ac:dyDescent="0.2">
      <c r="A171" s="5">
        <v>110</v>
      </c>
      <c r="B171" s="138">
        <f>'Assets-Liab 5-6'!F41</f>
        <v>2941170</v>
      </c>
      <c r="C171" s="2" t="s">
        <v>572</v>
      </c>
      <c r="D171" s="2" t="str">
        <f t="shared" si="1"/>
        <v>Error?</v>
      </c>
    </row>
    <row r="172" spans="1:4" x14ac:dyDescent="0.2">
      <c r="A172" s="10">
        <v>111</v>
      </c>
      <c r="D172" s="2" t="str">
        <f t="shared" si="1"/>
        <v>OK</v>
      </c>
    </row>
    <row r="173" spans="1:4" x14ac:dyDescent="0.2">
      <c r="A173" s="5">
        <v>112</v>
      </c>
      <c r="B173" s="138">
        <f>'Assets-Liab 5-6'!G6</f>
        <v>767333</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2019635</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767333</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767333</v>
      </c>
      <c r="C188" s="2" t="s">
        <v>572</v>
      </c>
      <c r="D188" s="2" t="str">
        <f t="shared" si="1"/>
        <v>Error?</v>
      </c>
    </row>
    <row r="189" spans="1:4" x14ac:dyDescent="0.2">
      <c r="A189" s="5">
        <v>128</v>
      </c>
      <c r="B189" s="138">
        <f>'Assets-Liab 5-6'!G39</f>
        <v>1252302</v>
      </c>
      <c r="D189" s="2" t="str">
        <f t="shared" si="1"/>
        <v>Error?</v>
      </c>
    </row>
    <row r="190" spans="1:4" x14ac:dyDescent="0.2">
      <c r="A190" s="5">
        <v>129</v>
      </c>
      <c r="B190" s="138">
        <f>'Assets-Liab 5-6'!G41</f>
        <v>2019635</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25441903</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3732565</v>
      </c>
      <c r="C211" s="2" t="s">
        <v>572</v>
      </c>
      <c r="D211" s="2" t="str">
        <f t="shared" si="2"/>
        <v>Error?</v>
      </c>
    </row>
    <row r="212" spans="1:4" x14ac:dyDescent="0.2">
      <c r="A212" s="5">
        <v>151</v>
      </c>
      <c r="B212" s="138">
        <f>'Assets-Liab 5-6'!H39</f>
        <v>21709338</v>
      </c>
      <c r="D212" s="2" t="str">
        <f t="shared" si="2"/>
        <v>Error?</v>
      </c>
    </row>
    <row r="213" spans="1:4" x14ac:dyDescent="0.2">
      <c r="A213" s="12">
        <v>152</v>
      </c>
      <c r="B213" s="138">
        <f>'Assets-Liab 5-6'!H41</f>
        <v>25441903</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512933</v>
      </c>
      <c r="D273" s="2" t="str">
        <f t="shared" si="3"/>
        <v>Error?</v>
      </c>
    </row>
    <row r="274" spans="1:4" x14ac:dyDescent="0.2">
      <c r="A274" s="5">
        <v>213</v>
      </c>
      <c r="B274" s="138">
        <f>'Assets-Liab 5-6'!M17</f>
        <v>42449570</v>
      </c>
      <c r="D274" s="2" t="str">
        <f t="shared" si="3"/>
        <v>Error?</v>
      </c>
    </row>
    <row r="275" spans="1:4" x14ac:dyDescent="0.2">
      <c r="A275" s="5">
        <v>214</v>
      </c>
      <c r="B275" s="138">
        <f>'Assets-Liab 5-6'!M18</f>
        <v>9198183</v>
      </c>
      <c r="D275" s="2" t="str">
        <f t="shared" si="3"/>
        <v>Error?</v>
      </c>
    </row>
    <row r="276" spans="1:4" x14ac:dyDescent="0.2">
      <c r="A276" s="5">
        <v>215</v>
      </c>
      <c r="B276" s="138">
        <f>'Assets-Liab 5-6'!M19</f>
        <v>9972025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71684879</v>
      </c>
      <c r="C279" s="2" t="s">
        <v>572</v>
      </c>
      <c r="D279" s="2" t="str">
        <f t="shared" si="3"/>
        <v>Error?</v>
      </c>
    </row>
    <row r="280" spans="1:4" x14ac:dyDescent="0.2">
      <c r="A280" s="5">
        <v>219</v>
      </c>
      <c r="B280" s="138">
        <f>'Assets-Liab 5-6'!M40</f>
        <v>71684879</v>
      </c>
      <c r="D280" s="2" t="str">
        <f t="shared" si="3"/>
        <v>Error?</v>
      </c>
    </row>
    <row r="281" spans="1:4" x14ac:dyDescent="0.2">
      <c r="A281" s="5">
        <v>220</v>
      </c>
      <c r="B281" s="138">
        <f>'Assets-Liab 5-6'!M41</f>
        <v>71684879</v>
      </c>
      <c r="C281" s="2" t="s">
        <v>572</v>
      </c>
      <c r="D281" s="2" t="str">
        <f t="shared" si="3"/>
        <v>Error?</v>
      </c>
    </row>
    <row r="282" spans="1:4" x14ac:dyDescent="0.2">
      <c r="A282" s="5">
        <v>221</v>
      </c>
      <c r="B282" s="138">
        <f>'Assets-Liab 5-6'!N21</f>
        <v>3600840</v>
      </c>
      <c r="D282" s="2" t="str">
        <f t="shared" si="3"/>
        <v>Error?</v>
      </c>
    </row>
    <row r="283" spans="1:4" x14ac:dyDescent="0.2">
      <c r="A283" s="5">
        <v>222</v>
      </c>
      <c r="B283" s="138">
        <f>'Assets-Liab 5-6'!N22</f>
        <v>47707203</v>
      </c>
      <c r="D283" s="2" t="str">
        <f t="shared" si="3"/>
        <v>Error?</v>
      </c>
    </row>
    <row r="284" spans="1:4" x14ac:dyDescent="0.2">
      <c r="A284" s="5">
        <v>223</v>
      </c>
      <c r="B284" s="138">
        <f>'Assets-Liab 5-6'!N23</f>
        <v>51308043</v>
      </c>
      <c r="C284" s="2" t="s">
        <v>572</v>
      </c>
      <c r="D284" s="2" t="str">
        <f t="shared" si="3"/>
        <v>Error?</v>
      </c>
    </row>
    <row r="285" spans="1:4" x14ac:dyDescent="0.2">
      <c r="A285" s="5">
        <v>224</v>
      </c>
      <c r="B285" s="138">
        <f>'Assets-Liab 5-6'!N36</f>
        <v>51308043</v>
      </c>
      <c r="D285" s="2" t="str">
        <f t="shared" si="3"/>
        <v>Error?</v>
      </c>
    </row>
    <row r="286" spans="1:4" x14ac:dyDescent="0.2">
      <c r="A286" s="10">
        <v>225</v>
      </c>
      <c r="D286" s="2" t="str">
        <f t="shared" si="3"/>
        <v>OK</v>
      </c>
    </row>
    <row r="287" spans="1:4" x14ac:dyDescent="0.2">
      <c r="A287" s="5">
        <v>226</v>
      </c>
      <c r="B287" s="138">
        <f>'Assets-Liab 5-6'!N37</f>
        <v>51308043</v>
      </c>
      <c r="C287" s="2" t="s">
        <v>572</v>
      </c>
      <c r="D287" s="2" t="str">
        <f t="shared" si="3"/>
        <v>Error?</v>
      </c>
    </row>
    <row r="288" spans="1:4" x14ac:dyDescent="0.2">
      <c r="A288" s="5">
        <v>227</v>
      </c>
      <c r="B288" s="138">
        <f>'Assets-Liab 5-6'!N41</f>
        <v>51308043</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445912</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3779577</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34540000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10938350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1734819</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155335</v>
      </c>
      <c r="D718" s="2" t="str">
        <f t="shared" si="10"/>
        <v>Error?</v>
      </c>
    </row>
    <row r="719" spans="1:4" x14ac:dyDescent="0.2">
      <c r="A719" s="5">
        <v>658</v>
      </c>
      <c r="B719" s="138">
        <f>'Expenditures 15-22'!C15</f>
        <v>152769</v>
      </c>
      <c r="D719" s="2" t="str">
        <f t="shared" si="10"/>
        <v>Error?</v>
      </c>
    </row>
    <row r="720" spans="1:4" x14ac:dyDescent="0.2">
      <c r="A720" s="5">
        <v>659</v>
      </c>
      <c r="B720" s="138">
        <f>'Expenditures 15-22'!C33</f>
        <v>18673826</v>
      </c>
      <c r="C720" s="2" t="s">
        <v>572</v>
      </c>
      <c r="D720" s="2" t="str">
        <f t="shared" si="10"/>
        <v>Error?</v>
      </c>
    </row>
    <row r="721" spans="1:4" x14ac:dyDescent="0.2">
      <c r="A721" s="5">
        <v>660</v>
      </c>
      <c r="B721" s="138">
        <f>'Expenditures 15-22'!C36</f>
        <v>708824</v>
      </c>
      <c r="D721" s="2" t="str">
        <f t="shared" si="10"/>
        <v>Error?</v>
      </c>
    </row>
    <row r="722" spans="1:4" x14ac:dyDescent="0.2">
      <c r="A722" s="5">
        <v>661</v>
      </c>
      <c r="B722" s="138">
        <f>'Expenditures 15-22'!C37</f>
        <v>0</v>
      </c>
      <c r="D722" s="2" t="str">
        <f t="shared" si="10"/>
        <v>Error?</v>
      </c>
    </row>
    <row r="723" spans="1:4" x14ac:dyDescent="0.2">
      <c r="A723" s="5">
        <v>662</v>
      </c>
      <c r="B723" s="138">
        <f>'Expenditures 15-22'!C38</f>
        <v>931720</v>
      </c>
      <c r="D723" s="2" t="str">
        <f t="shared" si="10"/>
        <v>Error?</v>
      </c>
    </row>
    <row r="724" spans="1:4" x14ac:dyDescent="0.2">
      <c r="A724" s="5">
        <v>663</v>
      </c>
      <c r="B724" s="138">
        <f>'Expenditures 15-22'!C39</f>
        <v>743573</v>
      </c>
      <c r="D724" s="2" t="str">
        <f t="shared" si="10"/>
        <v>Error?</v>
      </c>
    </row>
    <row r="725" spans="1:4" x14ac:dyDescent="0.2">
      <c r="A725" s="5">
        <v>664</v>
      </c>
      <c r="B725" s="138">
        <f>'Expenditures 15-22'!C40</f>
        <v>774272</v>
      </c>
      <c r="D725" s="2" t="str">
        <f t="shared" si="10"/>
        <v>Error?</v>
      </c>
    </row>
    <row r="726" spans="1:4" x14ac:dyDescent="0.2">
      <c r="A726" s="5">
        <v>665</v>
      </c>
      <c r="B726" s="138">
        <f>'Expenditures 15-22'!C41</f>
        <v>666206</v>
      </c>
      <c r="D726" s="2" t="str">
        <f t="shared" si="10"/>
        <v>Error?</v>
      </c>
    </row>
    <row r="727" spans="1:4" x14ac:dyDescent="0.2">
      <c r="A727" s="5">
        <v>666</v>
      </c>
      <c r="B727" s="138">
        <f>'Expenditures 15-22'!C42</f>
        <v>3824595</v>
      </c>
      <c r="C727" s="2" t="s">
        <v>572</v>
      </c>
      <c r="D727" s="2" t="str">
        <f t="shared" si="10"/>
        <v>Error?</v>
      </c>
    </row>
    <row r="728" spans="1:4" x14ac:dyDescent="0.2">
      <c r="A728" s="5">
        <v>667</v>
      </c>
      <c r="B728" s="138">
        <f>'Expenditures 15-22'!C44</f>
        <v>1018904</v>
      </c>
      <c r="D728" s="2" t="str">
        <f t="shared" si="10"/>
        <v>Error?</v>
      </c>
    </row>
    <row r="729" spans="1:4" x14ac:dyDescent="0.2">
      <c r="A729" s="5">
        <v>668</v>
      </c>
      <c r="B729" s="138">
        <f>'Expenditures 15-22'!C45</f>
        <v>756678</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1775582</v>
      </c>
      <c r="C731" s="2" t="s">
        <v>572</v>
      </c>
      <c r="D731" s="2" t="str">
        <f t="shared" si="10"/>
        <v>Error?</v>
      </c>
    </row>
    <row r="732" spans="1:4" x14ac:dyDescent="0.2">
      <c r="A732" s="5">
        <v>671</v>
      </c>
      <c r="B732" s="138">
        <f>'Expenditures 15-22'!C49</f>
        <v>174254</v>
      </c>
      <c r="D732" s="2" t="str">
        <f t="shared" si="10"/>
        <v>Error?</v>
      </c>
    </row>
    <row r="733" spans="1:4" x14ac:dyDescent="0.2">
      <c r="A733" s="5">
        <v>672</v>
      </c>
      <c r="B733" s="138">
        <f>'Expenditures 15-22'!C50</f>
        <v>293039</v>
      </c>
      <c r="D733" s="2" t="str">
        <f t="shared" si="10"/>
        <v>Error?</v>
      </c>
    </row>
    <row r="734" spans="1:4" x14ac:dyDescent="0.2">
      <c r="A734" s="5">
        <v>673</v>
      </c>
      <c r="B734" s="138">
        <f>'Expenditures 15-22'!C53</f>
        <v>781386</v>
      </c>
      <c r="C734" s="2" t="s">
        <v>572</v>
      </c>
      <c r="D734" s="2" t="str">
        <f t="shared" si="10"/>
        <v>Error?</v>
      </c>
    </row>
    <row r="735" spans="1:4" x14ac:dyDescent="0.2">
      <c r="A735" s="5">
        <v>674</v>
      </c>
      <c r="B735" s="138">
        <f>'Expenditures 15-22'!C55</f>
        <v>1263510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1263510</v>
      </c>
      <c r="C737" s="2" t="s">
        <v>572</v>
      </c>
      <c r="D737" s="2" t="str">
        <f t="shared" si="10"/>
        <v>Error?</v>
      </c>
    </row>
    <row r="738" spans="1:4" x14ac:dyDescent="0.2">
      <c r="A738" s="5">
        <v>677</v>
      </c>
      <c r="B738" s="138">
        <f>'Expenditures 15-22'!C59</f>
        <v>201675</v>
      </c>
      <c r="D738" s="2" t="str">
        <f t="shared" si="10"/>
        <v>Error?</v>
      </c>
    </row>
    <row r="739" spans="1:4" x14ac:dyDescent="0.2">
      <c r="A739" s="5">
        <v>678</v>
      </c>
      <c r="B739" s="138">
        <f>'Expenditures 15-22'!C60</f>
        <v>183657</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385332</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91753</v>
      </c>
      <c r="D748" s="2" t="str">
        <f t="shared" si="10"/>
        <v>Error?</v>
      </c>
    </row>
    <row r="749" spans="1:4" x14ac:dyDescent="0.2">
      <c r="A749" s="5">
        <v>688</v>
      </c>
      <c r="B749" s="138">
        <f>'Expenditures 15-22'!C70</f>
        <v>308870</v>
      </c>
      <c r="D749" s="2" t="str">
        <f t="shared" si="10"/>
        <v>Error?</v>
      </c>
    </row>
    <row r="750" spans="1:4" x14ac:dyDescent="0.2">
      <c r="A750" s="10">
        <v>689</v>
      </c>
      <c r="D750" s="2" t="str">
        <f t="shared" si="10"/>
        <v>OK</v>
      </c>
    </row>
    <row r="751" spans="1:4" x14ac:dyDescent="0.2">
      <c r="A751" s="5">
        <v>690</v>
      </c>
      <c r="B751" s="138">
        <f>'Expenditures 15-22'!C71</f>
        <v>127018</v>
      </c>
      <c r="D751" s="2" t="str">
        <f t="shared" si="10"/>
        <v>Error?</v>
      </c>
    </row>
    <row r="752" spans="1:4" x14ac:dyDescent="0.2">
      <c r="A752" s="10">
        <v>691</v>
      </c>
      <c r="D752" s="2" t="str">
        <f t="shared" si="10"/>
        <v>OK</v>
      </c>
    </row>
    <row r="753" spans="1:4" x14ac:dyDescent="0.2">
      <c r="A753" s="5">
        <v>692</v>
      </c>
      <c r="B753" s="138">
        <f>'Expenditures 15-22'!C72</f>
        <v>527641</v>
      </c>
      <c r="C753" s="2" t="s">
        <v>572</v>
      </c>
      <c r="D753" s="2" t="str">
        <f t="shared" si="10"/>
        <v>Error?</v>
      </c>
    </row>
    <row r="754" spans="1:4" x14ac:dyDescent="0.2">
      <c r="A754" s="5">
        <v>693</v>
      </c>
      <c r="B754" s="138">
        <f>'Expenditures 15-22'!C73</f>
        <v>1920</v>
      </c>
      <c r="D754" s="2" t="str">
        <f t="shared" si="10"/>
        <v>Error?</v>
      </c>
    </row>
    <row r="755" spans="1:4" x14ac:dyDescent="0.2">
      <c r="A755" s="5">
        <v>694</v>
      </c>
      <c r="B755" s="138">
        <f>'Expenditures 15-22'!C74</f>
        <v>8559966</v>
      </c>
      <c r="C755" s="2" t="s">
        <v>572</v>
      </c>
      <c r="D755" s="2" t="str">
        <f t="shared" si="10"/>
        <v>Error?</v>
      </c>
    </row>
    <row r="756" spans="1:4" x14ac:dyDescent="0.2">
      <c r="A756" s="5">
        <v>695</v>
      </c>
      <c r="B756" s="138">
        <f>'Expenditures 15-22'!C75</f>
        <v>501472</v>
      </c>
      <c r="D756" s="2" t="str">
        <f t="shared" si="10"/>
        <v>Error?</v>
      </c>
    </row>
    <row r="757" spans="1:4" x14ac:dyDescent="0.2">
      <c r="A757" s="5">
        <v>696</v>
      </c>
      <c r="B757" s="138">
        <f>'Expenditures 15-22'!C114</f>
        <v>27735264</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1175067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211781</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2281</v>
      </c>
      <c r="D776" s="2" t="str">
        <f t="shared" si="11"/>
        <v>Error?</v>
      </c>
    </row>
    <row r="777" spans="1:4" x14ac:dyDescent="0.2">
      <c r="A777" s="5">
        <v>716</v>
      </c>
      <c r="B777" s="138">
        <f>'Expenditures 15-22'!D15</f>
        <v>2869</v>
      </c>
      <c r="D777" s="2" t="str">
        <f t="shared" si="11"/>
        <v>Error?</v>
      </c>
    </row>
    <row r="778" spans="1:4" x14ac:dyDescent="0.2">
      <c r="A778" s="5">
        <v>717</v>
      </c>
      <c r="B778" s="138">
        <f>'Expenditures 15-22'!D33</f>
        <v>2099535</v>
      </c>
      <c r="C778" s="2" t="s">
        <v>572</v>
      </c>
      <c r="D778" s="2" t="str">
        <f t="shared" si="11"/>
        <v>Error?</v>
      </c>
    </row>
    <row r="779" spans="1:4" x14ac:dyDescent="0.2">
      <c r="A779" s="5">
        <v>718</v>
      </c>
      <c r="B779" s="138">
        <f>'Expenditures 15-22'!D36</f>
        <v>62108</v>
      </c>
      <c r="D779" s="2" t="str">
        <f t="shared" si="11"/>
        <v>Error?</v>
      </c>
    </row>
    <row r="780" spans="1:4" x14ac:dyDescent="0.2">
      <c r="A780" s="5">
        <v>719</v>
      </c>
      <c r="B780" s="138">
        <f>'Expenditures 15-22'!D37</f>
        <v>0</v>
      </c>
      <c r="D780" s="2" t="str">
        <f t="shared" si="11"/>
        <v>Error?</v>
      </c>
    </row>
    <row r="781" spans="1:4" x14ac:dyDescent="0.2">
      <c r="A781" s="5">
        <v>720</v>
      </c>
      <c r="B781" s="138">
        <f>'Expenditures 15-22'!D38</f>
        <v>98374</v>
      </c>
      <c r="D781" s="2" t="str">
        <f t="shared" si="11"/>
        <v>Error?</v>
      </c>
    </row>
    <row r="782" spans="1:4" x14ac:dyDescent="0.2">
      <c r="A782" s="5">
        <v>721</v>
      </c>
      <c r="B782" s="138">
        <f>'Expenditures 15-22'!D39</f>
        <v>76141</v>
      </c>
      <c r="D782" s="2" t="str">
        <f t="shared" si="11"/>
        <v>Error?</v>
      </c>
    </row>
    <row r="783" spans="1:4" x14ac:dyDescent="0.2">
      <c r="A783" s="5">
        <v>722</v>
      </c>
      <c r="B783" s="138">
        <f>'Expenditures 15-22'!D40</f>
        <v>76734</v>
      </c>
      <c r="D783" s="2" t="str">
        <f t="shared" si="11"/>
        <v>Error?</v>
      </c>
    </row>
    <row r="784" spans="1:4" x14ac:dyDescent="0.2">
      <c r="A784" s="5">
        <v>723</v>
      </c>
      <c r="B784" s="138">
        <f>'Expenditures 15-22'!D41</f>
        <v>35513</v>
      </c>
      <c r="D784" s="2" t="str">
        <f t="shared" si="11"/>
        <v>Error?</v>
      </c>
    </row>
    <row r="785" spans="1:4" x14ac:dyDescent="0.2">
      <c r="A785" s="5">
        <v>724</v>
      </c>
      <c r="B785" s="138">
        <f>'Expenditures 15-22'!D42</f>
        <v>348870</v>
      </c>
      <c r="C785" s="2" t="s">
        <v>572</v>
      </c>
      <c r="D785" s="2" t="str">
        <f t="shared" si="11"/>
        <v>Error?</v>
      </c>
    </row>
    <row r="786" spans="1:4" x14ac:dyDescent="0.2">
      <c r="A786" s="5">
        <v>725</v>
      </c>
      <c r="B786" s="138">
        <f>'Expenditures 15-22'!D44</f>
        <v>176979</v>
      </c>
      <c r="D786" s="2" t="str">
        <f t="shared" si="11"/>
        <v>Error?</v>
      </c>
    </row>
    <row r="787" spans="1:4" x14ac:dyDescent="0.2">
      <c r="A787" s="5">
        <v>726</v>
      </c>
      <c r="B787" s="138">
        <f>'Expenditures 15-22'!D45</f>
        <v>85310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262289</v>
      </c>
      <c r="C789" s="2" t="s">
        <v>572</v>
      </c>
      <c r="D789" s="2" t="str">
        <f t="shared" si="11"/>
        <v>Error?</v>
      </c>
    </row>
    <row r="790" spans="1:4" x14ac:dyDescent="0.2">
      <c r="A790" s="5">
        <v>729</v>
      </c>
      <c r="B790" s="138">
        <f>'Expenditures 15-22'!D49</f>
        <v>40986</v>
      </c>
      <c r="D790" s="2" t="str">
        <f t="shared" si="11"/>
        <v>Error?</v>
      </c>
    </row>
    <row r="791" spans="1:4" x14ac:dyDescent="0.2">
      <c r="A791" s="5">
        <v>730</v>
      </c>
      <c r="B791" s="138">
        <f>'Expenditures 15-22'!D50</f>
        <v>65531</v>
      </c>
      <c r="D791" s="2" t="str">
        <f t="shared" si="11"/>
        <v>Error?</v>
      </c>
    </row>
    <row r="792" spans="1:4" x14ac:dyDescent="0.2">
      <c r="A792" s="5">
        <v>731</v>
      </c>
      <c r="B792" s="138">
        <f>'Expenditures 15-22'!D53</f>
        <v>189990</v>
      </c>
      <c r="C792" s="2" t="s">
        <v>572</v>
      </c>
      <c r="D792" s="2" t="str">
        <f t="shared" si="11"/>
        <v>Error?</v>
      </c>
    </row>
    <row r="793" spans="1:4" x14ac:dyDescent="0.2">
      <c r="A793" s="5">
        <v>732</v>
      </c>
      <c r="B793" s="138">
        <f>'Expenditures 15-22'!D55</f>
        <v>378785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378785</v>
      </c>
      <c r="C795" s="2" t="s">
        <v>572</v>
      </c>
      <c r="D795" s="2" t="str">
        <f t="shared" si="11"/>
        <v>Error?</v>
      </c>
    </row>
    <row r="796" spans="1:4" x14ac:dyDescent="0.2">
      <c r="A796" s="5">
        <v>735</v>
      </c>
      <c r="B796" s="138">
        <f>'Expenditures 15-22'!D59</f>
        <v>32800</v>
      </c>
      <c r="D796" s="2" t="str">
        <f t="shared" si="11"/>
        <v>Error?</v>
      </c>
    </row>
    <row r="797" spans="1:4" x14ac:dyDescent="0.2">
      <c r="A797" s="5">
        <v>736</v>
      </c>
      <c r="B797" s="138">
        <f>'Expenditures 15-22'!D60</f>
        <v>27546</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60346</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17565</v>
      </c>
      <c r="D806" s="2" t="str">
        <f t="shared" si="11"/>
        <v>Error?</v>
      </c>
    </row>
    <row r="807" spans="1:4" x14ac:dyDescent="0.2">
      <c r="A807" s="5">
        <v>746</v>
      </c>
      <c r="B807" s="138">
        <f>'Expenditures 15-22'!D70</f>
        <v>46169</v>
      </c>
      <c r="D807" s="2" t="str">
        <f t="shared" si="11"/>
        <v>Error?</v>
      </c>
    </row>
    <row r="808" spans="1:4" x14ac:dyDescent="0.2">
      <c r="A808" s="10">
        <v>747</v>
      </c>
      <c r="D808" s="2" t="str">
        <f t="shared" si="11"/>
        <v>OK</v>
      </c>
    </row>
    <row r="809" spans="1:4" x14ac:dyDescent="0.2">
      <c r="A809" s="5">
        <v>748</v>
      </c>
      <c r="B809" s="138">
        <f>'Expenditures 15-22'!D71</f>
        <v>24098</v>
      </c>
      <c r="D809" s="2" t="str">
        <f t="shared" si="11"/>
        <v>Error?</v>
      </c>
    </row>
    <row r="810" spans="1:4" x14ac:dyDescent="0.2">
      <c r="A810" s="10">
        <v>749</v>
      </c>
      <c r="D810" s="2" t="str">
        <f t="shared" si="11"/>
        <v>OK</v>
      </c>
    </row>
    <row r="811" spans="1:4" x14ac:dyDescent="0.2">
      <c r="A811" s="5">
        <v>750</v>
      </c>
      <c r="B811" s="138">
        <f>'Expenditures 15-22'!D72</f>
        <v>87832</v>
      </c>
      <c r="C811" s="2" t="s">
        <v>572</v>
      </c>
      <c r="D811" s="2" t="str">
        <f t="shared" si="11"/>
        <v>Error?</v>
      </c>
    </row>
    <row r="812" spans="1:4" x14ac:dyDescent="0.2">
      <c r="A812" s="5">
        <v>751</v>
      </c>
      <c r="B812" s="138">
        <f>'Expenditures 15-22'!D73</f>
        <v>29</v>
      </c>
      <c r="D812" s="2" t="str">
        <f t="shared" si="11"/>
        <v>Error?</v>
      </c>
    </row>
    <row r="813" spans="1:4" x14ac:dyDescent="0.2">
      <c r="A813" s="5">
        <v>752</v>
      </c>
      <c r="B813" s="138">
        <f>'Expenditures 15-22'!D74</f>
        <v>1328141</v>
      </c>
      <c r="C813" s="2" t="s">
        <v>572</v>
      </c>
      <c r="D813" s="2" t="str">
        <f t="shared" si="11"/>
        <v>Error?</v>
      </c>
    </row>
    <row r="814" spans="1:4" x14ac:dyDescent="0.2">
      <c r="A814" s="5">
        <v>753</v>
      </c>
      <c r="B814" s="138">
        <f>'Expenditures 15-22'!D75</f>
        <v>23646</v>
      </c>
      <c r="D814" s="2" t="str">
        <f t="shared" si="11"/>
        <v>Error?</v>
      </c>
    </row>
    <row r="815" spans="1:4" x14ac:dyDescent="0.2">
      <c r="A815" s="5">
        <v>754</v>
      </c>
      <c r="B815" s="138">
        <f>'Expenditures 15-22'!D114</f>
        <v>3451322</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292954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2480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5344</v>
      </c>
      <c r="D834" s="2" t="str">
        <f t="shared" si="12"/>
        <v>Error?</v>
      </c>
    </row>
    <row r="835" spans="1:4" x14ac:dyDescent="0.2">
      <c r="A835" s="5">
        <v>774</v>
      </c>
      <c r="B835" s="138">
        <f>'Expenditures 15-22'!E15</f>
        <v>1671</v>
      </c>
      <c r="D835" s="2" t="str">
        <f t="shared" si="12"/>
        <v>Error?</v>
      </c>
    </row>
    <row r="836" spans="1:4" x14ac:dyDescent="0.2">
      <c r="A836" s="5">
        <v>775</v>
      </c>
      <c r="B836" s="138">
        <f>'Expenditures 15-22'!E33</f>
        <v>394254</v>
      </c>
      <c r="C836" s="2" t="s">
        <v>572</v>
      </c>
      <c r="D836" s="2" t="str">
        <f t="shared" si="12"/>
        <v>Error?</v>
      </c>
    </row>
    <row r="837" spans="1:4" x14ac:dyDescent="0.2">
      <c r="A837" s="5">
        <v>776</v>
      </c>
      <c r="B837" s="138">
        <f>'Expenditures 15-22'!E36</f>
        <v>110836</v>
      </c>
      <c r="D837" s="2" t="str">
        <f t="shared" si="12"/>
        <v>Error?</v>
      </c>
    </row>
    <row r="838" spans="1:4" x14ac:dyDescent="0.2">
      <c r="A838" s="5">
        <v>777</v>
      </c>
      <c r="B838" s="138">
        <f>'Expenditures 15-22'!E37</f>
        <v>0</v>
      </c>
      <c r="D838" s="2" t="str">
        <f t="shared" si="12"/>
        <v>Error?</v>
      </c>
    </row>
    <row r="839" spans="1:4" x14ac:dyDescent="0.2">
      <c r="A839" s="5">
        <v>778</v>
      </c>
      <c r="B839" s="138">
        <f>'Expenditures 15-22'!E38</f>
        <v>92058</v>
      </c>
      <c r="D839" s="2" t="str">
        <f t="shared" si="12"/>
        <v>Error?</v>
      </c>
    </row>
    <row r="840" spans="1:4" x14ac:dyDescent="0.2">
      <c r="A840" s="5">
        <v>779</v>
      </c>
      <c r="B840" s="138">
        <f>'Expenditures 15-22'!E39</f>
        <v>4615</v>
      </c>
      <c r="D840" s="2" t="str">
        <f t="shared" si="12"/>
        <v>Error?</v>
      </c>
    </row>
    <row r="841" spans="1:4" x14ac:dyDescent="0.2">
      <c r="A841" s="5">
        <v>780</v>
      </c>
      <c r="B841" s="138">
        <f>'Expenditures 15-22'!E40</f>
        <v>1415</v>
      </c>
      <c r="D841" s="2" t="str">
        <f t="shared" si="12"/>
        <v>Error?</v>
      </c>
    </row>
    <row r="842" spans="1:4" x14ac:dyDescent="0.2">
      <c r="A842" s="5">
        <v>781</v>
      </c>
      <c r="B842" s="138">
        <f>'Expenditures 15-22'!E41</f>
        <v>13298</v>
      </c>
      <c r="D842" s="2" t="str">
        <f t="shared" si="12"/>
        <v>Error?</v>
      </c>
    </row>
    <row r="843" spans="1:4" x14ac:dyDescent="0.2">
      <c r="A843" s="5">
        <v>782</v>
      </c>
      <c r="B843" s="138">
        <f>'Expenditures 15-22'!E42</f>
        <v>222222</v>
      </c>
      <c r="C843" s="2" t="s">
        <v>572</v>
      </c>
      <c r="D843" s="2" t="str">
        <f t="shared" si="12"/>
        <v>Error?</v>
      </c>
    </row>
    <row r="844" spans="1:4" x14ac:dyDescent="0.2">
      <c r="A844" s="5">
        <v>783</v>
      </c>
      <c r="B844" s="138">
        <f>'Expenditures 15-22'!E44</f>
        <v>242505</v>
      </c>
      <c r="D844" s="2" t="str">
        <f t="shared" si="12"/>
        <v>Error?</v>
      </c>
    </row>
    <row r="845" spans="1:4" x14ac:dyDescent="0.2">
      <c r="A845" s="5">
        <v>784</v>
      </c>
      <c r="B845" s="138">
        <f>'Expenditures 15-22'!E45</f>
        <v>959</v>
      </c>
      <c r="D845" s="2" t="str">
        <f t="shared" si="12"/>
        <v>Error?</v>
      </c>
    </row>
    <row r="846" spans="1:4" x14ac:dyDescent="0.2">
      <c r="A846" s="5">
        <v>785</v>
      </c>
      <c r="B846" s="138">
        <f>'Expenditures 15-22'!E46</f>
        <v>61018</v>
      </c>
      <c r="D846" s="2" t="str">
        <f t="shared" si="12"/>
        <v>Error?</v>
      </c>
    </row>
    <row r="847" spans="1:4" x14ac:dyDescent="0.2">
      <c r="A847" s="5">
        <v>786</v>
      </c>
      <c r="B847" s="138">
        <f>'Expenditures 15-22'!E47</f>
        <v>304482</v>
      </c>
      <c r="C847" s="2" t="s">
        <v>572</v>
      </c>
      <c r="D847" s="2" t="str">
        <f t="shared" si="12"/>
        <v>Error?</v>
      </c>
    </row>
    <row r="848" spans="1:4" x14ac:dyDescent="0.2">
      <c r="A848" s="5">
        <v>787</v>
      </c>
      <c r="B848" s="138">
        <f>'Expenditures 15-22'!E49</f>
        <v>52680</v>
      </c>
      <c r="D848" s="2" t="str">
        <f t="shared" si="12"/>
        <v>Error?</v>
      </c>
    </row>
    <row r="849" spans="1:4" x14ac:dyDescent="0.2">
      <c r="A849" s="5">
        <v>788</v>
      </c>
      <c r="B849" s="138">
        <f>'Expenditures 15-22'!E50</f>
        <v>4131</v>
      </c>
      <c r="D849" s="2" t="str">
        <f t="shared" si="12"/>
        <v>Error?</v>
      </c>
    </row>
    <row r="850" spans="1:4" x14ac:dyDescent="0.2">
      <c r="A850" s="5">
        <v>789</v>
      </c>
      <c r="B850" s="138">
        <f>'Expenditures 15-22'!E53</f>
        <v>62450</v>
      </c>
      <c r="C850" s="2" t="s">
        <v>572</v>
      </c>
      <c r="D850" s="2" t="str">
        <f t="shared" si="12"/>
        <v>Error?</v>
      </c>
    </row>
    <row r="851" spans="1:4" x14ac:dyDescent="0.2">
      <c r="A851" s="5">
        <v>790</v>
      </c>
      <c r="B851" s="138">
        <f>'Expenditures 15-22'!E55</f>
        <v>939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939</v>
      </c>
      <c r="C853" s="2" t="s">
        <v>572</v>
      </c>
      <c r="D853" s="2" t="str">
        <f t="shared" si="12"/>
        <v>Error?</v>
      </c>
    </row>
    <row r="854" spans="1:4" x14ac:dyDescent="0.2">
      <c r="A854" s="5">
        <v>793</v>
      </c>
      <c r="B854" s="138">
        <f>'Expenditures 15-22'!E59</f>
        <v>4924</v>
      </c>
      <c r="D854" s="2" t="str">
        <f t="shared" si="12"/>
        <v>Error?</v>
      </c>
    </row>
    <row r="855" spans="1:4" x14ac:dyDescent="0.2">
      <c r="A855" s="5">
        <v>794</v>
      </c>
      <c r="B855" s="138">
        <f>'Expenditures 15-22'!E60</f>
        <v>151627</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535299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691850</v>
      </c>
      <c r="C861" s="2" t="s">
        <v>572</v>
      </c>
      <c r="D861" s="2" t="str">
        <f t="shared" si="12"/>
        <v>Error?</v>
      </c>
    </row>
    <row r="862" spans="1:4" x14ac:dyDescent="0.2">
      <c r="A862" s="5">
        <v>801</v>
      </c>
      <c r="B862" s="138">
        <f>'Expenditures 15-22'!E67</f>
        <v>2740</v>
      </c>
      <c r="D862" s="2" t="str">
        <f t="shared" si="12"/>
        <v>Error?</v>
      </c>
    </row>
    <row r="863" spans="1:4" x14ac:dyDescent="0.2">
      <c r="A863" s="5">
        <v>802</v>
      </c>
      <c r="B863" s="138">
        <f>'Expenditures 15-22'!E68</f>
        <v>11613</v>
      </c>
      <c r="D863" s="2" t="str">
        <f t="shared" si="12"/>
        <v>Error?</v>
      </c>
    </row>
    <row r="864" spans="1:4" x14ac:dyDescent="0.2">
      <c r="A864" s="5">
        <v>803</v>
      </c>
      <c r="B864" s="138">
        <f>'Expenditures 15-22'!E69</f>
        <v>55426</v>
      </c>
      <c r="D864" s="2" t="str">
        <f t="shared" si="12"/>
        <v>Error?</v>
      </c>
    </row>
    <row r="865" spans="1:4" x14ac:dyDescent="0.2">
      <c r="A865" s="5">
        <v>804</v>
      </c>
      <c r="B865" s="138">
        <f>'Expenditures 15-22'!E70</f>
        <v>66326</v>
      </c>
      <c r="D865" s="2" t="str">
        <f t="shared" si="12"/>
        <v>Error?</v>
      </c>
    </row>
    <row r="866" spans="1:4" x14ac:dyDescent="0.2">
      <c r="A866" s="10">
        <v>805</v>
      </c>
      <c r="D866" s="2" t="str">
        <f t="shared" si="12"/>
        <v>OK</v>
      </c>
    </row>
    <row r="867" spans="1:4" x14ac:dyDescent="0.2">
      <c r="A867" s="5">
        <v>806</v>
      </c>
      <c r="B867" s="138">
        <f>'Expenditures 15-22'!E71</f>
        <v>266621</v>
      </c>
      <c r="D867" s="2" t="str">
        <f t="shared" si="12"/>
        <v>Error?</v>
      </c>
    </row>
    <row r="868" spans="1:4" x14ac:dyDescent="0.2">
      <c r="A868" s="10">
        <v>807</v>
      </c>
      <c r="D868" s="2" t="str">
        <f t="shared" si="12"/>
        <v>OK</v>
      </c>
    </row>
    <row r="869" spans="1:4" x14ac:dyDescent="0.2">
      <c r="A869" s="5">
        <v>808</v>
      </c>
      <c r="B869" s="138">
        <f>'Expenditures 15-22'!E72</f>
        <v>402726</v>
      </c>
      <c r="C869" s="2" t="s">
        <v>572</v>
      </c>
      <c r="D869" s="2" t="str">
        <f t="shared" si="12"/>
        <v>Error?</v>
      </c>
    </row>
    <row r="870" spans="1:4" x14ac:dyDescent="0.2">
      <c r="A870" s="5">
        <v>809</v>
      </c>
      <c r="B870" s="138">
        <f>'Expenditures 15-22'!E73</f>
        <v>675</v>
      </c>
      <c r="D870" s="2" t="str">
        <f t="shared" si="12"/>
        <v>Error?</v>
      </c>
    </row>
    <row r="871" spans="1:4" x14ac:dyDescent="0.2">
      <c r="A871" s="5">
        <v>810</v>
      </c>
      <c r="B871" s="138">
        <f>'Expenditures 15-22'!E74</f>
        <v>1685344</v>
      </c>
      <c r="C871" s="2" t="s">
        <v>572</v>
      </c>
      <c r="D871" s="2" t="str">
        <f t="shared" si="12"/>
        <v>Error?</v>
      </c>
    </row>
    <row r="872" spans="1:4" x14ac:dyDescent="0.2">
      <c r="A872" s="5">
        <v>811</v>
      </c>
      <c r="B872" s="138">
        <f>'Expenditures 15-22'!E75</f>
        <v>63343</v>
      </c>
      <c r="D872" s="2" t="str">
        <f t="shared" si="12"/>
        <v>Error?</v>
      </c>
    </row>
    <row r="873" spans="1:4" x14ac:dyDescent="0.2">
      <c r="A873" s="5">
        <v>812</v>
      </c>
      <c r="B873" s="138">
        <f>'Expenditures 15-22'!E114</f>
        <v>2142941</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1450373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50583</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7113</v>
      </c>
      <c r="D892" s="2" t="str">
        <f t="shared" si="12"/>
        <v>Error?</v>
      </c>
    </row>
    <row r="893" spans="1:4" x14ac:dyDescent="0.2">
      <c r="A893" s="5">
        <v>832</v>
      </c>
      <c r="B893" s="138">
        <f>'Expenditures 15-22'!F15</f>
        <v>4306</v>
      </c>
      <c r="D893" s="2" t="str">
        <f t="shared" si="12"/>
        <v>Error?</v>
      </c>
    </row>
    <row r="894" spans="1:4" x14ac:dyDescent="0.2">
      <c r="A894" s="5">
        <v>833</v>
      </c>
      <c r="B894" s="138">
        <f>'Expenditures 15-22'!F33</f>
        <v>1826394</v>
      </c>
      <c r="C894" s="2" t="s">
        <v>572</v>
      </c>
      <c r="D894" s="2" t="str">
        <f t="shared" si="12"/>
        <v>Error?</v>
      </c>
    </row>
    <row r="895" spans="1:4" x14ac:dyDescent="0.2">
      <c r="A895" s="5">
        <v>834</v>
      </c>
      <c r="B895" s="138">
        <f>'Expenditures 15-22'!F36</f>
        <v>143</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23712</v>
      </c>
      <c r="D897" s="2" t="str">
        <f t="shared" si="13"/>
        <v>Error?</v>
      </c>
    </row>
    <row r="898" spans="1:4" x14ac:dyDescent="0.2">
      <c r="A898" s="5">
        <v>837</v>
      </c>
      <c r="B898" s="138">
        <f>'Expenditures 15-22'!F39</f>
        <v>5125</v>
      </c>
      <c r="D898" s="2" t="str">
        <f t="shared" si="13"/>
        <v>Error?</v>
      </c>
    </row>
    <row r="899" spans="1:4" x14ac:dyDescent="0.2">
      <c r="A899" s="5">
        <v>838</v>
      </c>
      <c r="B899" s="138">
        <f>'Expenditures 15-22'!F40</f>
        <v>4770</v>
      </c>
      <c r="D899" s="2" t="str">
        <f t="shared" si="13"/>
        <v>Error?</v>
      </c>
    </row>
    <row r="900" spans="1:4" x14ac:dyDescent="0.2">
      <c r="A900" s="5">
        <v>839</v>
      </c>
      <c r="B900" s="138">
        <f>'Expenditures 15-22'!F41</f>
        <v>4037</v>
      </c>
      <c r="D900" s="2" t="str">
        <f t="shared" si="13"/>
        <v>Error?</v>
      </c>
    </row>
    <row r="901" spans="1:4" x14ac:dyDescent="0.2">
      <c r="A901" s="5">
        <v>840</v>
      </c>
      <c r="B901" s="138">
        <f>'Expenditures 15-22'!F42</f>
        <v>37787</v>
      </c>
      <c r="C901" s="2" t="s">
        <v>572</v>
      </c>
      <c r="D901" s="2" t="str">
        <f t="shared" si="13"/>
        <v>Error?</v>
      </c>
    </row>
    <row r="902" spans="1:4" x14ac:dyDescent="0.2">
      <c r="A902" s="5">
        <v>841</v>
      </c>
      <c r="B902" s="138">
        <f>'Expenditures 15-22'!F44</f>
        <v>43938</v>
      </c>
      <c r="D902" s="2" t="str">
        <f t="shared" si="13"/>
        <v>Error?</v>
      </c>
    </row>
    <row r="903" spans="1:4" x14ac:dyDescent="0.2">
      <c r="A903" s="5">
        <v>842</v>
      </c>
      <c r="B903" s="138">
        <f>'Expenditures 15-22'!F45</f>
        <v>39723</v>
      </c>
      <c r="D903" s="2" t="str">
        <f t="shared" si="13"/>
        <v>Error?</v>
      </c>
    </row>
    <row r="904" spans="1:4" x14ac:dyDescent="0.2">
      <c r="A904" s="5">
        <v>843</v>
      </c>
      <c r="B904" s="138">
        <f>'Expenditures 15-22'!F46</f>
        <v>0</v>
      </c>
      <c r="D904" s="2" t="str">
        <f t="shared" si="13"/>
        <v>Error?</v>
      </c>
    </row>
    <row r="905" spans="1:4" x14ac:dyDescent="0.2">
      <c r="A905" s="5">
        <v>844</v>
      </c>
      <c r="B905" s="138">
        <f>'Expenditures 15-22'!F47</f>
        <v>83661</v>
      </c>
      <c r="C905" s="2" t="s">
        <v>572</v>
      </c>
      <c r="D905" s="2" t="str">
        <f t="shared" si="13"/>
        <v>Error?</v>
      </c>
    </row>
    <row r="906" spans="1:4" x14ac:dyDescent="0.2">
      <c r="A906" s="5">
        <v>845</v>
      </c>
      <c r="B906" s="138">
        <f>'Expenditures 15-22'!F49</f>
        <v>3465</v>
      </c>
      <c r="D906" s="2" t="str">
        <f t="shared" si="13"/>
        <v>Error?</v>
      </c>
    </row>
    <row r="907" spans="1:4" x14ac:dyDescent="0.2">
      <c r="A907" s="5">
        <v>846</v>
      </c>
      <c r="B907" s="138">
        <f>'Expenditures 15-22'!F50</f>
        <v>2024</v>
      </c>
      <c r="D907" s="2" t="str">
        <f t="shared" si="13"/>
        <v>Error?</v>
      </c>
    </row>
    <row r="908" spans="1:4" x14ac:dyDescent="0.2">
      <c r="A908" s="5">
        <v>847</v>
      </c>
      <c r="B908" s="138">
        <f>'Expenditures 15-22'!F53</f>
        <v>6099</v>
      </c>
      <c r="C908" s="2" t="s">
        <v>572</v>
      </c>
      <c r="D908" s="2" t="str">
        <f t="shared" si="13"/>
        <v>Error?</v>
      </c>
    </row>
    <row r="909" spans="1:4" x14ac:dyDescent="0.2">
      <c r="A909" s="5">
        <v>848</v>
      </c>
      <c r="B909" s="138">
        <f>'Expenditures 15-22'!F55</f>
        <v>721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721</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3831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5814</v>
      </c>
      <c r="D916" s="2" t="str">
        <f t="shared" si="13"/>
        <v>Error?</v>
      </c>
    </row>
    <row r="917" spans="1:4" x14ac:dyDescent="0.2">
      <c r="A917" s="5">
        <v>856</v>
      </c>
      <c r="B917" s="138">
        <f>'Expenditures 15-22'!F64</f>
        <v>-555</v>
      </c>
      <c r="D917" s="2" t="str">
        <f t="shared" si="13"/>
        <v>Error?</v>
      </c>
    </row>
    <row r="918" spans="1:4" x14ac:dyDescent="0.2">
      <c r="A918" s="10">
        <v>857</v>
      </c>
      <c r="D918" s="2" t="str">
        <f t="shared" si="13"/>
        <v>OK</v>
      </c>
    </row>
    <row r="919" spans="1:4" x14ac:dyDescent="0.2">
      <c r="A919" s="5">
        <v>858</v>
      </c>
      <c r="B919" s="138">
        <f>'Expenditures 15-22'!F65</f>
        <v>9090</v>
      </c>
      <c r="C919" s="2" t="s">
        <v>572</v>
      </c>
      <c r="D919" s="2" t="str">
        <f t="shared" si="13"/>
        <v>Error?</v>
      </c>
    </row>
    <row r="920" spans="1:4" x14ac:dyDescent="0.2">
      <c r="A920" s="5">
        <v>859</v>
      </c>
      <c r="B920" s="138">
        <f>'Expenditures 15-22'!F67</f>
        <v>2898</v>
      </c>
      <c r="D920" s="2" t="str">
        <f t="shared" si="13"/>
        <v>Error?</v>
      </c>
    </row>
    <row r="921" spans="1:4" x14ac:dyDescent="0.2">
      <c r="A921" s="5">
        <v>860</v>
      </c>
      <c r="B921" s="138">
        <f>'Expenditures 15-22'!F68</f>
        <v>0</v>
      </c>
      <c r="D921" s="2" t="str">
        <f t="shared" si="13"/>
        <v>Error?</v>
      </c>
    </row>
    <row r="922" spans="1:4" x14ac:dyDescent="0.2">
      <c r="A922" s="5">
        <v>861</v>
      </c>
      <c r="B922" s="138">
        <f>'Expenditures 15-22'!F69</f>
        <v>2502</v>
      </c>
      <c r="D922" s="2" t="str">
        <f t="shared" si="13"/>
        <v>Error?</v>
      </c>
    </row>
    <row r="923" spans="1:4" x14ac:dyDescent="0.2">
      <c r="A923" s="5">
        <v>862</v>
      </c>
      <c r="B923" s="138">
        <f>'Expenditures 15-22'!F70</f>
        <v>4227</v>
      </c>
      <c r="D923" s="2" t="str">
        <f t="shared" si="13"/>
        <v>Error?</v>
      </c>
    </row>
    <row r="924" spans="1:4" x14ac:dyDescent="0.2">
      <c r="A924" s="10">
        <v>863</v>
      </c>
      <c r="D924" s="2" t="str">
        <f t="shared" si="13"/>
        <v>OK</v>
      </c>
    </row>
    <row r="925" spans="1:4" x14ac:dyDescent="0.2">
      <c r="A925" s="5">
        <v>864</v>
      </c>
      <c r="B925" s="138">
        <f>'Expenditures 15-22'!F71</f>
        <v>4002</v>
      </c>
      <c r="D925" s="2" t="str">
        <f t="shared" si="13"/>
        <v>Error?</v>
      </c>
    </row>
    <row r="926" spans="1:4" x14ac:dyDescent="0.2">
      <c r="A926" s="10">
        <v>865</v>
      </c>
      <c r="D926" s="2" t="str">
        <f t="shared" si="13"/>
        <v>OK</v>
      </c>
    </row>
    <row r="927" spans="1:4" x14ac:dyDescent="0.2">
      <c r="A927" s="5">
        <v>866</v>
      </c>
      <c r="B927" s="138">
        <f>'Expenditures 15-22'!F72</f>
        <v>13629</v>
      </c>
      <c r="C927" s="2" t="s">
        <v>572</v>
      </c>
      <c r="D927" s="2" t="str">
        <f t="shared" si="13"/>
        <v>Error?</v>
      </c>
    </row>
    <row r="928" spans="1:4" x14ac:dyDescent="0.2">
      <c r="A928" s="5">
        <v>867</v>
      </c>
      <c r="B928" s="138">
        <f>'Expenditures 15-22'!F73</f>
        <v>4062</v>
      </c>
      <c r="D928" s="2" t="str">
        <f t="shared" si="13"/>
        <v>Error?</v>
      </c>
    </row>
    <row r="929" spans="1:4" x14ac:dyDescent="0.2">
      <c r="A929" s="5">
        <v>868</v>
      </c>
      <c r="B929" s="138">
        <f>'Expenditures 15-22'!F74</f>
        <v>155049</v>
      </c>
      <c r="C929" s="2" t="s">
        <v>572</v>
      </c>
      <c r="D929" s="2" t="str">
        <f t="shared" si="13"/>
        <v>Error?</v>
      </c>
    </row>
    <row r="930" spans="1:4" x14ac:dyDescent="0.2">
      <c r="A930" s="5">
        <v>869</v>
      </c>
      <c r="B930" s="138">
        <f>'Expenditures 15-22'!F75</f>
        <v>12666</v>
      </c>
      <c r="D930" s="2" t="str">
        <f t="shared" si="13"/>
        <v>Error?</v>
      </c>
    </row>
    <row r="931" spans="1:4" x14ac:dyDescent="0.2">
      <c r="A931" s="5">
        <v>870</v>
      </c>
      <c r="B931" s="138">
        <f>'Expenditures 15-22'!F114</f>
        <v>1994109</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79096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79096</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16033</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16033</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37930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37930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53963</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133059</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1326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249</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2365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347868</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3154</v>
      </c>
      <c r="D1018" s="2" t="str">
        <f t="shared" si="14"/>
        <v>Error?</v>
      </c>
    </row>
    <row r="1019" spans="1:4" x14ac:dyDescent="0.2">
      <c r="A1019" s="5">
        <v>958</v>
      </c>
      <c r="B1019" s="138">
        <f>'Expenditures 15-22'!H45</f>
        <v>295</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3449</v>
      </c>
      <c r="C1021" s="2" t="s">
        <v>572</v>
      </c>
      <c r="D1021" s="2" t="str">
        <f t="shared" si="14"/>
        <v>Error?</v>
      </c>
    </row>
    <row r="1022" spans="1:4" x14ac:dyDescent="0.2">
      <c r="A1022" s="5">
        <v>961</v>
      </c>
      <c r="B1022" s="138">
        <f>'Expenditures 15-22'!H49</f>
        <v>16217</v>
      </c>
      <c r="D1022" s="2" t="str">
        <f t="shared" si="14"/>
        <v>Error?</v>
      </c>
    </row>
    <row r="1023" spans="1:4" x14ac:dyDescent="0.2">
      <c r="A1023" s="5">
        <v>962</v>
      </c>
      <c r="B1023" s="138">
        <f>'Expenditures 15-22'!H50</f>
        <v>750</v>
      </c>
      <c r="D1023" s="2" t="str">
        <f t="shared" ref="D1023:D1086" si="15">IF(ISBLANK(B1023),"OK",IF(A1023-B1023=0,"OK","Error?"))</f>
        <v>Error?</v>
      </c>
    </row>
    <row r="1024" spans="1:4" x14ac:dyDescent="0.2">
      <c r="A1024" s="5">
        <v>963</v>
      </c>
      <c r="B1024" s="138">
        <f>'Expenditures 15-22'!H53</f>
        <v>16967</v>
      </c>
      <c r="C1024" s="2" t="s">
        <v>572</v>
      </c>
      <c r="D1024" s="2" t="str">
        <f t="shared" si="15"/>
        <v>Error?</v>
      </c>
    </row>
    <row r="1025" spans="1:4" x14ac:dyDescent="0.2">
      <c r="A1025" s="5">
        <v>964</v>
      </c>
      <c r="B1025" s="138">
        <f>'Expenditures 15-22'!H55</f>
        <v>3515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3515</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1475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51</v>
      </c>
      <c r="D1033" s="2" t="str">
        <f t="shared" si="15"/>
        <v>Error?</v>
      </c>
    </row>
    <row r="1034" spans="1:4" x14ac:dyDescent="0.2">
      <c r="A1034" s="10">
        <v>973</v>
      </c>
      <c r="D1034" s="2" t="str">
        <f t="shared" si="15"/>
        <v>OK</v>
      </c>
    </row>
    <row r="1035" spans="1:4" x14ac:dyDescent="0.2">
      <c r="A1035" s="5">
        <v>974</v>
      </c>
      <c r="B1035" s="138">
        <f>'Expenditures 15-22'!H65</f>
        <v>1526</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710</v>
      </c>
      <c r="D1038" s="2" t="str">
        <f t="shared" si="15"/>
        <v>Error?</v>
      </c>
    </row>
    <row r="1039" spans="1:4" x14ac:dyDescent="0.2">
      <c r="A1039" s="5">
        <v>978</v>
      </c>
      <c r="B1039" s="138">
        <f>'Expenditures 15-22'!H70</f>
        <v>650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1360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26817</v>
      </c>
      <c r="C1045" s="2" t="s">
        <v>572</v>
      </c>
      <c r="D1045" s="2" t="str">
        <f t="shared" si="15"/>
        <v>Error?</v>
      </c>
    </row>
    <row r="1046" spans="1:4" x14ac:dyDescent="0.2">
      <c r="A1046" s="5">
        <v>985</v>
      </c>
      <c r="B1046" s="138">
        <f>'Expenditures 15-22'!H75</f>
        <v>25</v>
      </c>
      <c r="D1046" s="2" t="str">
        <f t="shared" si="15"/>
        <v>Error?</v>
      </c>
    </row>
    <row r="1047" spans="1:4" x14ac:dyDescent="0.2">
      <c r="A1047" s="5">
        <v>986</v>
      </c>
      <c r="B1047" s="138">
        <f>'Expenditures 15-22'!H102</f>
        <v>1199729</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1574439</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14119443</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1999912</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172438</v>
      </c>
      <c r="C1106" s="2" t="s">
        <v>572</v>
      </c>
      <c r="D1106" s="2" t="str">
        <f t="shared" si="16"/>
        <v>Error?</v>
      </c>
    </row>
    <row r="1107" spans="1:4" x14ac:dyDescent="0.2">
      <c r="A1107" s="5">
        <v>1046</v>
      </c>
      <c r="B1107" s="138">
        <f>'Expenditures 15-22'!K15</f>
        <v>161615</v>
      </c>
      <c r="C1107" s="2" t="s">
        <v>572</v>
      </c>
      <c r="D1107" s="2" t="str">
        <f t="shared" si="16"/>
        <v>Error?</v>
      </c>
    </row>
    <row r="1108" spans="1:4" x14ac:dyDescent="0.2">
      <c r="A1108" s="5">
        <v>1047</v>
      </c>
      <c r="B1108" s="138">
        <f>'Expenditures 15-22'!K33</f>
        <v>23661645</v>
      </c>
      <c r="C1108" s="2" t="s">
        <v>572</v>
      </c>
      <c r="D1108" s="2" t="str">
        <f t="shared" si="16"/>
        <v>Error?</v>
      </c>
    </row>
    <row r="1109" spans="1:4" x14ac:dyDescent="0.2">
      <c r="A1109" s="5">
        <v>1048</v>
      </c>
      <c r="B1109" s="138">
        <f>'Expenditures 15-22'!K36</f>
        <v>881911</v>
      </c>
      <c r="C1109" s="2" t="s">
        <v>572</v>
      </c>
      <c r="D1109" s="2" t="str">
        <f t="shared" si="16"/>
        <v>Error?</v>
      </c>
    </row>
    <row r="1110" spans="1:4" x14ac:dyDescent="0.2">
      <c r="A1110" s="5">
        <v>1049</v>
      </c>
      <c r="B1110" s="138">
        <f>'Expenditures 15-22'!K37</f>
        <v>0</v>
      </c>
      <c r="C1110" s="2" t="s">
        <v>572</v>
      </c>
      <c r="D1110" s="2" t="str">
        <f t="shared" si="16"/>
        <v>Error?</v>
      </c>
    </row>
    <row r="1111" spans="1:4" x14ac:dyDescent="0.2">
      <c r="A1111" s="5">
        <v>1050</v>
      </c>
      <c r="B1111" s="138">
        <f>'Expenditures 15-22'!K38</f>
        <v>1145864</v>
      </c>
      <c r="C1111" s="2" t="s">
        <v>572</v>
      </c>
      <c r="D1111" s="2" t="str">
        <f t="shared" si="16"/>
        <v>Error?</v>
      </c>
    </row>
    <row r="1112" spans="1:4" x14ac:dyDescent="0.2">
      <c r="A1112" s="5">
        <v>1051</v>
      </c>
      <c r="B1112" s="138">
        <f>'Expenditures 15-22'!K39</f>
        <v>829454</v>
      </c>
      <c r="C1112" s="2" t="s">
        <v>572</v>
      </c>
      <c r="D1112" s="2" t="str">
        <f t="shared" si="16"/>
        <v>Error?</v>
      </c>
    </row>
    <row r="1113" spans="1:4" x14ac:dyDescent="0.2">
      <c r="A1113" s="5">
        <v>1052</v>
      </c>
      <c r="B1113" s="138">
        <f>'Expenditures 15-22'!K40</f>
        <v>862309</v>
      </c>
      <c r="C1113" s="2" t="s">
        <v>572</v>
      </c>
      <c r="D1113" s="2" t="str">
        <f t="shared" si="16"/>
        <v>Error?</v>
      </c>
    </row>
    <row r="1114" spans="1:4" x14ac:dyDescent="0.2">
      <c r="A1114" s="5">
        <v>1053</v>
      </c>
      <c r="B1114" s="138">
        <f>'Expenditures 15-22'!K41</f>
        <v>719054</v>
      </c>
      <c r="C1114" s="2" t="s">
        <v>572</v>
      </c>
      <c r="D1114" s="2" t="str">
        <f t="shared" si="16"/>
        <v>Error?</v>
      </c>
    </row>
    <row r="1115" spans="1:4" x14ac:dyDescent="0.2">
      <c r="A1115" s="5">
        <v>1054</v>
      </c>
      <c r="B1115" s="138">
        <f>'Expenditures 15-22'!K42</f>
        <v>4438592</v>
      </c>
      <c r="C1115" s="2" t="s">
        <v>572</v>
      </c>
      <c r="D1115" s="2" t="str">
        <f t="shared" si="16"/>
        <v>Error?</v>
      </c>
    </row>
    <row r="1116" spans="1:4" x14ac:dyDescent="0.2">
      <c r="A1116" s="5">
        <v>1055</v>
      </c>
      <c r="B1116" s="138">
        <f>'Expenditures 15-22'!K44</f>
        <v>1505908</v>
      </c>
      <c r="C1116" s="2" t="s">
        <v>572</v>
      </c>
      <c r="D1116" s="2" t="str">
        <f t="shared" si="16"/>
        <v>Error?</v>
      </c>
    </row>
    <row r="1117" spans="1:4" x14ac:dyDescent="0.2">
      <c r="A1117" s="5">
        <v>1056</v>
      </c>
      <c r="B1117" s="138">
        <f>'Expenditures 15-22'!K45</f>
        <v>882965</v>
      </c>
      <c r="C1117" s="2" t="s">
        <v>572</v>
      </c>
      <c r="D1117" s="2" t="str">
        <f t="shared" si="16"/>
        <v>Error?</v>
      </c>
    </row>
    <row r="1118" spans="1:4" x14ac:dyDescent="0.2">
      <c r="A1118" s="5">
        <v>1057</v>
      </c>
      <c r="B1118" s="138">
        <f>'Expenditures 15-22'!K46</f>
        <v>61018</v>
      </c>
      <c r="C1118" s="2" t="s">
        <v>572</v>
      </c>
      <c r="D1118" s="2" t="str">
        <f t="shared" si="16"/>
        <v>Error?</v>
      </c>
    </row>
    <row r="1119" spans="1:4" x14ac:dyDescent="0.2">
      <c r="A1119" s="5">
        <v>1058</v>
      </c>
      <c r="B1119" s="138">
        <f>'Expenditures 15-22'!K47</f>
        <v>2449891</v>
      </c>
      <c r="C1119" s="2" t="s">
        <v>572</v>
      </c>
      <c r="D1119" s="2" t="str">
        <f t="shared" si="16"/>
        <v>Error?</v>
      </c>
    </row>
    <row r="1120" spans="1:4" x14ac:dyDescent="0.2">
      <c r="A1120" s="5">
        <v>1059</v>
      </c>
      <c r="B1120" s="138">
        <f>'Expenditures 15-22'!K49</f>
        <v>287602</v>
      </c>
      <c r="C1120" s="2" t="s">
        <v>572</v>
      </c>
      <c r="D1120" s="2" t="str">
        <f t="shared" si="16"/>
        <v>Error?</v>
      </c>
    </row>
    <row r="1121" spans="1:4" x14ac:dyDescent="0.2">
      <c r="A1121" s="5">
        <v>1060</v>
      </c>
      <c r="B1121" s="138">
        <f>'Expenditures 15-22'!K50</f>
        <v>365475</v>
      </c>
      <c r="C1121" s="2" t="s">
        <v>572</v>
      </c>
      <c r="D1121" s="2" t="str">
        <f t="shared" si="16"/>
        <v>Error?</v>
      </c>
    </row>
    <row r="1122" spans="1:4" x14ac:dyDescent="0.2">
      <c r="A1122" s="5">
        <v>1061</v>
      </c>
      <c r="B1122" s="138">
        <f>'Expenditures 15-22'!K53</f>
        <v>1056892</v>
      </c>
      <c r="C1122" s="2" t="s">
        <v>572</v>
      </c>
      <c r="D1122" s="2" t="str">
        <f t="shared" si="16"/>
        <v>Error?</v>
      </c>
    </row>
    <row r="1123" spans="1:4" x14ac:dyDescent="0.2">
      <c r="A1123" s="5">
        <v>1062</v>
      </c>
      <c r="B1123" s="138">
        <f>'Expenditures 15-22'!K55</f>
        <v>1647470</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1647470</v>
      </c>
      <c r="C1125" s="2" t="s">
        <v>572</v>
      </c>
      <c r="D1125" s="2" t="str">
        <f t="shared" si="16"/>
        <v>Error?</v>
      </c>
    </row>
    <row r="1126" spans="1:4" x14ac:dyDescent="0.2">
      <c r="A1126" s="5">
        <v>1065</v>
      </c>
      <c r="B1126" s="138">
        <f>'Expenditures 15-22'!K59</f>
        <v>239399</v>
      </c>
      <c r="C1126" s="2" t="s">
        <v>572</v>
      </c>
      <c r="D1126" s="2" t="str">
        <f t="shared" si="16"/>
        <v>Error?</v>
      </c>
    </row>
    <row r="1127" spans="1:4" x14ac:dyDescent="0.2">
      <c r="A1127" s="5">
        <v>1066</v>
      </c>
      <c r="B1127" s="138">
        <f>'Expenditures 15-22'!K60</f>
        <v>368136</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541113</v>
      </c>
      <c r="C1130" s="2" t="s">
        <v>572</v>
      </c>
      <c r="D1130" s="2" t="str">
        <f t="shared" si="16"/>
        <v>Error?</v>
      </c>
    </row>
    <row r="1131" spans="1:4" x14ac:dyDescent="0.2">
      <c r="A1131" s="5">
        <v>1070</v>
      </c>
      <c r="B1131" s="138">
        <f>'Expenditures 15-22'!K64</f>
        <v>-504</v>
      </c>
      <c r="C1131" s="2" t="s">
        <v>572</v>
      </c>
      <c r="D1131" s="2" t="str">
        <f t="shared" si="16"/>
        <v>Error?</v>
      </c>
    </row>
    <row r="1132" spans="1:4" x14ac:dyDescent="0.2">
      <c r="A1132" s="10">
        <v>1071</v>
      </c>
      <c r="D1132" s="2" t="str">
        <f t="shared" si="16"/>
        <v>OK</v>
      </c>
    </row>
    <row r="1133" spans="1:4" x14ac:dyDescent="0.2">
      <c r="A1133" s="5">
        <v>1072</v>
      </c>
      <c r="B1133" s="138">
        <f>'Expenditures 15-22'!K65</f>
        <v>1148144</v>
      </c>
      <c r="C1133" s="2" t="s">
        <v>572</v>
      </c>
      <c r="D1133" s="2" t="str">
        <f t="shared" si="16"/>
        <v>Error?</v>
      </c>
    </row>
    <row r="1134" spans="1:4" x14ac:dyDescent="0.2">
      <c r="A1134" s="5">
        <v>1073</v>
      </c>
      <c r="B1134" s="138">
        <f>'Expenditures 15-22'!K67</f>
        <v>43568</v>
      </c>
      <c r="C1134" s="2" t="s">
        <v>572</v>
      </c>
      <c r="D1134" s="2" t="str">
        <f t="shared" si="16"/>
        <v>Error?</v>
      </c>
    </row>
    <row r="1135" spans="1:4" x14ac:dyDescent="0.2">
      <c r="A1135" s="5">
        <v>1074</v>
      </c>
      <c r="B1135" s="138">
        <f>'Expenditures 15-22'!K68</f>
        <v>11613</v>
      </c>
      <c r="C1135" s="2" t="s">
        <v>572</v>
      </c>
      <c r="D1135" s="2" t="str">
        <f t="shared" si="16"/>
        <v>Error?</v>
      </c>
    </row>
    <row r="1136" spans="1:4" x14ac:dyDescent="0.2">
      <c r="A1136" s="5">
        <v>1075</v>
      </c>
      <c r="B1136" s="138">
        <f>'Expenditures 15-22'!K69</f>
        <v>167956</v>
      </c>
      <c r="C1136" s="2" t="s">
        <v>572</v>
      </c>
      <c r="D1136" s="2" t="str">
        <f t="shared" si="16"/>
        <v>Error?</v>
      </c>
    </row>
    <row r="1137" spans="1:4" x14ac:dyDescent="0.2">
      <c r="A1137" s="5">
        <v>1076</v>
      </c>
      <c r="B1137" s="138">
        <f>'Expenditures 15-22'!K70</f>
        <v>426242</v>
      </c>
      <c r="C1137" s="2" t="s">
        <v>572</v>
      </c>
      <c r="D1137" s="2" t="str">
        <f t="shared" si="16"/>
        <v>Error?</v>
      </c>
    </row>
    <row r="1138" spans="1:4" x14ac:dyDescent="0.2">
      <c r="A1138" s="10">
        <v>1077</v>
      </c>
      <c r="D1138" s="2" t="str">
        <f t="shared" si="16"/>
        <v>OK</v>
      </c>
    </row>
    <row r="1139" spans="1:4" x14ac:dyDescent="0.2">
      <c r="A1139" s="5">
        <v>1078</v>
      </c>
      <c r="B1139" s="138">
        <f>'Expenditures 15-22'!K71</f>
        <v>421739</v>
      </c>
      <c r="C1139" s="2" t="s">
        <v>572</v>
      </c>
      <c r="D1139" s="2" t="str">
        <f t="shared" si="16"/>
        <v>Error?</v>
      </c>
    </row>
    <row r="1140" spans="1:4" x14ac:dyDescent="0.2">
      <c r="A1140" s="10">
        <v>1079</v>
      </c>
      <c r="D1140" s="2" t="str">
        <f t="shared" si="16"/>
        <v>OK</v>
      </c>
    </row>
    <row r="1141" spans="1:4" x14ac:dyDescent="0.2">
      <c r="A1141" s="5">
        <v>1080</v>
      </c>
      <c r="B1141" s="138">
        <f>'Expenditures 15-22'!K72</f>
        <v>1071118</v>
      </c>
      <c r="C1141" s="2" t="s">
        <v>572</v>
      </c>
      <c r="D1141" s="2" t="str">
        <f t="shared" si="16"/>
        <v>Error?</v>
      </c>
    </row>
    <row r="1142" spans="1:4" x14ac:dyDescent="0.2">
      <c r="A1142" s="5">
        <v>1081</v>
      </c>
      <c r="B1142" s="138">
        <f>'Expenditures 15-22'!K73</f>
        <v>6686</v>
      </c>
      <c r="C1142" s="2" t="s">
        <v>572</v>
      </c>
      <c r="D1142" s="2" t="str">
        <f t="shared" si="16"/>
        <v>Error?</v>
      </c>
    </row>
    <row r="1143" spans="1:4" x14ac:dyDescent="0.2">
      <c r="A1143" s="5">
        <v>1082</v>
      </c>
      <c r="B1143" s="138">
        <f>'Expenditures 15-22'!K74</f>
        <v>11818793</v>
      </c>
      <c r="C1143" s="2" t="s">
        <v>572</v>
      </c>
      <c r="D1143" s="2" t="str">
        <f t="shared" si="16"/>
        <v>Error?</v>
      </c>
    </row>
    <row r="1144" spans="1:4" x14ac:dyDescent="0.2">
      <c r="A1144" s="5">
        <v>1083</v>
      </c>
      <c r="B1144" s="138">
        <f>'Expenditures 15-22'!K75</f>
        <v>601959</v>
      </c>
      <c r="C1144" s="2" t="s">
        <v>572</v>
      </c>
      <c r="D1144" s="2" t="str">
        <f t="shared" si="16"/>
        <v>Error?</v>
      </c>
    </row>
    <row r="1145" spans="1:4" x14ac:dyDescent="0.2">
      <c r="A1145" s="5">
        <v>1084</v>
      </c>
      <c r="B1145" s="138">
        <f>'Expenditures 15-22'!K102</f>
        <v>1199729</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37282126</v>
      </c>
      <c r="C1152" s="2" t="s">
        <v>572</v>
      </c>
      <c r="D1152" s="2" t="str">
        <f t="shared" si="17"/>
        <v>Error?</v>
      </c>
    </row>
    <row r="1153" spans="1:4" x14ac:dyDescent="0.2">
      <c r="A1153" s="5">
        <v>1092</v>
      </c>
      <c r="B1153" s="138">
        <f>'Expenditures 15-22'!K115</f>
        <v>2384060</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2210629</v>
      </c>
      <c r="D1221" s="2" t="str">
        <f t="shared" si="18"/>
        <v>Error?</v>
      </c>
    </row>
    <row r="1222" spans="1:4" x14ac:dyDescent="0.2">
      <c r="A1222" s="10">
        <v>1161</v>
      </c>
      <c r="D1222" s="2" t="str">
        <f t="shared" si="18"/>
        <v>OK</v>
      </c>
    </row>
    <row r="1223" spans="1:4" x14ac:dyDescent="0.2">
      <c r="A1223" s="5">
        <v>1162</v>
      </c>
      <c r="B1223" s="138">
        <f>'Expenditures 15-22'!C127</f>
        <v>2210629</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2210629</v>
      </c>
      <c r="C1225" s="2" t="s">
        <v>572</v>
      </c>
      <c r="D1225" s="2" t="str">
        <f t="shared" si="18"/>
        <v>Error?</v>
      </c>
    </row>
    <row r="1226" spans="1:4" x14ac:dyDescent="0.2">
      <c r="A1226" s="5">
        <v>1165</v>
      </c>
      <c r="B1226" s="138">
        <f>'Expenditures 15-22'!C151</f>
        <v>2210629</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260937</v>
      </c>
      <c r="D1229" s="2" t="str">
        <f t="shared" si="18"/>
        <v>Error?</v>
      </c>
    </row>
    <row r="1230" spans="1:4" x14ac:dyDescent="0.2">
      <c r="A1230" s="10">
        <v>1169</v>
      </c>
      <c r="D1230" s="2" t="str">
        <f t="shared" si="18"/>
        <v>OK</v>
      </c>
    </row>
    <row r="1231" spans="1:4" x14ac:dyDescent="0.2">
      <c r="A1231" s="5">
        <v>1170</v>
      </c>
      <c r="B1231" s="138">
        <f>'Expenditures 15-22'!D127</f>
        <v>260937</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260937</v>
      </c>
      <c r="C1233" s="2" t="s">
        <v>572</v>
      </c>
      <c r="D1233" s="2" t="str">
        <f t="shared" si="18"/>
        <v>Error?</v>
      </c>
    </row>
    <row r="1234" spans="1:4" x14ac:dyDescent="0.2">
      <c r="A1234" s="5">
        <v>1173</v>
      </c>
      <c r="B1234" s="138">
        <f>'Expenditures 15-22'!D151</f>
        <v>260937</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11915</v>
      </c>
      <c r="D1236" s="2" t="str">
        <f t="shared" si="18"/>
        <v>Error?</v>
      </c>
    </row>
    <row r="1237" spans="1:4" x14ac:dyDescent="0.2">
      <c r="A1237" s="5">
        <v>1176</v>
      </c>
      <c r="B1237" s="138">
        <f>'Expenditures 15-22'!E124</f>
        <v>577196</v>
      </c>
      <c r="D1237" s="2" t="str">
        <f t="shared" si="18"/>
        <v>Error?</v>
      </c>
    </row>
    <row r="1238" spans="1:4" x14ac:dyDescent="0.2">
      <c r="A1238" s="10">
        <v>1177</v>
      </c>
      <c r="D1238" s="2" t="str">
        <f t="shared" si="18"/>
        <v>OK</v>
      </c>
    </row>
    <row r="1239" spans="1:4" x14ac:dyDescent="0.2">
      <c r="A1239" s="5">
        <v>1178</v>
      </c>
      <c r="B1239" s="138">
        <f>'Expenditures 15-22'!E127</f>
        <v>589111</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589111</v>
      </c>
      <c r="C1241" s="2" t="s">
        <v>572</v>
      </c>
      <c r="D1241" s="2" t="str">
        <f t="shared" si="18"/>
        <v>Error?</v>
      </c>
    </row>
    <row r="1242" spans="1:4" x14ac:dyDescent="0.2">
      <c r="A1242" s="5">
        <v>1181</v>
      </c>
      <c r="B1242" s="138">
        <f>'Expenditures 15-22'!E151</f>
        <v>589111</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683375</v>
      </c>
      <c r="D1245" s="2" t="str">
        <f t="shared" si="18"/>
        <v>Error?</v>
      </c>
    </row>
    <row r="1246" spans="1:4" x14ac:dyDescent="0.2">
      <c r="A1246" s="10">
        <v>1185</v>
      </c>
      <c r="D1246" s="2" t="str">
        <f t="shared" si="18"/>
        <v>OK</v>
      </c>
    </row>
    <row r="1247" spans="1:4" x14ac:dyDescent="0.2">
      <c r="A1247" s="5">
        <v>1186</v>
      </c>
      <c r="B1247" s="138">
        <f>'Expenditures 15-22'!F127</f>
        <v>683375</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683375</v>
      </c>
      <c r="C1249" s="2" t="s">
        <v>572</v>
      </c>
      <c r="D1249" s="2" t="str">
        <f t="shared" si="18"/>
        <v>Error?</v>
      </c>
    </row>
    <row r="1250" spans="1:4" x14ac:dyDescent="0.2">
      <c r="A1250" s="5">
        <v>1189</v>
      </c>
      <c r="B1250" s="138">
        <f>'Expenditures 15-22'!F151</f>
        <v>683375</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170866</v>
      </c>
      <c r="D1252" s="2" t="str">
        <f t="shared" si="18"/>
        <v>Error?</v>
      </c>
    </row>
    <row r="1253" spans="1:4" x14ac:dyDescent="0.2">
      <c r="A1253" s="5">
        <v>1192</v>
      </c>
      <c r="B1253" s="138">
        <f>'Expenditures 15-22'!G124</f>
        <v>5568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176434</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176434</v>
      </c>
      <c r="C1258" s="2" t="s">
        <v>572</v>
      </c>
      <c r="D1258" s="2" t="str">
        <f t="shared" si="18"/>
        <v>Error?</v>
      </c>
    </row>
    <row r="1259" spans="1:4" x14ac:dyDescent="0.2">
      <c r="A1259" s="5">
        <v>1198</v>
      </c>
      <c r="B1259" s="138">
        <f>'Expenditures 15-22'!G151</f>
        <v>176434</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2557</v>
      </c>
      <c r="D1262" s="2" t="str">
        <f t="shared" si="18"/>
        <v>Error?</v>
      </c>
    </row>
    <row r="1263" spans="1:4" x14ac:dyDescent="0.2">
      <c r="A1263" s="10">
        <v>1202</v>
      </c>
      <c r="D1263" s="2" t="str">
        <f t="shared" si="18"/>
        <v>OK</v>
      </c>
    </row>
    <row r="1264" spans="1:4" x14ac:dyDescent="0.2">
      <c r="A1264" s="5">
        <v>1203</v>
      </c>
      <c r="B1264" s="138">
        <f>'Expenditures 15-22'!H127</f>
        <v>2557</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2557</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2557</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182781</v>
      </c>
      <c r="C1275" s="2" t="s">
        <v>572</v>
      </c>
      <c r="D1275" s="2" t="str">
        <f t="shared" si="18"/>
        <v>Error?</v>
      </c>
    </row>
    <row r="1276" spans="1:4" x14ac:dyDescent="0.2">
      <c r="A1276" s="5">
        <v>1215</v>
      </c>
      <c r="B1276" s="138">
        <f>'Expenditures 15-22'!K124</f>
        <v>3758162</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3940943</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3940943</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3940943</v>
      </c>
      <c r="C1288" s="2" t="s">
        <v>572</v>
      </c>
      <c r="D1288" s="2" t="str">
        <f t="shared" si="19"/>
        <v>Error?</v>
      </c>
    </row>
    <row r="1289" spans="1:4" x14ac:dyDescent="0.2">
      <c r="A1289" s="5">
        <v>1228</v>
      </c>
      <c r="B1289" s="138">
        <f>'Expenditures 15-22'!K152</f>
        <v>1366230</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600</v>
      </c>
      <c r="D1307" s="2" t="str">
        <f t="shared" si="19"/>
        <v>Error?</v>
      </c>
    </row>
    <row r="1308" spans="1:4" x14ac:dyDescent="0.2">
      <c r="A1308" s="5">
        <v>1247</v>
      </c>
      <c r="B1308" s="138">
        <f>'Expenditures 15-22'!E172</f>
        <v>600</v>
      </c>
      <c r="C1308" s="2" t="s">
        <v>572</v>
      </c>
      <c r="D1308" s="2" t="str">
        <f t="shared" si="19"/>
        <v>Error?</v>
      </c>
    </row>
    <row r="1309" spans="1:4" x14ac:dyDescent="0.2">
      <c r="A1309" s="5">
        <v>1248</v>
      </c>
      <c r="B1309" s="138">
        <f>'Expenditures 15-22'!E174</f>
        <v>600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1485806</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38516899</v>
      </c>
      <c r="D1315" s="2" t="str">
        <f t="shared" si="19"/>
        <v>Error?</v>
      </c>
    </row>
    <row r="1316" spans="1:4" x14ac:dyDescent="0.2">
      <c r="A1316" s="5">
        <v>1255</v>
      </c>
      <c r="B1316" s="138">
        <f>'Expenditures 15-22'!H171</f>
        <v>585112</v>
      </c>
      <c r="D1316" s="2" t="str">
        <f t="shared" si="19"/>
        <v>Error?</v>
      </c>
    </row>
    <row r="1317" spans="1:4" x14ac:dyDescent="0.2">
      <c r="A1317" s="5">
        <v>1256</v>
      </c>
      <c r="B1317" s="138">
        <f>'Expenditures 15-22'!H172</f>
        <v>40587817</v>
      </c>
      <c r="C1317" s="2" t="s">
        <v>572</v>
      </c>
      <c r="D1317" s="2" t="str">
        <f t="shared" si="19"/>
        <v>Error?</v>
      </c>
    </row>
    <row r="1318" spans="1:4" x14ac:dyDescent="0.2">
      <c r="A1318" s="5">
        <v>1257</v>
      </c>
      <c r="B1318" s="138">
        <f>'Expenditures 15-22'!H174</f>
        <v>40587817</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1485806</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38516899</v>
      </c>
      <c r="C1329" s="2" t="s">
        <v>572</v>
      </c>
      <c r="D1329" s="2" t="str">
        <f t="shared" si="19"/>
        <v>Error?</v>
      </c>
    </row>
    <row r="1330" spans="1:4" x14ac:dyDescent="0.2">
      <c r="A1330" s="5">
        <v>1269</v>
      </c>
      <c r="B1330" s="138">
        <f>'Expenditures 15-22'!K171</f>
        <v>585712</v>
      </c>
      <c r="C1330" s="2" t="s">
        <v>572</v>
      </c>
      <c r="D1330" s="2" t="str">
        <f t="shared" si="19"/>
        <v>Error?</v>
      </c>
    </row>
    <row r="1331" spans="1:4" x14ac:dyDescent="0.2">
      <c r="A1331" s="5">
        <v>1270</v>
      </c>
      <c r="B1331" s="138">
        <f>'Expenditures 15-22'!K172</f>
        <v>40588417</v>
      </c>
      <c r="C1331" s="2" t="s">
        <v>572</v>
      </c>
      <c r="D1331" s="2" t="str">
        <f t="shared" si="19"/>
        <v>Error?</v>
      </c>
    </row>
    <row r="1332" spans="1:4" x14ac:dyDescent="0.2">
      <c r="A1332" s="5">
        <v>1271</v>
      </c>
      <c r="B1332" s="138">
        <f>'Expenditures 15-22'!K174</f>
        <v>40588417</v>
      </c>
      <c r="C1332" s="2" t="s">
        <v>572</v>
      </c>
      <c r="D1332" s="2" t="str">
        <f t="shared" si="19"/>
        <v>Error?</v>
      </c>
    </row>
    <row r="1333" spans="1:4" x14ac:dyDescent="0.2">
      <c r="A1333" s="5">
        <v>1272</v>
      </c>
      <c r="B1333" s="138">
        <f>'Expenditures 15-22'!K175</f>
        <v>-36291689</v>
      </c>
      <c r="C1333" s="2" t="s">
        <v>572</v>
      </c>
      <c r="D1333" s="2" t="str">
        <f t="shared" si="19"/>
        <v>Error?</v>
      </c>
    </row>
    <row r="1334" spans="1:4" x14ac:dyDescent="0.2">
      <c r="A1334" s="10">
        <v>1273</v>
      </c>
      <c r="D1334" s="2" t="str">
        <f t="shared" si="19"/>
        <v>OK</v>
      </c>
    </row>
    <row r="1335" spans="1:4" x14ac:dyDescent="0.2">
      <c r="A1335" s="5">
        <v>1274</v>
      </c>
      <c r="B1335" s="138">
        <f>'Expenditures 15-22'!C182</f>
        <v>8817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8817</v>
      </c>
      <c r="C1339" s="2" t="s">
        <v>572</v>
      </c>
      <c r="D1339" s="2" t="str">
        <f t="shared" si="19"/>
        <v>Error?</v>
      </c>
    </row>
    <row r="1340" spans="1:4" x14ac:dyDescent="0.2">
      <c r="A1340" s="5">
        <v>1279</v>
      </c>
      <c r="B1340" s="138">
        <f>'Expenditures 15-22'!C210</f>
        <v>8817</v>
      </c>
      <c r="C1340" s="2" t="s">
        <v>572</v>
      </c>
      <c r="D1340" s="2" t="str">
        <f t="shared" si="19"/>
        <v>Error?</v>
      </c>
    </row>
    <row r="1341" spans="1:4" x14ac:dyDescent="0.2">
      <c r="A1341" s="5">
        <v>1280</v>
      </c>
      <c r="B1341" s="138">
        <f>'Expenditures 15-22'!D182</f>
        <v>1633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1633</v>
      </c>
      <c r="C1345" s="2" t="s">
        <v>572</v>
      </c>
      <c r="D1345" s="2" t="str">
        <f t="shared" si="20"/>
        <v>Error?</v>
      </c>
    </row>
    <row r="1346" spans="1:4" x14ac:dyDescent="0.2">
      <c r="A1346" s="5">
        <v>1285</v>
      </c>
      <c r="B1346" s="138">
        <f>'Expenditures 15-22'!D210</f>
        <v>1633</v>
      </c>
      <c r="C1346" s="2" t="s">
        <v>572</v>
      </c>
      <c r="D1346" s="2" t="str">
        <f t="shared" si="20"/>
        <v>Error?</v>
      </c>
    </row>
    <row r="1347" spans="1:4" x14ac:dyDescent="0.2">
      <c r="A1347" s="5">
        <v>1286</v>
      </c>
      <c r="B1347" s="138">
        <f>'Expenditures 15-22'!E182</f>
        <v>2149424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2149424</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2149424</v>
      </c>
      <c r="C1353" s="2" t="s">
        <v>572</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572</v>
      </c>
      <c r="D1358" s="2" t="str">
        <f t="shared" si="20"/>
        <v>Error?</v>
      </c>
    </row>
    <row r="1359" spans="1:4" x14ac:dyDescent="0.2">
      <c r="A1359" s="5">
        <v>1298</v>
      </c>
      <c r="B1359" s="138">
        <f>'Expenditures 15-22'!F210</f>
        <v>0</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0</v>
      </c>
      <c r="C1376" s="2" t="s">
        <v>572</v>
      </c>
      <c r="D1376" s="2" t="str">
        <f t="shared" si="20"/>
        <v>Error?</v>
      </c>
    </row>
    <row r="1377" spans="1:4" x14ac:dyDescent="0.2">
      <c r="A1377" s="5">
        <v>1316</v>
      </c>
      <c r="B1377" s="138">
        <f>'Expenditures 15-22'!K182</f>
        <v>2159874</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2159874</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2159874</v>
      </c>
      <c r="C1388" s="2" t="s">
        <v>572</v>
      </c>
      <c r="D1388" s="2" t="str">
        <f t="shared" si="20"/>
        <v>Error?</v>
      </c>
    </row>
    <row r="1389" spans="1:4" x14ac:dyDescent="0.2">
      <c r="A1389" s="5">
        <v>1328</v>
      </c>
      <c r="B1389" s="138">
        <f>'Expenditures 15-22'!K211</f>
        <v>-359036</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26411</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2542</v>
      </c>
      <c r="D1408" s="2" t="str">
        <f t="shared" si="21"/>
        <v>Error?</v>
      </c>
    </row>
    <row r="1409" spans="1:4" x14ac:dyDescent="0.2">
      <c r="A1409" s="5">
        <v>1348</v>
      </c>
      <c r="B1409" s="138">
        <f>'Expenditures 15-22'!D224</f>
        <v>9564</v>
      </c>
      <c r="D1409" s="2" t="str">
        <f t="shared" si="21"/>
        <v>Error?</v>
      </c>
    </row>
    <row r="1410" spans="1:4" x14ac:dyDescent="0.2">
      <c r="A1410" s="5">
        <v>1349</v>
      </c>
      <c r="B1410" s="138">
        <f>'Expenditures 15-22'!D229</f>
        <v>600256</v>
      </c>
      <c r="C1410" s="2" t="s">
        <v>572</v>
      </c>
      <c r="D1410" s="2" t="str">
        <f t="shared" si="21"/>
        <v>Error?</v>
      </c>
    </row>
    <row r="1411" spans="1:4" x14ac:dyDescent="0.2">
      <c r="A1411" s="5">
        <v>1350</v>
      </c>
      <c r="B1411" s="138">
        <f>'Expenditures 15-22'!D232</f>
        <v>9876</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123618</v>
      </c>
      <c r="D1413" s="2" t="str">
        <f t="shared" si="21"/>
        <v>Error?</v>
      </c>
    </row>
    <row r="1414" spans="1:4" x14ac:dyDescent="0.2">
      <c r="A1414" s="5">
        <v>1353</v>
      </c>
      <c r="B1414" s="138">
        <f>'Expenditures 15-22'!D235</f>
        <v>10626</v>
      </c>
      <c r="D1414" s="2" t="str">
        <f t="shared" si="21"/>
        <v>Error?</v>
      </c>
    </row>
    <row r="1415" spans="1:4" x14ac:dyDescent="0.2">
      <c r="A1415" s="5">
        <v>1354</v>
      </c>
      <c r="B1415" s="138">
        <f>'Expenditures 15-22'!D236</f>
        <v>11001</v>
      </c>
      <c r="D1415" s="2" t="str">
        <f t="shared" si="21"/>
        <v>Error?</v>
      </c>
    </row>
    <row r="1416" spans="1:4" x14ac:dyDescent="0.2">
      <c r="A1416" s="5">
        <v>1355</v>
      </c>
      <c r="B1416" s="138">
        <f>'Expenditures 15-22'!D237</f>
        <v>34595</v>
      </c>
      <c r="D1416" s="2" t="str">
        <f t="shared" si="21"/>
        <v>Error?</v>
      </c>
    </row>
    <row r="1417" spans="1:4" x14ac:dyDescent="0.2">
      <c r="A1417" s="5">
        <v>1356</v>
      </c>
      <c r="B1417" s="138">
        <f>'Expenditures 15-22'!D238</f>
        <v>189716</v>
      </c>
      <c r="C1417" s="2" t="s">
        <v>572</v>
      </c>
      <c r="D1417" s="2" t="str">
        <f t="shared" si="21"/>
        <v>Error?</v>
      </c>
    </row>
    <row r="1418" spans="1:4" x14ac:dyDescent="0.2">
      <c r="A1418" s="5">
        <v>1357</v>
      </c>
      <c r="B1418" s="138">
        <f>'Expenditures 15-22'!D240</f>
        <v>30988</v>
      </c>
      <c r="D1418" s="2" t="str">
        <f t="shared" si="21"/>
        <v>Error?</v>
      </c>
    </row>
    <row r="1419" spans="1:4" x14ac:dyDescent="0.2">
      <c r="A1419" s="5">
        <v>1358</v>
      </c>
      <c r="B1419" s="138">
        <f>'Expenditures 15-22'!D241</f>
        <v>27410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58398</v>
      </c>
      <c r="C1421" s="2" t="s">
        <v>572</v>
      </c>
      <c r="D1421" s="2" t="str">
        <f t="shared" si="21"/>
        <v>Error?</v>
      </c>
    </row>
    <row r="1422" spans="1:4" x14ac:dyDescent="0.2">
      <c r="A1422" s="5">
        <v>1361</v>
      </c>
      <c r="B1422" s="138">
        <f>'Expenditures 15-22'!D245</f>
        <v>2449</v>
      </c>
      <c r="D1422" s="2" t="str">
        <f t="shared" si="21"/>
        <v>Error?</v>
      </c>
    </row>
    <row r="1423" spans="1:4" x14ac:dyDescent="0.2">
      <c r="A1423" s="5">
        <v>1362</v>
      </c>
      <c r="B1423" s="138">
        <f>'Expenditures 15-22'!D246</f>
        <v>14982</v>
      </c>
      <c r="D1423" s="2" t="str">
        <f t="shared" si="21"/>
        <v>Error?</v>
      </c>
    </row>
    <row r="1424" spans="1:4" x14ac:dyDescent="0.2">
      <c r="A1424" s="5">
        <v>1363</v>
      </c>
      <c r="B1424" s="138">
        <f>'Expenditures 15-22'!D257</f>
        <v>29436</v>
      </c>
      <c r="C1424" s="2" t="s">
        <v>572</v>
      </c>
      <c r="D1424" s="2" t="str">
        <f t="shared" si="21"/>
        <v>Error?</v>
      </c>
    </row>
    <row r="1425" spans="1:4" x14ac:dyDescent="0.2">
      <c r="A1425" s="5">
        <v>1364</v>
      </c>
      <c r="B1425" s="138">
        <f>'Expenditures 15-22'!D259</f>
        <v>18913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18913</v>
      </c>
      <c r="C1427" s="2" t="s">
        <v>572</v>
      </c>
      <c r="D1427" s="2" t="str">
        <f t="shared" si="21"/>
        <v>Error?</v>
      </c>
    </row>
    <row r="1428" spans="1:4" x14ac:dyDescent="0.2">
      <c r="A1428" s="5">
        <v>1367</v>
      </c>
      <c r="B1428" s="138">
        <f>'Expenditures 15-22'!D263</f>
        <v>35398</v>
      </c>
      <c r="D1428" s="2" t="str">
        <f t="shared" si="21"/>
        <v>Error?</v>
      </c>
    </row>
    <row r="1429" spans="1:4" x14ac:dyDescent="0.2">
      <c r="A1429" s="5">
        <v>1368</v>
      </c>
      <c r="B1429" s="138">
        <f>'Expenditures 15-22'!D264</f>
        <v>31516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386251</v>
      </c>
      <c r="D1431" s="2" t="str">
        <f t="shared" si="21"/>
        <v>Error?</v>
      </c>
    </row>
    <row r="1432" spans="1:4" x14ac:dyDescent="0.2">
      <c r="A1432" s="5">
        <v>1371</v>
      </c>
      <c r="B1432" s="138">
        <f>'Expenditures 15-22'!D267</f>
        <v>442</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453607</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20541</v>
      </c>
      <c r="D1439" s="2" t="str">
        <f t="shared" si="21"/>
        <v>Error?</v>
      </c>
    </row>
    <row r="1440" spans="1:4" x14ac:dyDescent="0.2">
      <c r="A1440" s="5">
        <v>1379</v>
      </c>
      <c r="B1440" s="138">
        <f>'Expenditures 15-22'!D275</f>
        <v>25704</v>
      </c>
      <c r="D1440" s="2" t="str">
        <f t="shared" si="21"/>
        <v>Error?</v>
      </c>
    </row>
    <row r="1441" spans="1:4" x14ac:dyDescent="0.2">
      <c r="A1441" s="10">
        <v>1380</v>
      </c>
      <c r="D1441" s="2" t="str">
        <f t="shared" si="21"/>
        <v>OK</v>
      </c>
    </row>
    <row r="1442" spans="1:4" x14ac:dyDescent="0.2">
      <c r="A1442" s="5">
        <v>1381</v>
      </c>
      <c r="B1442" s="138">
        <f>'Expenditures 15-22'!D276</f>
        <v>20152</v>
      </c>
      <c r="D1442" s="2" t="str">
        <f t="shared" si="21"/>
        <v>Error?</v>
      </c>
    </row>
    <row r="1443" spans="1:4" x14ac:dyDescent="0.2">
      <c r="A1443" s="10">
        <v>1382</v>
      </c>
      <c r="D1443" s="2" t="str">
        <f t="shared" si="21"/>
        <v>OK</v>
      </c>
    </row>
    <row r="1444" spans="1:4" x14ac:dyDescent="0.2">
      <c r="A1444" s="5">
        <v>1383</v>
      </c>
      <c r="B1444" s="138">
        <f>'Expenditures 15-22'!D277</f>
        <v>66397</v>
      </c>
      <c r="C1444" s="2" t="s">
        <v>572</v>
      </c>
      <c r="D1444" s="2" t="str">
        <f t="shared" si="21"/>
        <v>Error?</v>
      </c>
    </row>
    <row r="1445" spans="1:4" x14ac:dyDescent="0.2">
      <c r="A1445" s="5">
        <v>1384</v>
      </c>
      <c r="B1445" s="138">
        <f>'Expenditures 15-22'!D278</f>
        <v>26</v>
      </c>
      <c r="D1445" s="2" t="str">
        <f t="shared" si="21"/>
        <v>Error?</v>
      </c>
    </row>
    <row r="1446" spans="1:4" x14ac:dyDescent="0.2">
      <c r="A1446" s="5">
        <v>1385</v>
      </c>
      <c r="B1446" s="138">
        <f>'Expenditures 15-22'!D279</f>
        <v>816493</v>
      </c>
      <c r="C1446" s="2" t="s">
        <v>572</v>
      </c>
      <c r="D1446" s="2" t="str">
        <f t="shared" si="21"/>
        <v>Error?</v>
      </c>
    </row>
    <row r="1447" spans="1:4" x14ac:dyDescent="0.2">
      <c r="A1447" s="5">
        <v>1386</v>
      </c>
      <c r="B1447" s="138">
        <f>'Expenditures 15-22'!D280</f>
        <v>71899</v>
      </c>
      <c r="D1447" s="2" t="str">
        <f t="shared" si="21"/>
        <v>Error?</v>
      </c>
    </row>
    <row r="1448" spans="1:4" x14ac:dyDescent="0.2">
      <c r="A1448" s="5">
        <v>1387</v>
      </c>
      <c r="B1448" s="138">
        <f>'Expenditures 15-22'!D295</f>
        <v>1488648</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26411</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2542</v>
      </c>
      <c r="C1472" s="2" t="s">
        <v>572</v>
      </c>
      <c r="D1472" s="2" t="str">
        <f t="shared" si="22"/>
        <v>Error?</v>
      </c>
    </row>
    <row r="1473" spans="1:4" x14ac:dyDescent="0.2">
      <c r="A1473" s="5">
        <v>1412</v>
      </c>
      <c r="B1473" s="138">
        <f>'Expenditures 15-22'!K224</f>
        <v>9564</v>
      </c>
      <c r="C1473" s="2" t="s">
        <v>572</v>
      </c>
      <c r="D1473" s="2" t="str">
        <f t="shared" si="22"/>
        <v>Error?</v>
      </c>
    </row>
    <row r="1474" spans="1:4" x14ac:dyDescent="0.2">
      <c r="A1474" s="5">
        <v>1413</v>
      </c>
      <c r="B1474" s="138">
        <f>'Expenditures 15-22'!K229</f>
        <v>600256</v>
      </c>
      <c r="C1474" s="2" t="s">
        <v>572</v>
      </c>
      <c r="D1474" s="2" t="str">
        <f t="shared" si="22"/>
        <v>Error?</v>
      </c>
    </row>
    <row r="1475" spans="1:4" x14ac:dyDescent="0.2">
      <c r="A1475" s="5">
        <v>1414</v>
      </c>
      <c r="B1475" s="138">
        <f>'Expenditures 15-22'!K232</f>
        <v>9876</v>
      </c>
      <c r="C1475" s="2" t="s">
        <v>572</v>
      </c>
      <c r="D1475" s="2" t="str">
        <f t="shared" si="22"/>
        <v>Error?</v>
      </c>
    </row>
    <row r="1476" spans="1:4" x14ac:dyDescent="0.2">
      <c r="A1476" s="5">
        <v>1415</v>
      </c>
      <c r="B1476" s="138">
        <f>'Expenditures 15-22'!K233</f>
        <v>0</v>
      </c>
      <c r="C1476" s="2" t="s">
        <v>572</v>
      </c>
      <c r="D1476" s="2" t="str">
        <f t="shared" si="22"/>
        <v>Error?</v>
      </c>
    </row>
    <row r="1477" spans="1:4" x14ac:dyDescent="0.2">
      <c r="A1477" s="5">
        <v>1416</v>
      </c>
      <c r="B1477" s="138">
        <f>'Expenditures 15-22'!K234</f>
        <v>123618</v>
      </c>
      <c r="C1477" s="2" t="s">
        <v>572</v>
      </c>
      <c r="D1477" s="2" t="str">
        <f t="shared" si="22"/>
        <v>Error?</v>
      </c>
    </row>
    <row r="1478" spans="1:4" x14ac:dyDescent="0.2">
      <c r="A1478" s="5">
        <v>1417</v>
      </c>
      <c r="B1478" s="138">
        <f>'Expenditures 15-22'!K235</f>
        <v>10626</v>
      </c>
      <c r="C1478" s="2" t="s">
        <v>572</v>
      </c>
      <c r="D1478" s="2" t="str">
        <f t="shared" si="22"/>
        <v>Error?</v>
      </c>
    </row>
    <row r="1479" spans="1:4" x14ac:dyDescent="0.2">
      <c r="A1479" s="5">
        <v>1418</v>
      </c>
      <c r="B1479" s="138">
        <f>'Expenditures 15-22'!K236</f>
        <v>11001</v>
      </c>
      <c r="C1479" s="2" t="s">
        <v>572</v>
      </c>
      <c r="D1479" s="2" t="str">
        <f t="shared" si="22"/>
        <v>Error?</v>
      </c>
    </row>
    <row r="1480" spans="1:4" x14ac:dyDescent="0.2">
      <c r="A1480" s="5">
        <v>1419</v>
      </c>
      <c r="B1480" s="138">
        <f>'Expenditures 15-22'!K237</f>
        <v>34595</v>
      </c>
      <c r="C1480" s="2" t="s">
        <v>572</v>
      </c>
      <c r="D1480" s="2" t="str">
        <f t="shared" si="22"/>
        <v>Error?</v>
      </c>
    </row>
    <row r="1481" spans="1:4" x14ac:dyDescent="0.2">
      <c r="A1481" s="5">
        <v>1420</v>
      </c>
      <c r="B1481" s="138">
        <f>'Expenditures 15-22'!K238</f>
        <v>189716</v>
      </c>
      <c r="C1481" s="2" t="s">
        <v>572</v>
      </c>
      <c r="D1481" s="2" t="str">
        <f t="shared" si="22"/>
        <v>Error?</v>
      </c>
    </row>
    <row r="1482" spans="1:4" x14ac:dyDescent="0.2">
      <c r="A1482" s="5">
        <v>1421</v>
      </c>
      <c r="B1482" s="138">
        <f>'Expenditures 15-22'!K240</f>
        <v>30988</v>
      </c>
      <c r="C1482" s="2" t="s">
        <v>572</v>
      </c>
      <c r="D1482" s="2" t="str">
        <f t="shared" si="22"/>
        <v>Error?</v>
      </c>
    </row>
    <row r="1483" spans="1:4" x14ac:dyDescent="0.2">
      <c r="A1483" s="5">
        <v>1422</v>
      </c>
      <c r="B1483" s="138">
        <f>'Expenditures 15-22'!K241</f>
        <v>27410</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58398</v>
      </c>
      <c r="C1485" s="2" t="s">
        <v>572</v>
      </c>
      <c r="D1485" s="2" t="str">
        <f t="shared" si="22"/>
        <v>Error?</v>
      </c>
    </row>
    <row r="1486" spans="1:4" x14ac:dyDescent="0.2">
      <c r="A1486" s="5">
        <v>1425</v>
      </c>
      <c r="B1486" s="138">
        <f>'Expenditures 15-22'!K245</f>
        <v>2449</v>
      </c>
      <c r="C1486" s="2" t="s">
        <v>572</v>
      </c>
      <c r="D1486" s="2" t="str">
        <f t="shared" si="22"/>
        <v>Error?</v>
      </c>
    </row>
    <row r="1487" spans="1:4" x14ac:dyDescent="0.2">
      <c r="A1487" s="5">
        <v>1426</v>
      </c>
      <c r="B1487" s="138">
        <f>'Expenditures 15-22'!K246</f>
        <v>14982</v>
      </c>
      <c r="C1487" s="2" t="s">
        <v>572</v>
      </c>
      <c r="D1487" s="2" t="str">
        <f t="shared" si="22"/>
        <v>Error?</v>
      </c>
    </row>
    <row r="1488" spans="1:4" x14ac:dyDescent="0.2">
      <c r="A1488" s="5">
        <v>1427</v>
      </c>
      <c r="B1488" s="138">
        <f>'Expenditures 15-22'!K257</f>
        <v>29436</v>
      </c>
      <c r="C1488" s="2" t="s">
        <v>572</v>
      </c>
      <c r="D1488" s="2" t="str">
        <f t="shared" si="22"/>
        <v>Error?</v>
      </c>
    </row>
    <row r="1489" spans="1:4" x14ac:dyDescent="0.2">
      <c r="A1489" s="5">
        <v>1428</v>
      </c>
      <c r="B1489" s="138">
        <f>'Expenditures 15-22'!K259</f>
        <v>18913</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18913</v>
      </c>
      <c r="C1491" s="2" t="s">
        <v>572</v>
      </c>
      <c r="D1491" s="2" t="str">
        <f t="shared" si="22"/>
        <v>Error?</v>
      </c>
    </row>
    <row r="1492" spans="1:4" x14ac:dyDescent="0.2">
      <c r="A1492" s="5">
        <v>1431</v>
      </c>
      <c r="B1492" s="138">
        <f>'Expenditures 15-22'!K263</f>
        <v>35398</v>
      </c>
      <c r="C1492" s="2" t="s">
        <v>572</v>
      </c>
      <c r="D1492" s="2" t="str">
        <f t="shared" si="22"/>
        <v>Error?</v>
      </c>
    </row>
    <row r="1493" spans="1:4" x14ac:dyDescent="0.2">
      <c r="A1493" s="5">
        <v>1432</v>
      </c>
      <c r="B1493" s="138">
        <f>'Expenditures 15-22'!K264</f>
        <v>31516</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386251</v>
      </c>
      <c r="C1495" s="2" t="s">
        <v>572</v>
      </c>
      <c r="D1495" s="2" t="str">
        <f t="shared" si="22"/>
        <v>Error?</v>
      </c>
    </row>
    <row r="1496" spans="1:4" x14ac:dyDescent="0.2">
      <c r="A1496" s="5">
        <v>1435</v>
      </c>
      <c r="B1496" s="138">
        <f>'Expenditures 15-22'!K267</f>
        <v>442</v>
      </c>
      <c r="C1496" s="2" t="s">
        <v>572</v>
      </c>
      <c r="D1496" s="2" t="str">
        <f t="shared" si="22"/>
        <v>Error?</v>
      </c>
    </row>
    <row r="1497" spans="1:4" x14ac:dyDescent="0.2">
      <c r="A1497" s="5">
        <v>1436</v>
      </c>
      <c r="B1497" s="138">
        <f>'Expenditures 15-22'!K268</f>
        <v>0</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453607</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20541</v>
      </c>
      <c r="C1503" s="2" t="s">
        <v>572</v>
      </c>
      <c r="D1503" s="2" t="str">
        <f t="shared" si="22"/>
        <v>Error?</v>
      </c>
    </row>
    <row r="1504" spans="1:4" x14ac:dyDescent="0.2">
      <c r="A1504" s="5">
        <v>1443</v>
      </c>
      <c r="B1504" s="138">
        <f>'Expenditures 15-22'!K275</f>
        <v>25704</v>
      </c>
      <c r="C1504" s="2" t="s">
        <v>572</v>
      </c>
      <c r="D1504" s="2" t="str">
        <f t="shared" si="22"/>
        <v>Error?</v>
      </c>
    </row>
    <row r="1505" spans="1:4" x14ac:dyDescent="0.2">
      <c r="A1505" s="10">
        <v>1444</v>
      </c>
      <c r="D1505" s="2" t="str">
        <f t="shared" si="22"/>
        <v>OK</v>
      </c>
    </row>
    <row r="1506" spans="1:4" x14ac:dyDescent="0.2">
      <c r="A1506" s="5">
        <v>1445</v>
      </c>
      <c r="B1506" s="138">
        <f>'Expenditures 15-22'!K276</f>
        <v>20152</v>
      </c>
      <c r="C1506" s="2" t="s">
        <v>572</v>
      </c>
      <c r="D1506" s="2" t="str">
        <f t="shared" si="22"/>
        <v>Error?</v>
      </c>
    </row>
    <row r="1507" spans="1:4" x14ac:dyDescent="0.2">
      <c r="A1507" s="10">
        <v>1446</v>
      </c>
      <c r="D1507" s="2" t="str">
        <f t="shared" si="22"/>
        <v>OK</v>
      </c>
    </row>
    <row r="1508" spans="1:4" x14ac:dyDescent="0.2">
      <c r="A1508" s="5">
        <v>1447</v>
      </c>
      <c r="B1508" s="138">
        <f>'Expenditures 15-22'!K277</f>
        <v>66397</v>
      </c>
      <c r="C1508" s="2" t="s">
        <v>572</v>
      </c>
      <c r="D1508" s="2" t="str">
        <f t="shared" si="22"/>
        <v>Error?</v>
      </c>
    </row>
    <row r="1509" spans="1:4" x14ac:dyDescent="0.2">
      <c r="A1509" s="5">
        <v>1448</v>
      </c>
      <c r="B1509" s="138">
        <f>'Expenditures 15-22'!K278</f>
        <v>26</v>
      </c>
      <c r="C1509" s="2" t="s">
        <v>572</v>
      </c>
      <c r="D1509" s="2" t="str">
        <f t="shared" si="22"/>
        <v>Error?</v>
      </c>
    </row>
    <row r="1510" spans="1:4" x14ac:dyDescent="0.2">
      <c r="A1510" s="5">
        <v>1449</v>
      </c>
      <c r="B1510" s="138">
        <f>'Expenditures 15-22'!K279</f>
        <v>816493</v>
      </c>
      <c r="C1510" s="2" t="s">
        <v>572</v>
      </c>
      <c r="D1510" s="2" t="str">
        <f t="shared" si="22"/>
        <v>Error?</v>
      </c>
    </row>
    <row r="1511" spans="1:4" x14ac:dyDescent="0.2">
      <c r="A1511" s="5">
        <v>1450</v>
      </c>
      <c r="B1511" s="138">
        <f>'Expenditures 15-22'!K280</f>
        <v>71899</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1488648</v>
      </c>
      <c r="C1517" s="2" t="s">
        <v>572</v>
      </c>
      <c r="D1517" s="2" t="str">
        <f t="shared" si="22"/>
        <v>Error?</v>
      </c>
    </row>
    <row r="1518" spans="1:4" x14ac:dyDescent="0.2">
      <c r="A1518" s="5">
        <v>1457</v>
      </c>
      <c r="B1518" s="138">
        <f>'Expenditures 15-22'!K296</f>
        <v>145419</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14584627</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14584627</v>
      </c>
      <c r="C1547" s="2" t="s">
        <v>572</v>
      </c>
      <c r="D1547" s="2" t="str">
        <f t="shared" si="23"/>
        <v>Error?</v>
      </c>
    </row>
    <row r="1548" spans="1:4" x14ac:dyDescent="0.2">
      <c r="A1548" s="5">
        <v>1487</v>
      </c>
      <c r="B1548" s="138">
        <f>'Expenditures 15-22'!G312</f>
        <v>14584627</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14584627</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14584627</v>
      </c>
      <c r="C1559" s="2" t="s">
        <v>572</v>
      </c>
      <c r="D1559" s="2" t="str">
        <f t="shared" si="23"/>
        <v>Error?</v>
      </c>
    </row>
    <row r="1560" spans="1:4" x14ac:dyDescent="0.2">
      <c r="A1560" s="5">
        <v>1499</v>
      </c>
      <c r="B1560" s="138">
        <f>'Expenditures 15-22'!K312</f>
        <v>14584627</v>
      </c>
      <c r="C1560" s="2" t="s">
        <v>572</v>
      </c>
      <c r="D1560" s="2" t="str">
        <f t="shared" si="23"/>
        <v>Error?</v>
      </c>
    </row>
    <row r="1561" spans="1:4" x14ac:dyDescent="0.2">
      <c r="A1561" s="5">
        <v>1500</v>
      </c>
      <c r="B1561" s="138">
        <f>'Expenditures 15-22'!K313</f>
        <v>-14012151</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32306014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35310739</v>
      </c>
      <c r="C1630" s="2" t="s">
        <v>572</v>
      </c>
      <c r="D1630" s="2" t="str">
        <f t="shared" si="24"/>
        <v>Error?</v>
      </c>
    </row>
    <row r="1631" spans="1:4" x14ac:dyDescent="0.2">
      <c r="A1631" s="5">
        <v>1570</v>
      </c>
      <c r="B1631" s="138">
        <f>'Acct Summary 7-8'!D79</f>
        <v>4580822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5833139</v>
      </c>
      <c r="C1644" s="2" t="s">
        <v>572</v>
      </c>
      <c r="D1644" s="2" t="str">
        <f t="shared" si="24"/>
        <v>Error?</v>
      </c>
    </row>
    <row r="1645" spans="1:4" x14ac:dyDescent="0.2">
      <c r="A1645" s="5">
        <v>1584</v>
      </c>
      <c r="B1645" s="138">
        <f>'Acct Summary 7-8'!E79</f>
        <v>4658561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3600840</v>
      </c>
      <c r="C1658" s="2" t="s">
        <v>572</v>
      </c>
      <c r="D1658" s="2" t="str">
        <f t="shared" si="24"/>
        <v>Error?</v>
      </c>
    </row>
    <row r="1659" spans="1:4" x14ac:dyDescent="0.2">
      <c r="A1659" s="5">
        <v>1598</v>
      </c>
      <c r="B1659" s="138">
        <f>'Acct Summary 7-8'!F79</f>
        <v>2728972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2314705</v>
      </c>
      <c r="C1672" s="2" t="s">
        <v>572</v>
      </c>
      <c r="D1672" s="2" t="str">
        <f t="shared" si="25"/>
        <v>Error?</v>
      </c>
    </row>
    <row r="1673" spans="1:4" x14ac:dyDescent="0.2">
      <c r="A1673" s="5">
        <v>1612</v>
      </c>
      <c r="B1673" s="138">
        <f>'Acct Summary 7-8'!G79</f>
        <v>1106883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1252302</v>
      </c>
      <c r="C1686" s="2" t="s">
        <v>572</v>
      </c>
      <c r="D1686" s="2" t="str">
        <f t="shared" si="25"/>
        <v>Error?</v>
      </c>
    </row>
    <row r="1687" spans="1:4" x14ac:dyDescent="0.2">
      <c r="A1687" s="5">
        <v>1626</v>
      </c>
      <c r="B1687" s="138">
        <f>'Acct Summary 7-8'!H79</f>
        <v>721489</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21709338</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25423442</v>
      </c>
      <c r="C1744" s="2" t="s">
        <v>572</v>
      </c>
      <c r="D1744" s="2" t="str">
        <f t="shared" si="26"/>
        <v>Error?</v>
      </c>
    </row>
    <row r="1745" spans="1:5" x14ac:dyDescent="0.2">
      <c r="A1745" s="5">
        <v>1684</v>
      </c>
      <c r="B1745" s="138">
        <f>'Tax Sched 23'!B5</f>
        <v>5086206</v>
      </c>
      <c r="C1745" s="2" t="s">
        <v>572</v>
      </c>
      <c r="D1745" s="2" t="str">
        <f t="shared" si="26"/>
        <v>Error?</v>
      </c>
    </row>
    <row r="1746" spans="1:5" x14ac:dyDescent="0.2">
      <c r="A1746" s="5">
        <v>1685</v>
      </c>
      <c r="B1746" s="138">
        <f>'Tax Sched 23'!B6</f>
        <v>4200912</v>
      </c>
      <c r="C1746" s="2" t="s">
        <v>572</v>
      </c>
      <c r="D1746" s="2" t="str">
        <f t="shared" si="26"/>
        <v>Error?</v>
      </c>
    </row>
    <row r="1747" spans="1:5" x14ac:dyDescent="0.2">
      <c r="A1747" s="5">
        <v>1686</v>
      </c>
      <c r="B1747" s="138">
        <f>'Tax Sched 23'!B7</f>
        <v>832786</v>
      </c>
      <c r="C1747" s="2" t="s">
        <v>572</v>
      </c>
      <c r="D1747" s="2" t="str">
        <f t="shared" si="26"/>
        <v>Error?</v>
      </c>
    </row>
    <row r="1748" spans="1:5" x14ac:dyDescent="0.2">
      <c r="A1748" s="5">
        <v>1687</v>
      </c>
      <c r="B1748" s="138">
        <f>'Tax Sched 23'!B8</f>
        <v>675170</v>
      </c>
      <c r="C1748" s="2" t="s">
        <v>572</v>
      </c>
      <c r="D1748" s="2" t="str">
        <f t="shared" si="26"/>
        <v>Error?</v>
      </c>
    </row>
    <row r="1749" spans="1:5" x14ac:dyDescent="0.2">
      <c r="A1749" s="5">
        <v>1688</v>
      </c>
      <c r="B1749" s="138">
        <f>'Tax Sched 23'!B10</f>
        <v>57485</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674685</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425755</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38250329</v>
      </c>
      <c r="C1759" s="2" t="s">
        <v>572</v>
      </c>
      <c r="D1759" s="2" t="str">
        <f t="shared" si="26"/>
        <v>Error?</v>
      </c>
    </row>
    <row r="1760" spans="1:5" x14ac:dyDescent="0.2">
      <c r="A1760" s="5">
        <v>1699</v>
      </c>
      <c r="B1760" s="138">
        <f>'Tax Sched 23'!D4</f>
        <v>-2901558</v>
      </c>
      <c r="C1760" s="2" t="s">
        <v>572</v>
      </c>
      <c r="D1760" s="2" t="str">
        <f t="shared" si="26"/>
        <v>Error?</v>
      </c>
    </row>
    <row r="1761" spans="1:5" x14ac:dyDescent="0.2">
      <c r="A1761" s="5">
        <v>1700</v>
      </c>
      <c r="B1761" s="138">
        <f>'Tax Sched 23'!D5</f>
        <v>-269794</v>
      </c>
      <c r="C1761" s="2" t="s">
        <v>572</v>
      </c>
      <c r="D1761" s="2" t="str">
        <f t="shared" si="26"/>
        <v>Error?</v>
      </c>
    </row>
    <row r="1762" spans="1:5" s="8" customFormat="1" x14ac:dyDescent="0.2">
      <c r="A1762" s="5">
        <v>1701</v>
      </c>
      <c r="B1762" s="138">
        <f>'Tax Sched 23'!D6</f>
        <v>-212139</v>
      </c>
      <c r="C1762" s="2" t="s">
        <v>572</v>
      </c>
      <c r="D1762" s="2" t="str">
        <f t="shared" si="26"/>
        <v>Error?</v>
      </c>
      <c r="E1762" s="9"/>
    </row>
    <row r="1763" spans="1:5" x14ac:dyDescent="0.2">
      <c r="A1763" s="5">
        <v>1702</v>
      </c>
      <c r="B1763" s="138">
        <f>'Tax Sched 23'!D7</f>
        <v>-94214</v>
      </c>
      <c r="C1763" s="2" t="s">
        <v>572</v>
      </c>
      <c r="D1763" s="2" t="str">
        <f t="shared" si="26"/>
        <v>Error?</v>
      </c>
    </row>
    <row r="1764" spans="1:5" x14ac:dyDescent="0.2">
      <c r="A1764" s="5">
        <v>1703</v>
      </c>
      <c r="B1764" s="138">
        <f>'Tax Sched 23'!D8</f>
        <v>-45830</v>
      </c>
      <c r="C1764" s="2" t="s">
        <v>572</v>
      </c>
      <c r="D1764" s="2" t="str">
        <f t="shared" si="26"/>
        <v>Error?</v>
      </c>
    </row>
    <row r="1765" spans="1:5" x14ac:dyDescent="0.2">
      <c r="A1765" s="5">
        <v>1704</v>
      </c>
      <c r="B1765" s="138">
        <f>'Tax Sched 23'!D10</f>
        <v>-4315</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-46315</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-37745</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-3665022</v>
      </c>
      <c r="C1775" s="2" t="s">
        <v>572</v>
      </c>
      <c r="D1775" s="2" t="str">
        <f t="shared" si="26"/>
        <v>Error?</v>
      </c>
    </row>
    <row r="1776" spans="1:5" x14ac:dyDescent="0.2">
      <c r="A1776" s="5">
        <v>1715</v>
      </c>
      <c r="B1776" s="138">
        <f>'Tax Sched 23'!C4</f>
        <v>28325000</v>
      </c>
      <c r="D1776" s="2" t="str">
        <f t="shared" si="26"/>
        <v>Error?</v>
      </c>
    </row>
    <row r="1777" spans="1:4" x14ac:dyDescent="0.2">
      <c r="A1777" s="5">
        <v>1716</v>
      </c>
      <c r="B1777" s="138">
        <f>'Tax Sched 23'!C5</f>
        <v>5356000</v>
      </c>
      <c r="D1777" s="2" t="str">
        <f t="shared" si="26"/>
        <v>Error?</v>
      </c>
    </row>
    <row r="1778" spans="1:4" x14ac:dyDescent="0.2">
      <c r="A1778" s="5">
        <v>1717</v>
      </c>
      <c r="B1778" s="138">
        <f>'Tax Sched 23'!C6</f>
        <v>4413051</v>
      </c>
      <c r="D1778" s="2" t="str">
        <f t="shared" si="26"/>
        <v>Error?</v>
      </c>
    </row>
    <row r="1779" spans="1:4" x14ac:dyDescent="0.2">
      <c r="A1779" s="5">
        <v>1718</v>
      </c>
      <c r="B1779" s="138">
        <f>'Tax Sched 23'!C7</f>
        <v>927000</v>
      </c>
      <c r="D1779" s="2" t="str">
        <f t="shared" si="26"/>
        <v>Error?</v>
      </c>
    </row>
    <row r="1780" spans="1:4" x14ac:dyDescent="0.2">
      <c r="A1780" s="5">
        <v>1719</v>
      </c>
      <c r="B1780" s="138">
        <f>'Tax Sched 23'!C8</f>
        <v>721000</v>
      </c>
      <c r="D1780" s="2" t="str">
        <f t="shared" si="26"/>
        <v>Error?</v>
      </c>
    </row>
    <row r="1781" spans="1:4" x14ac:dyDescent="0.2">
      <c r="A1781" s="5">
        <v>1720</v>
      </c>
      <c r="B1781" s="138">
        <f>'Tax Sched 23'!C10</f>
        <v>61800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721000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463500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41915351</v>
      </c>
      <c r="C1791" s="2" t="s">
        <v>572</v>
      </c>
      <c r="D1791" s="2" t="str">
        <f t="shared" ref="D1791:D1854" si="27">IF(ISBLANK(B1791),"OK",IF(A1791-B1791=0,"OK","Error?"))</f>
        <v>Error?</v>
      </c>
    </row>
    <row r="1792" spans="1:4" x14ac:dyDescent="0.2">
      <c r="A1792" s="5">
        <v>1731</v>
      </c>
      <c r="B1792" s="138">
        <f>'Tax Sched 23'!F4</f>
        <v>-2024790</v>
      </c>
      <c r="C1792" s="2" t="s">
        <v>572</v>
      </c>
      <c r="D1792" s="2" t="str">
        <f t="shared" si="27"/>
        <v>Error?</v>
      </c>
    </row>
    <row r="1793" spans="1:4" x14ac:dyDescent="0.2">
      <c r="A1793" s="5">
        <v>1732</v>
      </c>
      <c r="B1793" s="138">
        <f>'Tax Sched 23'!F5</f>
        <v>0</v>
      </c>
      <c r="C1793" s="2" t="s">
        <v>572</v>
      </c>
      <c r="D1793" s="2" t="str">
        <f t="shared" si="27"/>
        <v>Error?</v>
      </c>
    </row>
    <row r="1794" spans="1:4" x14ac:dyDescent="0.2">
      <c r="A1794" s="5">
        <v>1733</v>
      </c>
      <c r="B1794" s="138">
        <f>'Tax Sched 23'!F6</f>
        <v>0</v>
      </c>
      <c r="C1794" s="2" t="s">
        <v>572</v>
      </c>
      <c r="D1794" s="2" t="str">
        <f t="shared" si="27"/>
        <v>Error?</v>
      </c>
    </row>
    <row r="1795" spans="1:4" x14ac:dyDescent="0.2">
      <c r="A1795" s="5">
        <v>1734</v>
      </c>
      <c r="B1795" s="138">
        <f>'Tax Sched 23'!F7</f>
        <v>0</v>
      </c>
      <c r="C1795" s="2" t="s">
        <v>572</v>
      </c>
      <c r="D1795" s="2" t="str">
        <f t="shared" si="27"/>
        <v>Error?</v>
      </c>
    </row>
    <row r="1796" spans="1:4" x14ac:dyDescent="0.2">
      <c r="A1796" s="5">
        <v>1735</v>
      </c>
      <c r="B1796" s="138">
        <f>'Tax Sched 23'!F8</f>
        <v>0</v>
      </c>
      <c r="C1796" s="2" t="s">
        <v>572</v>
      </c>
      <c r="D1796" s="2" t="str">
        <f t="shared" si="27"/>
        <v>Error?</v>
      </c>
    </row>
    <row r="1797" spans="1:4" x14ac:dyDescent="0.2">
      <c r="A1797" s="5">
        <v>1736</v>
      </c>
      <c r="B1797" s="138">
        <f>'Tax Sched 23'!F10</f>
        <v>0</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0</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-2024790</v>
      </c>
      <c r="C1807" s="2" t="s">
        <v>572</v>
      </c>
      <c r="D1807" s="2" t="str">
        <f t="shared" si="27"/>
        <v>Error?</v>
      </c>
    </row>
    <row r="1808" spans="1:4" x14ac:dyDescent="0.2">
      <c r="A1808" s="5">
        <v>1747</v>
      </c>
      <c r="B1808" s="138">
        <f>'Tax Sched 23'!E4</f>
        <v>26300210</v>
      </c>
      <c r="D1808" s="2" t="str">
        <f t="shared" si="27"/>
        <v>Error?</v>
      </c>
    </row>
    <row r="1809" spans="1:4" x14ac:dyDescent="0.2">
      <c r="A1809" s="5">
        <v>1748</v>
      </c>
      <c r="B1809" s="138">
        <f>'Tax Sched 23'!E5</f>
        <v>5356000</v>
      </c>
      <c r="D1809" s="2" t="str">
        <f t="shared" si="27"/>
        <v>Error?</v>
      </c>
    </row>
    <row r="1810" spans="1:4" x14ac:dyDescent="0.2">
      <c r="A1810" s="5">
        <v>1749</v>
      </c>
      <c r="B1810" s="138">
        <f>'Tax Sched 23'!E6</f>
        <v>4413051</v>
      </c>
      <c r="D1810" s="2" t="str">
        <f t="shared" si="27"/>
        <v>Error?</v>
      </c>
    </row>
    <row r="1811" spans="1:4" x14ac:dyDescent="0.2">
      <c r="A1811" s="5">
        <v>1750</v>
      </c>
      <c r="B1811" s="138">
        <f>'Tax Sched 23'!E7</f>
        <v>927000</v>
      </c>
      <c r="D1811" s="2" t="str">
        <f t="shared" si="27"/>
        <v>Error?</v>
      </c>
    </row>
    <row r="1812" spans="1:4" x14ac:dyDescent="0.2">
      <c r="A1812" s="5">
        <v>1751</v>
      </c>
      <c r="B1812" s="138">
        <f>'Tax Sched 23'!E8</f>
        <v>721000</v>
      </c>
      <c r="D1812" s="2" t="str">
        <f t="shared" si="27"/>
        <v>Error?</v>
      </c>
    </row>
    <row r="1813" spans="1:4" x14ac:dyDescent="0.2">
      <c r="A1813" s="5">
        <v>1752</v>
      </c>
      <c r="B1813" s="138">
        <f>'Tax Sched 23'!E10</f>
        <v>61800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721000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463500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39890561</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23824942</v>
      </c>
      <c r="C1939" s="2" t="s">
        <v>572</v>
      </c>
      <c r="D1939" s="2" t="str">
        <f t="shared" si="29"/>
        <v>Error?</v>
      </c>
    </row>
    <row r="1940" spans="1:5" x14ac:dyDescent="0.2">
      <c r="A1940" s="5">
        <v>1879</v>
      </c>
      <c r="B1940" s="138">
        <f>'Short-Term Long-Term Debt 24'!F49</f>
        <v>66000000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512933</v>
      </c>
      <c r="D2008" s="2" t="str">
        <f t="shared" si="30"/>
        <v>Error?</v>
      </c>
    </row>
    <row r="2009" spans="1:4" x14ac:dyDescent="0.2">
      <c r="A2009" s="5">
        <v>1948</v>
      </c>
      <c r="B2009" s="138">
        <f>'Cap Outlay Deprec 26'!C8</f>
        <v>40895083</v>
      </c>
      <c r="D2009" s="2" t="str">
        <f t="shared" si="30"/>
        <v>Error?</v>
      </c>
    </row>
    <row r="2010" spans="1:4" x14ac:dyDescent="0.2">
      <c r="A2010" s="5">
        <v>1949</v>
      </c>
      <c r="B2010" s="138">
        <f>'Cap Outlay Deprec 26'!C10</f>
        <v>6928317</v>
      </c>
      <c r="D2010" s="2" t="str">
        <f t="shared" si="30"/>
        <v>Error?</v>
      </c>
    </row>
    <row r="2011" spans="1:4" x14ac:dyDescent="0.2">
      <c r="A2011" s="5">
        <v>1950</v>
      </c>
      <c r="B2011" s="138">
        <f>'Cap Outlay Deprec 26'!C12</f>
        <v>9861337</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60467536</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1554487</v>
      </c>
      <c r="D2015" s="2" t="str">
        <f t="shared" si="30"/>
        <v>Error?</v>
      </c>
    </row>
    <row r="2016" spans="1:4" x14ac:dyDescent="0.2">
      <c r="A2016" s="5">
        <v>1955</v>
      </c>
      <c r="B2016" s="138">
        <f>'Cap Outlay Deprec 26'!D10</f>
        <v>2269866</v>
      </c>
      <c r="D2016" s="2" t="str">
        <f t="shared" si="30"/>
        <v>Error?</v>
      </c>
    </row>
    <row r="2017" spans="1:4" x14ac:dyDescent="0.2">
      <c r="A2017" s="5">
        <v>1956</v>
      </c>
      <c r="B2017" s="138">
        <f>'Cap Outlay Deprec 26'!D12</f>
        <v>110688</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13487209</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2269866</v>
      </c>
      <c r="C2025" s="2" t="s">
        <v>572</v>
      </c>
      <c r="D2025" s="2" t="str">
        <f t="shared" si="30"/>
        <v>Error?</v>
      </c>
    </row>
    <row r="2026" spans="1:4" x14ac:dyDescent="0.2">
      <c r="A2026" s="5">
        <v>1965</v>
      </c>
      <c r="B2026" s="138">
        <f>'Cap Outlay Deprec 26'!F5</f>
        <v>512933</v>
      </c>
      <c r="C2026" s="2" t="s">
        <v>572</v>
      </c>
      <c r="D2026" s="2" t="str">
        <f t="shared" si="30"/>
        <v>Error?</v>
      </c>
    </row>
    <row r="2027" spans="1:4" x14ac:dyDescent="0.2">
      <c r="A2027" s="5">
        <v>1966</v>
      </c>
      <c r="B2027" s="138">
        <f>'Cap Outlay Deprec 26'!F8</f>
        <v>42449570</v>
      </c>
      <c r="C2027" s="2" t="s">
        <v>572</v>
      </c>
      <c r="D2027" s="2" t="str">
        <f t="shared" si="30"/>
        <v>Error?</v>
      </c>
    </row>
    <row r="2028" spans="1:4" x14ac:dyDescent="0.2">
      <c r="A2028" s="5">
        <v>1967</v>
      </c>
      <c r="B2028" s="138">
        <f>'Cap Outlay Deprec 26'!F10</f>
        <v>9198183</v>
      </c>
      <c r="C2028" s="2" t="s">
        <v>572</v>
      </c>
      <c r="D2028" s="2" t="str">
        <f t="shared" si="30"/>
        <v>Error?</v>
      </c>
    </row>
    <row r="2029" spans="1:4" x14ac:dyDescent="0.2">
      <c r="A2029" s="5">
        <v>1968</v>
      </c>
      <c r="B2029" s="138">
        <f>'Cap Outlay Deprec 26'!F12</f>
        <v>9972025</v>
      </c>
      <c r="C2029" s="2" t="s">
        <v>572</v>
      </c>
      <c r="D2029" s="2" t="str">
        <f t="shared" si="30"/>
        <v>Error?</v>
      </c>
    </row>
    <row r="2030" spans="1:4" x14ac:dyDescent="0.2">
      <c r="A2030" s="5">
        <v>1969</v>
      </c>
      <c r="B2030" s="138">
        <f>'Cap Outlay Deprec 26'!F13</f>
        <v>0</v>
      </c>
      <c r="C2030" s="2" t="s">
        <v>572</v>
      </c>
      <c r="D2030" s="2" t="str">
        <f t="shared" si="30"/>
        <v>Error?</v>
      </c>
    </row>
    <row r="2031" spans="1:4" x14ac:dyDescent="0.2">
      <c r="A2031" s="5">
        <v>1970</v>
      </c>
      <c r="B2031" s="138">
        <f>'Cap Outlay Deprec 26'!F16</f>
        <v>71684879</v>
      </c>
      <c r="C2031" s="2" t="s">
        <v>572</v>
      </c>
      <c r="D2031" s="2" t="str">
        <f t="shared" si="30"/>
        <v>Error?</v>
      </c>
    </row>
    <row r="2032" spans="1:4" x14ac:dyDescent="0.2">
      <c r="A2032" s="10">
        <v>1971</v>
      </c>
      <c r="D2032" s="2" t="str">
        <f t="shared" si="30"/>
        <v>OK</v>
      </c>
    </row>
    <row r="2033" spans="1:4" x14ac:dyDescent="0.2">
      <c r="A2033" s="5">
        <v>1972</v>
      </c>
      <c r="B2033" s="138">
        <f>'Cap Outlay Deprec 26'!H8</f>
        <v>21235074</v>
      </c>
      <c r="D2033" s="2" t="str">
        <f t="shared" si="30"/>
        <v>Error?</v>
      </c>
    </row>
    <row r="2034" spans="1:4" x14ac:dyDescent="0.2">
      <c r="A2034" s="5">
        <v>1973</v>
      </c>
      <c r="B2034" s="138">
        <f>'Cap Outlay Deprec 26'!H10</f>
        <v>500720</v>
      </c>
      <c r="D2034" s="2" t="str">
        <f t="shared" si="30"/>
        <v>Error?</v>
      </c>
    </row>
    <row r="2035" spans="1:4" x14ac:dyDescent="0.2">
      <c r="A2035" s="5">
        <v>1974</v>
      </c>
      <c r="B2035" s="138">
        <f>'Cap Outlay Deprec 26'!H12</f>
        <v>8467564</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30203358</v>
      </c>
      <c r="C2037" s="2" t="s">
        <v>572</v>
      </c>
      <c r="D2037" s="2" t="str">
        <f t="shared" si="30"/>
        <v>Error?</v>
      </c>
    </row>
    <row r="2038" spans="1:4" x14ac:dyDescent="0.2">
      <c r="A2038" s="10">
        <v>1977</v>
      </c>
      <c r="D2038" s="2" t="str">
        <f t="shared" si="30"/>
        <v>OK</v>
      </c>
    </row>
    <row r="2039" spans="1:4" x14ac:dyDescent="0.2">
      <c r="A2039" s="5">
        <v>1978</v>
      </c>
      <c r="B2039" s="138">
        <f>'Cap Outlay Deprec 26'!I8</f>
        <v>822820</v>
      </c>
      <c r="D2039" s="2" t="str">
        <f t="shared" si="30"/>
        <v>Error?</v>
      </c>
    </row>
    <row r="2040" spans="1:4" x14ac:dyDescent="0.2">
      <c r="A2040" s="5">
        <v>1979</v>
      </c>
      <c r="B2040" s="138">
        <f>'Cap Outlay Deprec 26'!I10</f>
        <v>103253</v>
      </c>
      <c r="D2040" s="2" t="str">
        <f t="shared" si="30"/>
        <v>Error?</v>
      </c>
    </row>
    <row r="2041" spans="1:4" x14ac:dyDescent="0.2">
      <c r="A2041" s="5">
        <v>1980</v>
      </c>
      <c r="B2041" s="138">
        <f>'Cap Outlay Deprec 26'!I12</f>
        <v>500415</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1426488</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22057894</v>
      </c>
      <c r="C2051" s="2" t="s">
        <v>572</v>
      </c>
      <c r="D2051" s="2" t="str">
        <f t="shared" si="31"/>
        <v>Error?</v>
      </c>
    </row>
    <row r="2052" spans="1:4" x14ac:dyDescent="0.2">
      <c r="A2052" s="5">
        <v>1991</v>
      </c>
      <c r="B2052" s="138">
        <f>'Cap Outlay Deprec 26'!K10</f>
        <v>603973</v>
      </c>
      <c r="C2052" s="2" t="s">
        <v>572</v>
      </c>
      <c r="D2052" s="2" t="str">
        <f t="shared" si="31"/>
        <v>Error?</v>
      </c>
    </row>
    <row r="2053" spans="1:4" x14ac:dyDescent="0.2">
      <c r="A2053" s="5">
        <v>1992</v>
      </c>
      <c r="B2053" s="138">
        <f>'Cap Outlay Deprec 26'!K12</f>
        <v>8967979</v>
      </c>
      <c r="C2053" s="2" t="s">
        <v>572</v>
      </c>
      <c r="D2053" s="2" t="str">
        <f t="shared" si="31"/>
        <v>Error?</v>
      </c>
    </row>
    <row r="2054" spans="1:4" x14ac:dyDescent="0.2">
      <c r="A2054" s="5">
        <v>1993</v>
      </c>
      <c r="B2054" s="138">
        <f>'Cap Outlay Deprec 26'!K13</f>
        <v>0</v>
      </c>
      <c r="C2054" s="2" t="s">
        <v>572</v>
      </c>
      <c r="D2054" s="2" t="str">
        <f t="shared" si="31"/>
        <v>Error?</v>
      </c>
    </row>
    <row r="2055" spans="1:4" x14ac:dyDescent="0.2">
      <c r="A2055" s="5">
        <v>1994</v>
      </c>
      <c r="B2055" s="138">
        <f>'Cap Outlay Deprec 26'!K16</f>
        <v>31629846</v>
      </c>
      <c r="C2055" s="2" t="s">
        <v>572</v>
      </c>
      <c r="D2055" s="2" t="str">
        <f t="shared" si="31"/>
        <v>Error?</v>
      </c>
    </row>
    <row r="2056" spans="1:4" x14ac:dyDescent="0.2">
      <c r="A2056" s="5">
        <v>1995</v>
      </c>
      <c r="B2056" s="138">
        <f>'Cap Outlay Deprec 26'!L5</f>
        <v>512933</v>
      </c>
      <c r="C2056" s="2" t="s">
        <v>572</v>
      </c>
      <c r="D2056" s="2" t="str">
        <f t="shared" si="31"/>
        <v>Error?</v>
      </c>
    </row>
    <row r="2057" spans="1:4" x14ac:dyDescent="0.2">
      <c r="A2057" s="5">
        <v>1996</v>
      </c>
      <c r="B2057" s="138">
        <f>'Cap Outlay Deprec 26'!L8</f>
        <v>20391676</v>
      </c>
      <c r="C2057" s="2" t="s">
        <v>572</v>
      </c>
      <c r="D2057" s="2" t="str">
        <f t="shared" si="31"/>
        <v>Error?</v>
      </c>
    </row>
    <row r="2058" spans="1:4" x14ac:dyDescent="0.2">
      <c r="A2058" s="5">
        <v>1997</v>
      </c>
      <c r="B2058" s="138">
        <f>'Cap Outlay Deprec 26'!L10</f>
        <v>8594210</v>
      </c>
      <c r="C2058" s="2" t="s">
        <v>572</v>
      </c>
      <c r="D2058" s="2" t="str">
        <f t="shared" si="31"/>
        <v>Error?</v>
      </c>
    </row>
    <row r="2059" spans="1:4" x14ac:dyDescent="0.2">
      <c r="A2059" s="5">
        <v>1998</v>
      </c>
      <c r="B2059" s="138">
        <f>'Cap Outlay Deprec 26'!L12</f>
        <v>1004046</v>
      </c>
      <c r="C2059" s="2" t="s">
        <v>572</v>
      </c>
      <c r="D2059" s="2" t="str">
        <f t="shared" si="31"/>
        <v>Error?</v>
      </c>
    </row>
    <row r="2060" spans="1:4" x14ac:dyDescent="0.2">
      <c r="A2060" s="5">
        <v>1999</v>
      </c>
      <c r="B2060" s="138">
        <f>'Cap Outlay Deprec 26'!L13</f>
        <v>0</v>
      </c>
      <c r="C2060" s="2" t="s">
        <v>572</v>
      </c>
      <c r="D2060" s="2" t="str">
        <f t="shared" si="31"/>
        <v>Error?</v>
      </c>
    </row>
    <row r="2061" spans="1:4" x14ac:dyDescent="0.2">
      <c r="A2061" s="5">
        <v>2000</v>
      </c>
      <c r="B2061" s="138">
        <f>'Cap Outlay Deprec 26'!L16</f>
        <v>40055033</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87659</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87659</v>
      </c>
      <c r="C2088" s="2" t="s">
        <v>572</v>
      </c>
      <c r="D2088" s="2" t="str">
        <f t="shared" si="31"/>
        <v>Error?</v>
      </c>
    </row>
    <row r="2089" spans="1:4" x14ac:dyDescent="0.2">
      <c r="A2089" s="5">
        <v>2028</v>
      </c>
      <c r="B2089" s="138">
        <f>'Expenditures 15-22'!K92</f>
        <v>1112070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35000000</v>
      </c>
      <c r="C2105" s="2" t="s">
        <v>572</v>
      </c>
      <c r="D2105" s="2" t="str">
        <f t="shared" si="31"/>
        <v>Error?</v>
      </c>
    </row>
    <row r="2106" spans="1:4" x14ac:dyDescent="0.2">
      <c r="A2106" s="5">
        <v>2045</v>
      </c>
      <c r="B2106" s="138">
        <f>'Acct Summary 7-8'!I48</f>
        <v>445912</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28785907</v>
      </c>
      <c r="C2551" s="2" t="s">
        <v>572</v>
      </c>
      <c r="D2551" s="2" t="str">
        <f t="shared" si="38"/>
        <v>Error?</v>
      </c>
    </row>
    <row r="2552" spans="1:4" x14ac:dyDescent="0.2">
      <c r="A2552" s="10">
        <v>2491</v>
      </c>
      <c r="D2552" s="2" t="str">
        <f t="shared" si="38"/>
        <v>OK</v>
      </c>
    </row>
    <row r="2553" spans="1:4" x14ac:dyDescent="0.2">
      <c r="A2553" s="5">
        <v>2492</v>
      </c>
      <c r="B2553" s="138">
        <f>'Acct Summary 7-8'!C6</f>
        <v>8126410</v>
      </c>
      <c r="C2553" s="2" t="s">
        <v>572</v>
      </c>
      <c r="D2553" s="2" t="str">
        <f t="shared" si="38"/>
        <v>Error?</v>
      </c>
    </row>
    <row r="2554" spans="1:4" x14ac:dyDescent="0.2">
      <c r="A2554" s="5">
        <v>2493</v>
      </c>
      <c r="B2554" s="138">
        <f>'Acct Summary 7-8'!C7</f>
        <v>2753869</v>
      </c>
      <c r="C2554" s="2" t="s">
        <v>572</v>
      </c>
      <c r="D2554" s="2" t="str">
        <f t="shared" si="38"/>
        <v>Error?</v>
      </c>
    </row>
    <row r="2555" spans="1:4" x14ac:dyDescent="0.2">
      <c r="A2555" s="5">
        <v>2494</v>
      </c>
      <c r="B2555" s="138">
        <f>'Acct Summary 7-8'!C8</f>
        <v>39666186</v>
      </c>
      <c r="C2555" s="2" t="s">
        <v>572</v>
      </c>
      <c r="D2555" s="2" t="str">
        <f t="shared" si="38"/>
        <v>Error?</v>
      </c>
    </row>
    <row r="2556" spans="1:4" x14ac:dyDescent="0.2">
      <c r="A2556" s="5">
        <v>2495</v>
      </c>
      <c r="B2556" s="138">
        <f>'Acct Summary 7-8'!C12</f>
        <v>23661645</v>
      </c>
      <c r="C2556" s="2" t="s">
        <v>572</v>
      </c>
      <c r="D2556" s="2" t="str">
        <f t="shared" si="38"/>
        <v>Error?</v>
      </c>
    </row>
    <row r="2557" spans="1:4" x14ac:dyDescent="0.2">
      <c r="A2557" s="5">
        <v>2496</v>
      </c>
      <c r="B2557" s="138">
        <f>'Acct Summary 7-8'!C13</f>
        <v>11818793</v>
      </c>
      <c r="C2557" s="2" t="s">
        <v>572</v>
      </c>
      <c r="D2557" s="2" t="str">
        <f t="shared" si="38"/>
        <v>Error?</v>
      </c>
    </row>
    <row r="2558" spans="1:4" x14ac:dyDescent="0.2">
      <c r="A2558" s="5">
        <v>2497</v>
      </c>
      <c r="B2558" s="138">
        <f>'Acct Summary 7-8'!C14</f>
        <v>601959</v>
      </c>
      <c r="C2558" s="2" t="s">
        <v>572</v>
      </c>
      <c r="D2558" s="2" t="str">
        <f t="shared" si="38"/>
        <v>Error?</v>
      </c>
    </row>
    <row r="2559" spans="1:4" x14ac:dyDescent="0.2">
      <c r="A2559" s="5">
        <v>2498</v>
      </c>
      <c r="B2559" s="138">
        <f>'Acct Summary 7-8'!C15</f>
        <v>1199729</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37282126</v>
      </c>
      <c r="C2561" s="2" t="s">
        <v>572</v>
      </c>
      <c r="D2561" s="2" t="str">
        <f t="shared" si="39"/>
        <v>Error?</v>
      </c>
    </row>
    <row r="2562" spans="1:4" x14ac:dyDescent="0.2">
      <c r="A2562" s="5">
        <v>2501</v>
      </c>
      <c r="B2562" s="138">
        <f>'Acct Summary 7-8'!C20</f>
        <v>2384060</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5307173</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5307173</v>
      </c>
      <c r="C2568" s="2" t="s">
        <v>572</v>
      </c>
      <c r="D2568" s="2" t="str">
        <f t="shared" si="39"/>
        <v>Error?</v>
      </c>
    </row>
    <row r="2569" spans="1:4" x14ac:dyDescent="0.2">
      <c r="A2569" s="5">
        <v>2508</v>
      </c>
      <c r="B2569" s="138">
        <f>'Acct Summary 7-8'!D13</f>
        <v>3940943</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3940943</v>
      </c>
      <c r="C2573" s="2" t="s">
        <v>572</v>
      </c>
      <c r="D2573" s="2" t="str">
        <f t="shared" si="39"/>
        <v>Error?</v>
      </c>
    </row>
    <row r="2574" spans="1:4" x14ac:dyDescent="0.2">
      <c r="A2574" s="5">
        <v>2513</v>
      </c>
      <c r="B2574" s="138">
        <f>'Acct Summary 7-8'!D20</f>
        <v>1366230</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981774</v>
      </c>
      <c r="C2591" s="2" t="s">
        <v>572</v>
      </c>
      <c r="D2591" s="2" t="str">
        <f t="shared" si="39"/>
        <v>Error?</v>
      </c>
    </row>
    <row r="2592" spans="1:4" x14ac:dyDescent="0.2">
      <c r="A2592" s="10">
        <v>2531</v>
      </c>
      <c r="D2592" s="2" t="str">
        <f t="shared" si="39"/>
        <v>OK</v>
      </c>
    </row>
    <row r="2593" spans="1:4" x14ac:dyDescent="0.2">
      <c r="A2593" s="5">
        <v>2532</v>
      </c>
      <c r="B2593" s="138">
        <f>'Acct Summary 7-8'!F6</f>
        <v>819064</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1800838</v>
      </c>
      <c r="C2595" s="2" t="s">
        <v>572</v>
      </c>
      <c r="D2595" s="2" t="str">
        <f t="shared" si="39"/>
        <v>Error?</v>
      </c>
    </row>
    <row r="2596" spans="1:4" x14ac:dyDescent="0.2">
      <c r="A2596" s="5">
        <v>2535</v>
      </c>
      <c r="B2596" s="138">
        <f>'Acct Summary 7-8'!F13</f>
        <v>2159874</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2159874</v>
      </c>
      <c r="C2600" s="2" t="s">
        <v>572</v>
      </c>
      <c r="D2600" s="2" t="str">
        <f t="shared" si="39"/>
        <v>Error?</v>
      </c>
    </row>
    <row r="2601" spans="1:4" x14ac:dyDescent="0.2">
      <c r="A2601" s="5">
        <v>2540</v>
      </c>
      <c r="B2601" s="138">
        <f>'Acct Summary 7-8'!F20</f>
        <v>-359036</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1634067</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1634067</v>
      </c>
      <c r="C2606" s="2" t="s">
        <v>572</v>
      </c>
      <c r="D2606" s="2" t="str">
        <f t="shared" si="39"/>
        <v>Error?</v>
      </c>
    </row>
    <row r="2607" spans="1:4" x14ac:dyDescent="0.2">
      <c r="A2607" s="5">
        <v>2546</v>
      </c>
      <c r="B2607" s="138">
        <f>'Acct Summary 7-8'!G12</f>
        <v>600256</v>
      </c>
      <c r="C2607" s="2" t="s">
        <v>572</v>
      </c>
      <c r="D2607" s="2" t="str">
        <f t="shared" si="39"/>
        <v>Error?</v>
      </c>
    </row>
    <row r="2608" spans="1:4" x14ac:dyDescent="0.2">
      <c r="A2608" s="5">
        <v>2547</v>
      </c>
      <c r="B2608" s="138">
        <f>'Acct Summary 7-8'!G13</f>
        <v>816493</v>
      </c>
      <c r="C2608" s="2" t="s">
        <v>572</v>
      </c>
      <c r="D2608" s="2" t="str">
        <f t="shared" si="39"/>
        <v>Error?</v>
      </c>
    </row>
    <row r="2609" spans="1:4" x14ac:dyDescent="0.2">
      <c r="A2609" s="5">
        <v>2548</v>
      </c>
      <c r="B2609" s="138">
        <f>'Acct Summary 7-8'!G14</f>
        <v>71899</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1488648</v>
      </c>
      <c r="C2612" s="2" t="s">
        <v>572</v>
      </c>
      <c r="D2612" s="2" t="str">
        <f t="shared" si="39"/>
        <v>Error?</v>
      </c>
    </row>
    <row r="2613" spans="1:4" x14ac:dyDescent="0.2">
      <c r="A2613" s="5">
        <v>2552</v>
      </c>
      <c r="B2613" s="138">
        <f>'Acct Summary 7-8'!G20</f>
        <v>145419</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4296728</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4296728</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40588417</v>
      </c>
      <c r="C2634" s="2" t="s">
        <v>572</v>
      </c>
      <c r="D2634" s="2" t="str">
        <f t="shared" si="40"/>
        <v>Error?</v>
      </c>
    </row>
    <row r="2635" spans="1:4" x14ac:dyDescent="0.2">
      <c r="A2635" s="5">
        <v>2574</v>
      </c>
      <c r="B2635" s="138">
        <f>'Acct Summary 7-8'!E17</f>
        <v>40588417</v>
      </c>
      <c r="C2635" s="2" t="s">
        <v>572</v>
      </c>
      <c r="D2635" s="2" t="str">
        <f t="shared" si="40"/>
        <v>Error?</v>
      </c>
    </row>
    <row r="2636" spans="1:4" x14ac:dyDescent="0.2">
      <c r="A2636" s="5">
        <v>2575</v>
      </c>
      <c r="B2636" s="138">
        <f>'Acct Summary 7-8'!E20</f>
        <v>-36291689</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572476</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572476</v>
      </c>
      <c r="C2658" s="2" t="s">
        <v>572</v>
      </c>
      <c r="D2658" s="2" t="str">
        <f t="shared" si="40"/>
        <v>Error?</v>
      </c>
    </row>
    <row r="2659" spans="1:4" x14ac:dyDescent="0.2">
      <c r="A2659" s="5">
        <v>2598</v>
      </c>
      <c r="B2659" s="138">
        <f>'Acct Summary 7-8'!H13</f>
        <v>14584627</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14584627</v>
      </c>
      <c r="C2661" s="2" t="s">
        <v>572</v>
      </c>
      <c r="D2661" s="2" t="str">
        <f t="shared" si="40"/>
        <v>Error?</v>
      </c>
    </row>
    <row r="2662" spans="1:4" x14ac:dyDescent="0.2">
      <c r="A2662" s="5">
        <v>2601</v>
      </c>
      <c r="B2662" s="138">
        <f>'Acct Summary 7-8'!H20</f>
        <v>-14012151</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314093</v>
      </c>
      <c r="D2718" s="2" t="str">
        <f t="shared" si="41"/>
        <v>Error?</v>
      </c>
    </row>
    <row r="2719" spans="1:4" x14ac:dyDescent="0.2">
      <c r="A2719" s="5">
        <v>2658</v>
      </c>
      <c r="B2719" s="138">
        <f>'Expenditures 15-22'!D51</f>
        <v>83473</v>
      </c>
      <c r="D2719" s="2" t="str">
        <f t="shared" si="41"/>
        <v>Error?</v>
      </c>
    </row>
    <row r="2720" spans="1:4" x14ac:dyDescent="0.2">
      <c r="A2720" s="5">
        <v>2659</v>
      </c>
      <c r="B2720" s="138">
        <f>'Expenditures 15-22'!E51</f>
        <v>5639</v>
      </c>
      <c r="D2720" s="2" t="str">
        <f t="shared" si="41"/>
        <v>Error?</v>
      </c>
    </row>
    <row r="2721" spans="1:4" x14ac:dyDescent="0.2">
      <c r="A2721" s="5">
        <v>2660</v>
      </c>
      <c r="B2721" s="138">
        <f>'Expenditures 15-22'!F51</f>
        <v>610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403815</v>
      </c>
      <c r="C2724" s="2" t="s">
        <v>572</v>
      </c>
      <c r="D2724" s="2" t="str">
        <f t="shared" si="41"/>
        <v>Error?</v>
      </c>
    </row>
    <row r="2725" spans="1:4" x14ac:dyDescent="0.2">
      <c r="A2725" s="5">
        <v>2664</v>
      </c>
      <c r="B2725" s="138">
        <f>'Expenditures 15-22'!D247</f>
        <v>12005</v>
      </c>
      <c r="D2725" s="2" t="str">
        <f t="shared" si="41"/>
        <v>Error?</v>
      </c>
    </row>
    <row r="2726" spans="1:4" x14ac:dyDescent="0.2">
      <c r="A2726" s="5">
        <v>2665</v>
      </c>
      <c r="B2726" s="138">
        <f>'Expenditures 15-22'!K247</f>
        <v>12005</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253213</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572</v>
      </c>
      <c r="D2789" s="2" t="str">
        <f t="shared" si="42"/>
        <v>Error?</v>
      </c>
    </row>
    <row r="2790" spans="1:4" x14ac:dyDescent="0.2">
      <c r="A2790" s="5">
        <v>2729</v>
      </c>
      <c r="B2790" s="138">
        <f>'Expenditures 15-22'!E102</f>
        <v>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113913</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84069</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55231</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9552168</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28928</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22116400</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116162</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28928</v>
      </c>
      <c r="D2908" s="2" t="str">
        <f t="shared" si="44"/>
        <v>Error?</v>
      </c>
    </row>
    <row r="2909" spans="1:4" x14ac:dyDescent="0.2">
      <c r="A2909" s="10">
        <v>2848</v>
      </c>
      <c r="D2909" s="2" t="str">
        <f t="shared" si="44"/>
        <v>OK</v>
      </c>
    </row>
    <row r="2910" spans="1:4" x14ac:dyDescent="0.2">
      <c r="A2910" s="5">
        <v>2849</v>
      </c>
      <c r="B2910" s="138">
        <f>'Assets-Liab 5-6'!I34</f>
        <v>28928</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22087472</v>
      </c>
      <c r="D2912" s="2" t="str">
        <f t="shared" si="44"/>
        <v>Error?</v>
      </c>
    </row>
    <row r="2913" spans="1:4" x14ac:dyDescent="0.2">
      <c r="A2913" s="5">
        <v>2852</v>
      </c>
      <c r="B2913" s="138">
        <f>'Assets-Liab 5-6'!I41</f>
        <v>22116400</v>
      </c>
      <c r="C2913" s="2" t="s">
        <v>572</v>
      </c>
      <c r="D2913" s="2" t="str">
        <f t="shared" si="44"/>
        <v>Error?</v>
      </c>
    </row>
    <row r="2914" spans="1:4" x14ac:dyDescent="0.2">
      <c r="A2914" s="5">
        <v>2853</v>
      </c>
      <c r="B2914" s="138">
        <f>'Assets-Liab 5-6'!L33</f>
        <v>116162</v>
      </c>
      <c r="D2914" s="2" t="str">
        <f t="shared" si="44"/>
        <v>Error?</v>
      </c>
    </row>
    <row r="2915" spans="1:4" x14ac:dyDescent="0.2">
      <c r="A2915" s="10">
        <v>2854</v>
      </c>
      <c r="D2915" s="2" t="str">
        <f t="shared" si="44"/>
        <v>OK</v>
      </c>
    </row>
    <row r="2916" spans="1:4" x14ac:dyDescent="0.2">
      <c r="A2916" s="5">
        <v>2855</v>
      </c>
      <c r="B2916" s="138">
        <f>'Assets-Liab 5-6'!L34</f>
        <v>116162</v>
      </c>
      <c r="C2916" s="2" t="s">
        <v>572</v>
      </c>
      <c r="D2916" s="2" t="str">
        <f t="shared" si="44"/>
        <v>Error?</v>
      </c>
    </row>
    <row r="2917" spans="1:4" x14ac:dyDescent="0.2">
      <c r="A2917" s="5">
        <v>2856</v>
      </c>
      <c r="B2917" s="138">
        <f>'Assets-Liab 5-6'!L41</f>
        <v>116162</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87659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87659</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857959</v>
      </c>
      <c r="D3055" s="2" t="str">
        <f t="shared" si="46"/>
        <v>Error?</v>
      </c>
    </row>
    <row r="3056" spans="1:4" x14ac:dyDescent="0.2">
      <c r="A3056" s="5">
        <v>2995</v>
      </c>
      <c r="B3056" s="138">
        <f>'Expenditures 15-22'!D10</f>
        <v>76150</v>
      </c>
      <c r="D3056" s="2" t="str">
        <f t="shared" si="46"/>
        <v>Error?</v>
      </c>
    </row>
    <row r="3057" spans="1:4" x14ac:dyDescent="0.2">
      <c r="A3057" s="5">
        <v>2996</v>
      </c>
      <c r="B3057" s="138">
        <f>'Expenditures 15-22'!E10</f>
        <v>3548</v>
      </c>
      <c r="D3057" s="2" t="str">
        <f t="shared" si="46"/>
        <v>Error?</v>
      </c>
    </row>
    <row r="3058" spans="1:4" x14ac:dyDescent="0.2">
      <c r="A3058" s="5">
        <v>2997</v>
      </c>
      <c r="B3058" s="138">
        <f>'Expenditures 15-22'!F10</f>
        <v>199673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1192775</v>
      </c>
      <c r="C3062" s="2" t="s">
        <v>572</v>
      </c>
      <c r="D3062" s="2" t="str">
        <f t="shared" si="46"/>
        <v>Error?</v>
      </c>
    </row>
    <row r="3063" spans="1:4" x14ac:dyDescent="0.2">
      <c r="A3063" s="10">
        <v>3002</v>
      </c>
      <c r="D3063" s="2" t="str">
        <f t="shared" si="46"/>
        <v>OK</v>
      </c>
    </row>
    <row r="3064" spans="1:4" x14ac:dyDescent="0.2">
      <c r="A3064" s="5">
        <v>3003</v>
      </c>
      <c r="B3064" s="138">
        <f>'Expenditures 15-22'!D219</f>
        <v>41285</v>
      </c>
      <c r="D3064" s="2" t="str">
        <f t="shared" si="46"/>
        <v>Error?</v>
      </c>
    </row>
    <row r="3065" spans="1:4" x14ac:dyDescent="0.2">
      <c r="A3065" s="5">
        <v>3004</v>
      </c>
      <c r="B3065" s="138">
        <f>'Expenditures 15-22'!K219</f>
        <v>41285</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31460000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623753</v>
      </c>
      <c r="C3225" s="2" t="s">
        <v>572</v>
      </c>
      <c r="D3225" s="2" t="str">
        <f t="shared" si="49"/>
        <v>Error?</v>
      </c>
    </row>
    <row r="3226" spans="1:4" x14ac:dyDescent="0.2">
      <c r="A3226" s="5">
        <v>3165</v>
      </c>
      <c r="B3226" s="138">
        <f>'Acct Summary 7-8'!I8</f>
        <v>623753</v>
      </c>
      <c r="C3226" s="2" t="s">
        <v>572</v>
      </c>
      <c r="D3226" s="2" t="str">
        <f t="shared" si="49"/>
        <v>Error?</v>
      </c>
    </row>
    <row r="3227" spans="1:4" x14ac:dyDescent="0.2">
      <c r="A3227" s="5">
        <v>3166</v>
      </c>
      <c r="B3227" s="138">
        <f>'Acct Summary 7-8'!I20</f>
        <v>623753</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699125</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78460</v>
      </c>
      <c r="C3231" s="2" t="s">
        <v>572</v>
      </c>
      <c r="D3231" s="2" t="str">
        <f t="shared" si="49"/>
        <v>Error?</v>
      </c>
    </row>
    <row r="3232" spans="1:4" x14ac:dyDescent="0.2">
      <c r="A3232" s="5">
        <v>3171</v>
      </c>
      <c r="B3232" s="138">
        <f>'Acct Summary 7-8'!C77</f>
        <v>620665</v>
      </c>
      <c r="C3232" s="2" t="s">
        <v>572</v>
      </c>
      <c r="D3232" s="2" t="str">
        <f t="shared" si="49"/>
        <v>Error?</v>
      </c>
    </row>
    <row r="3233" spans="1:4" x14ac:dyDescent="0.2">
      <c r="A3233" s="5">
        <v>3172</v>
      </c>
      <c r="B3233" s="138">
        <f>'Acct Summary 7-8'!C78</f>
        <v>3004725</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35000000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35113913</v>
      </c>
      <c r="C3237" s="2" t="s">
        <v>572</v>
      </c>
      <c r="D3237" s="2" t="str">
        <f t="shared" si="49"/>
        <v>Error?</v>
      </c>
    </row>
    <row r="3238" spans="1:4" x14ac:dyDescent="0.2">
      <c r="A3238" s="5">
        <v>3177</v>
      </c>
      <c r="B3238" s="138">
        <f>'Acct Summary 7-8'!D77</f>
        <v>-113913</v>
      </c>
      <c r="C3238" s="2" t="s">
        <v>572</v>
      </c>
      <c r="D3238" s="2" t="str">
        <f t="shared" si="49"/>
        <v>Error?</v>
      </c>
    </row>
    <row r="3239" spans="1:4" x14ac:dyDescent="0.2">
      <c r="A3239" s="5">
        <v>3178</v>
      </c>
      <c r="B3239" s="138">
        <f>'Acct Summary 7-8'!D78</f>
        <v>1252317</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55231</v>
      </c>
      <c r="C3254" s="2" t="s">
        <v>572</v>
      </c>
      <c r="D3254" s="2" t="str">
        <f t="shared" si="49"/>
        <v>Error?</v>
      </c>
    </row>
    <row r="3255" spans="1:4" x14ac:dyDescent="0.2">
      <c r="A3255" s="5">
        <v>3194</v>
      </c>
      <c r="B3255" s="138">
        <f>'Acct Summary 7-8'!F77</f>
        <v>-55231</v>
      </c>
      <c r="C3255" s="2" t="s">
        <v>572</v>
      </c>
      <c r="D3255" s="2" t="str">
        <f t="shared" si="49"/>
        <v>Error?</v>
      </c>
    </row>
    <row r="3256" spans="1:4" x14ac:dyDescent="0.2">
      <c r="A3256" s="5">
        <v>3195</v>
      </c>
      <c r="B3256" s="138">
        <f>'Acct Summary 7-8'!F78</f>
        <v>-414267</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145419</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35318037</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84069</v>
      </c>
      <c r="C3276" s="2" t="s">
        <v>572</v>
      </c>
      <c r="D3276" s="2" t="str">
        <f t="shared" si="50"/>
        <v>Error?</v>
      </c>
    </row>
    <row r="3277" spans="1:4" x14ac:dyDescent="0.2">
      <c r="A3277" s="5">
        <v>3216</v>
      </c>
      <c r="B3277" s="138">
        <f>'Acct Summary 7-8'!E77</f>
        <v>35233968</v>
      </c>
      <c r="C3277" s="2" t="s">
        <v>572</v>
      </c>
      <c r="D3277" s="2" t="str">
        <f t="shared" si="50"/>
        <v>Error?</v>
      </c>
    </row>
    <row r="3278" spans="1:4" x14ac:dyDescent="0.2">
      <c r="A3278" s="5">
        <v>3217</v>
      </c>
      <c r="B3278" s="138">
        <f>'Acct Summary 7-8'!E78</f>
        <v>-1057721</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35000000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35000000</v>
      </c>
      <c r="C3299" s="2" t="s">
        <v>572</v>
      </c>
      <c r="D3299" s="2" t="str">
        <f t="shared" si="50"/>
        <v>Error?</v>
      </c>
    </row>
    <row r="3300" spans="1:4" x14ac:dyDescent="0.2">
      <c r="A3300" s="5">
        <v>3239</v>
      </c>
      <c r="B3300" s="138">
        <f>'Acct Summary 7-8'!H78</f>
        <v>20987849</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34540000</v>
      </c>
      <c r="C3317" s="2" t="s">
        <v>572</v>
      </c>
      <c r="D3317" s="2" t="str">
        <f t="shared" si="50"/>
        <v>Error?</v>
      </c>
    </row>
    <row r="3318" spans="1:4" x14ac:dyDescent="0.2">
      <c r="A3318" s="5">
        <v>3257</v>
      </c>
      <c r="B3318" s="138">
        <f>'Acct Summary 7-8'!I76</f>
        <v>35445912</v>
      </c>
      <c r="C3318" s="2" t="s">
        <v>572</v>
      </c>
      <c r="D3318" s="2" t="str">
        <f t="shared" si="50"/>
        <v>Error?</v>
      </c>
    </row>
    <row r="3319" spans="1:4" x14ac:dyDescent="0.2">
      <c r="A3319" s="5">
        <v>3258</v>
      </c>
      <c r="B3319" s="138">
        <f>'Acct Summary 7-8'!I77</f>
        <v>-905912</v>
      </c>
      <c r="C3319" s="2" t="s">
        <v>572</v>
      </c>
      <c r="D3319" s="2" t="str">
        <f t="shared" si="50"/>
        <v>Error?</v>
      </c>
    </row>
    <row r="3320" spans="1:4" x14ac:dyDescent="0.2">
      <c r="A3320" s="5">
        <v>3259</v>
      </c>
      <c r="B3320" s="138">
        <f>'Acct Summary 7-8'!I78</f>
        <v>-282159</v>
      </c>
      <c r="C3320" s="2" t="s">
        <v>572</v>
      </c>
      <c r="D3320" s="2" t="str">
        <f t="shared" si="50"/>
        <v>Error?</v>
      </c>
    </row>
    <row r="3321" spans="1:4" x14ac:dyDescent="0.2">
      <c r="A3321" s="5">
        <v>3260</v>
      </c>
      <c r="B3321" s="138">
        <f>'Acct Summary 7-8'!I79</f>
        <v>22369631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22087472</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3757255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473912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82448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96428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4412993</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219362</v>
      </c>
      <c r="D3387" s="2" t="str">
        <f t="shared" si="51"/>
        <v>Error?</v>
      </c>
    </row>
    <row r="3388" spans="1:4" x14ac:dyDescent="0.2">
      <c r="A3388" s="5">
        <v>3327</v>
      </c>
      <c r="B3388" s="138">
        <f>'Expenditures 15-22'!D217</f>
        <v>219200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219362</v>
      </c>
      <c r="C3390" s="2" t="s">
        <v>572</v>
      </c>
      <c r="D3390" s="2" t="str">
        <f t="shared" si="51"/>
        <v>Error?</v>
      </c>
    </row>
    <row r="3391" spans="1:4" x14ac:dyDescent="0.2">
      <c r="A3391" s="5">
        <v>3330</v>
      </c>
      <c r="B3391" s="138">
        <f>'Expenditures 15-22'!K217</f>
        <v>219200</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37632618</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5784638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3600840</v>
      </c>
      <c r="D3417" s="2" t="str">
        <f t="shared" si="52"/>
        <v>Error?</v>
      </c>
    </row>
    <row r="3418" spans="1:4" x14ac:dyDescent="0.2">
      <c r="A3418" s="10">
        <v>3357</v>
      </c>
      <c r="D3418" s="2" t="str">
        <f t="shared" si="52"/>
        <v>OK</v>
      </c>
    </row>
    <row r="3419" spans="1:4" x14ac:dyDescent="0.2">
      <c r="A3419" s="5">
        <v>3358</v>
      </c>
      <c r="B3419" s="138">
        <f>'Assets-Liab 5-6'!F4</f>
        <v>2314705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1252302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25441903</v>
      </c>
      <c r="D3425" s="2" t="str">
        <f t="shared" si="52"/>
        <v>Error?</v>
      </c>
    </row>
    <row r="3426" spans="1:4" x14ac:dyDescent="0.2">
      <c r="A3426" s="10">
        <v>3365</v>
      </c>
      <c r="D3426" s="2" t="str">
        <f t="shared" si="52"/>
        <v>OK</v>
      </c>
    </row>
    <row r="3427" spans="1:4" x14ac:dyDescent="0.2">
      <c r="A3427" s="5">
        <v>3366</v>
      </c>
      <c r="B3427" s="138">
        <f>'Assets-Liab 5-6'!I4</f>
        <v>22087472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116162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873888</v>
      </c>
      <c r="C3446" s="2" t="s">
        <v>572</v>
      </c>
      <c r="D3446" s="2" t="str">
        <f t="shared" si="52"/>
        <v>Error?</v>
      </c>
    </row>
    <row r="3447" spans="1:4" x14ac:dyDescent="0.2">
      <c r="A3447" s="5">
        <v>3386</v>
      </c>
      <c r="B3447" s="138">
        <f>'Tax Sched 23'!D16</f>
        <v>-53112</v>
      </c>
      <c r="C3447" s="2" t="s">
        <v>572</v>
      </c>
      <c r="D3447" s="2" t="str">
        <f t="shared" si="52"/>
        <v>Error?</v>
      </c>
    </row>
    <row r="3448" spans="1:4" x14ac:dyDescent="0.2">
      <c r="A3448" s="5">
        <v>3387</v>
      </c>
      <c r="B3448" s="138">
        <f>'Tax Sched 23'!C16</f>
        <v>927000</v>
      </c>
      <c r="D3448" s="2" t="str">
        <f t="shared" si="52"/>
        <v>Error?</v>
      </c>
    </row>
    <row r="3449" spans="1:4" x14ac:dyDescent="0.2">
      <c r="A3449" s="5">
        <v>3388</v>
      </c>
      <c r="B3449" s="138">
        <f>'Tax Sched 23'!F16</f>
        <v>0</v>
      </c>
      <c r="C3449" s="2" t="s">
        <v>572</v>
      </c>
      <c r="D3449" s="2" t="str">
        <f t="shared" si="52"/>
        <v>Error?</v>
      </c>
    </row>
    <row r="3450" spans="1:4" x14ac:dyDescent="0.2">
      <c r="A3450" s="5">
        <v>3389</v>
      </c>
      <c r="B3450" s="138">
        <f>'Tax Sched 23'!E16</f>
        <v>927000</v>
      </c>
      <c r="D3450" s="2" t="str">
        <f t="shared" si="52"/>
        <v>Error?</v>
      </c>
    </row>
    <row r="3451" spans="1:4" x14ac:dyDescent="0.2">
      <c r="A3451" s="5">
        <v>3390</v>
      </c>
      <c r="B3451" s="138">
        <f>'Cap Outlay Deprec 26'!C15</f>
        <v>2269866</v>
      </c>
      <c r="D3451" s="2" t="str">
        <f t="shared" si="52"/>
        <v>Error?</v>
      </c>
    </row>
    <row r="3452" spans="1:4" x14ac:dyDescent="0.2">
      <c r="A3452" s="5">
        <v>3391</v>
      </c>
      <c r="B3452" s="138">
        <f>'Cap Outlay Deprec 26'!D15</f>
        <v>9552168</v>
      </c>
      <c r="D3452" s="2" t="str">
        <f t="shared" si="52"/>
        <v>Error?</v>
      </c>
    </row>
    <row r="3453" spans="1:4" x14ac:dyDescent="0.2">
      <c r="A3453" s="5">
        <v>3392</v>
      </c>
      <c r="B3453" s="138">
        <f>'Cap Outlay Deprec 26'!E15</f>
        <v>2269866</v>
      </c>
      <c r="D3453" s="2" t="str">
        <f t="shared" si="52"/>
        <v>Error?</v>
      </c>
    </row>
    <row r="3454" spans="1:4" x14ac:dyDescent="0.2">
      <c r="A3454" s="5">
        <v>3393</v>
      </c>
      <c r="B3454" s="138">
        <f>'Cap Outlay Deprec 26'!F15</f>
        <v>9552168</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9552168</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738132</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738132</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738132</v>
      </c>
      <c r="D3567" s="2" t="str">
        <f t="shared" si="54"/>
        <v>Error?</v>
      </c>
    </row>
    <row r="3568" spans="1:4" x14ac:dyDescent="0.2">
      <c r="A3568" s="5">
        <v>3507</v>
      </c>
      <c r="B3568" s="138">
        <f>'Assets-Liab 5-6'!K41</f>
        <v>738132</v>
      </c>
      <c r="C3568" s="2" t="s">
        <v>572</v>
      </c>
      <c r="D3568" s="2" t="str">
        <f t="shared" si="54"/>
        <v>Error?</v>
      </c>
    </row>
    <row r="3569" spans="1:4" x14ac:dyDescent="0.2">
      <c r="A3569" s="5">
        <v>3508</v>
      </c>
      <c r="B3569" s="138">
        <f>'Acct Summary 7-8'!K4</f>
        <v>15747</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15747</v>
      </c>
      <c r="C3571" s="2" t="s">
        <v>572</v>
      </c>
      <c r="D3571" s="2" t="str">
        <f t="shared" si="54"/>
        <v>Error?</v>
      </c>
    </row>
    <row r="3572" spans="1:4" x14ac:dyDescent="0.2">
      <c r="A3572" s="5">
        <v>3511</v>
      </c>
      <c r="B3572" s="138">
        <f>'Acct Summary 7-8'!K13</f>
        <v>13050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13050</v>
      </c>
      <c r="C3575" s="2" t="s">
        <v>572</v>
      </c>
      <c r="D3575" s="2" t="str">
        <f t="shared" si="54"/>
        <v>Error?</v>
      </c>
    </row>
    <row r="3576" spans="1:4" x14ac:dyDescent="0.2">
      <c r="A3576" s="5">
        <v>3515</v>
      </c>
      <c r="B3576" s="138">
        <f>'Acct Summary 7-8'!K20</f>
        <v>2697</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2697</v>
      </c>
      <c r="C3588" s="2" t="s">
        <v>572</v>
      </c>
      <c r="D3588" s="2" t="str">
        <f t="shared" si="55"/>
        <v>Error?</v>
      </c>
    </row>
    <row r="3589" spans="1:4" x14ac:dyDescent="0.2">
      <c r="A3589" s="5">
        <v>3528</v>
      </c>
      <c r="B3589" s="138">
        <f>'Acct Summary 7-8'!K79</f>
        <v>735435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738132</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13050</v>
      </c>
      <c r="C3671" s="2" t="s">
        <v>572</v>
      </c>
      <c r="D3671" s="2" t="str">
        <f t="shared" si="56"/>
        <v>Error?</v>
      </c>
    </row>
    <row r="3672" spans="1:4" x14ac:dyDescent="0.2">
      <c r="A3672" s="5">
        <v>3611</v>
      </c>
      <c r="B3672" s="138">
        <f>'Expenditures 15-22'!K352</f>
        <v>13050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13050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2697</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541113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10198040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49864226</v>
      </c>
      <c r="C4122" s="2" t="s">
        <v>572</v>
      </c>
      <c r="D4122" s="2" t="str">
        <f t="shared" si="63"/>
        <v>Error?</v>
      </c>
    </row>
    <row r="4123" spans="1:4" x14ac:dyDescent="0.2">
      <c r="A4123" s="5">
        <v>4062</v>
      </c>
      <c r="B4123" s="138">
        <f>'Acct Summary 7-8'!D10</f>
        <v>5307173</v>
      </c>
      <c r="C4123" s="2" t="s">
        <v>572</v>
      </c>
      <c r="D4123" s="2" t="str">
        <f t="shared" si="63"/>
        <v>Error?</v>
      </c>
    </row>
    <row r="4124" spans="1:4" x14ac:dyDescent="0.2">
      <c r="A4124" s="5">
        <v>4063</v>
      </c>
      <c r="B4124" s="138">
        <f>'Acct Summary 7-8'!E10</f>
        <v>4296728</v>
      </c>
      <c r="C4124" s="2" t="s">
        <v>572</v>
      </c>
      <c r="D4124" s="2" t="str">
        <f t="shared" si="63"/>
        <v>Error?</v>
      </c>
    </row>
    <row r="4125" spans="1:4" x14ac:dyDescent="0.2">
      <c r="A4125" s="5">
        <v>4064</v>
      </c>
      <c r="B4125" s="138">
        <f>'Acct Summary 7-8'!F10</f>
        <v>1800838</v>
      </c>
      <c r="C4125" s="2" t="s">
        <v>572</v>
      </c>
      <c r="D4125" s="2" t="str">
        <f t="shared" si="63"/>
        <v>Error?</v>
      </c>
    </row>
    <row r="4126" spans="1:4" x14ac:dyDescent="0.2">
      <c r="A4126" s="5">
        <v>4065</v>
      </c>
      <c r="B4126" s="138">
        <f>'Acct Summary 7-8'!G10</f>
        <v>1634067</v>
      </c>
      <c r="C4126" s="2" t="s">
        <v>572</v>
      </c>
      <c r="D4126" s="2" t="str">
        <f t="shared" si="63"/>
        <v>Error?</v>
      </c>
    </row>
    <row r="4127" spans="1:4" x14ac:dyDescent="0.2">
      <c r="A4127" s="5">
        <v>4066</v>
      </c>
      <c r="B4127" s="138">
        <f>'Acct Summary 7-8'!H10</f>
        <v>572476</v>
      </c>
      <c r="C4127" s="2" t="s">
        <v>572</v>
      </c>
      <c r="D4127" s="2" t="str">
        <f t="shared" si="63"/>
        <v>Error?</v>
      </c>
    </row>
    <row r="4128" spans="1:4" x14ac:dyDescent="0.2">
      <c r="A4128" s="5">
        <v>4067</v>
      </c>
      <c r="B4128" s="138">
        <f>'Acct Summary 7-8'!I10</f>
        <v>623753</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15747</v>
      </c>
      <c r="C4130" s="2" t="s">
        <v>572</v>
      </c>
      <c r="D4130" s="2" t="str">
        <f t="shared" si="63"/>
        <v>Error?</v>
      </c>
    </row>
    <row r="4131" spans="1:4" x14ac:dyDescent="0.2">
      <c r="A4131" s="5">
        <v>4070</v>
      </c>
      <c r="B4131" s="138">
        <f>'Acct Summary 7-8'!C18</f>
        <v>10198040</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47480166</v>
      </c>
      <c r="C4136" s="2" t="s">
        <v>572</v>
      </c>
      <c r="D4136" s="2" t="str">
        <f t="shared" si="63"/>
        <v>Error?</v>
      </c>
    </row>
    <row r="4137" spans="1:4" x14ac:dyDescent="0.2">
      <c r="A4137" s="5">
        <v>4076</v>
      </c>
      <c r="B4137" s="138">
        <f>'Acct Summary 7-8'!D19</f>
        <v>3940943</v>
      </c>
      <c r="C4137" s="2" t="s">
        <v>572</v>
      </c>
      <c r="D4137" s="2" t="str">
        <f t="shared" si="63"/>
        <v>Error?</v>
      </c>
    </row>
    <row r="4138" spans="1:4" x14ac:dyDescent="0.2">
      <c r="A4138" s="5">
        <v>4077</v>
      </c>
      <c r="B4138" s="138">
        <f>'Acct Summary 7-8'!E19</f>
        <v>40588417</v>
      </c>
      <c r="C4138" s="2" t="s">
        <v>572</v>
      </c>
      <c r="D4138" s="2" t="str">
        <f t="shared" si="63"/>
        <v>Error?</v>
      </c>
    </row>
    <row r="4139" spans="1:4" x14ac:dyDescent="0.2">
      <c r="A4139" s="5">
        <v>4078</v>
      </c>
      <c r="B4139" s="138">
        <f>'Acct Summary 7-8'!F19</f>
        <v>2159874</v>
      </c>
      <c r="C4139" s="2" t="s">
        <v>572</v>
      </c>
      <c r="D4139" s="2" t="str">
        <f t="shared" si="63"/>
        <v>Error?</v>
      </c>
    </row>
    <row r="4140" spans="1:4" x14ac:dyDescent="0.2">
      <c r="A4140" s="5">
        <v>4079</v>
      </c>
      <c r="B4140" s="138">
        <f>'Acct Summary 7-8'!G19</f>
        <v>1488648</v>
      </c>
      <c r="C4140" s="2" t="s">
        <v>572</v>
      </c>
      <c r="D4140" s="2" t="str">
        <f t="shared" si="63"/>
        <v>Error?</v>
      </c>
    </row>
    <row r="4141" spans="1:4" x14ac:dyDescent="0.2">
      <c r="A4141" s="5">
        <v>4080</v>
      </c>
      <c r="B4141" s="138">
        <f>'Acct Summary 7-8'!H19</f>
        <v>14584627</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13050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51308043</v>
      </c>
      <c r="C4171" s="2" t="s">
        <v>572</v>
      </c>
      <c r="D4171" s="2" t="str">
        <f t="shared" si="64"/>
        <v>Error?</v>
      </c>
    </row>
    <row r="4172" spans="1:4" x14ac:dyDescent="0.2">
      <c r="A4172" s="5">
        <v>4111</v>
      </c>
      <c r="B4172" s="138">
        <f>'Short-Term Long-Term Debt 24'!J49</f>
        <v>47707203</v>
      </c>
      <c r="C4172" s="2" t="s">
        <v>572</v>
      </c>
      <c r="D4172" s="2" t="str">
        <f t="shared" si="64"/>
        <v>Error?</v>
      </c>
    </row>
    <row r="4173" spans="1:4" x14ac:dyDescent="0.2">
      <c r="A4173" s="5">
        <v>4112</v>
      </c>
      <c r="B4173" s="138">
        <f>'Short-Term Long-Term Debt 24'!H49</f>
        <v>38516899</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1917</v>
      </c>
    </row>
    <row r="4236" spans="1:5" x14ac:dyDescent="0.2">
      <c r="A4236" s="10">
        <v>4175</v>
      </c>
      <c r="D4236" s="2" t="str">
        <f t="shared" si="65"/>
        <v>OK</v>
      </c>
      <c r="E4236" s="4" t="s">
        <v>1917</v>
      </c>
    </row>
    <row r="4237" spans="1:5" x14ac:dyDescent="0.2">
      <c r="A4237" s="10">
        <v>4176</v>
      </c>
      <c r="D4237" s="2" t="str">
        <f t="shared" si="65"/>
        <v>OK</v>
      </c>
      <c r="E4237" s="4" t="s">
        <v>1917</v>
      </c>
    </row>
    <row r="4238" spans="1:5" x14ac:dyDescent="0.2">
      <c r="A4238" s="10">
        <v>4177</v>
      </c>
      <c r="D4238" s="2" t="str">
        <f t="shared" si="65"/>
        <v>OK</v>
      </c>
      <c r="E4238" s="4" t="s">
        <v>1917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2480.9</v>
      </c>
      <c r="C4265" s="2" t="s">
        <v>572</v>
      </c>
      <c r="D4265" s="2" t="str">
        <f t="shared" si="65"/>
        <v>Error?</v>
      </c>
      <c r="E4265" s="128"/>
    </row>
    <row r="4266" spans="1:5" x14ac:dyDescent="0.2">
      <c r="A4266" s="12">
        <v>4205</v>
      </c>
      <c r="B4266" s="138">
        <f>('FP Info 3'!F10)*100000</f>
        <v>505.2</v>
      </c>
      <c r="C4266" s="2" t="s">
        <v>572</v>
      </c>
      <c r="D4266" s="2" t="str">
        <f t="shared" si="65"/>
        <v>Error?</v>
      </c>
      <c r="E4266" s="128"/>
    </row>
    <row r="4267" spans="1:5" x14ac:dyDescent="0.2">
      <c r="A4267" s="12">
        <v>4206</v>
      </c>
      <c r="B4267" s="138">
        <f>('FP Info 3'!H10)*100000</f>
        <v>87.4</v>
      </c>
      <c r="C4267" s="2" t="s">
        <v>572</v>
      </c>
      <c r="D4267" s="2" t="str">
        <f t="shared" si="65"/>
        <v>Error?</v>
      </c>
      <c r="E4267" s="128"/>
    </row>
    <row r="4268" spans="1:5" x14ac:dyDescent="0.2">
      <c r="A4268" s="12">
        <v>4207</v>
      </c>
      <c r="B4268" s="138">
        <f>('FP Info 3'!J10)*100000</f>
        <v>3074</v>
      </c>
      <c r="C4268" s="2" t="s">
        <v>572</v>
      </c>
      <c r="D4268" s="2" t="str">
        <f t="shared" si="65"/>
        <v>Error?</v>
      </c>
    </row>
    <row r="4269" spans="1:5" x14ac:dyDescent="0.2">
      <c r="A4269" s="12">
        <v>4208</v>
      </c>
      <c r="B4269" s="138">
        <f>'FP Info 3'!J16</f>
        <v>65546055</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111502</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101406</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1917</v>
      </c>
    </row>
    <row r="4400" spans="1:5" x14ac:dyDescent="0.2">
      <c r="A4400" s="10">
        <v>4339</v>
      </c>
      <c r="D4400" s="2" t="str">
        <f t="shared" si="67"/>
        <v>OK</v>
      </c>
      <c r="E4400" s="4" t="s">
        <v>1917</v>
      </c>
    </row>
    <row r="4401" spans="1:5" x14ac:dyDescent="0.2">
      <c r="A4401" s="10">
        <v>4340</v>
      </c>
      <c r="D4401" s="2" t="str">
        <f t="shared" si="67"/>
        <v>OK</v>
      </c>
      <c r="E4401" s="4" t="s">
        <v>1917</v>
      </c>
    </row>
    <row r="4402" spans="1:5" x14ac:dyDescent="0.2">
      <c r="A4402" s="10">
        <v>4341</v>
      </c>
      <c r="D4402" s="2" t="str">
        <f t="shared" si="67"/>
        <v>OK</v>
      </c>
      <c r="E4402" s="4" t="s">
        <v>1917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22837</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135323</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139237</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5.8</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165231</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1060099349</v>
      </c>
      <c r="D4995" s="2" t="str">
        <f t="shared" si="77"/>
        <v>Error?</v>
      </c>
    </row>
    <row r="4996" spans="1:4" x14ac:dyDescent="0.2">
      <c r="A4996" s="12">
        <v>4935</v>
      </c>
      <c r="B4996" s="138">
        <f>'FP Info 3'!H31</f>
        <v>73146855.081</v>
      </c>
      <c r="D4996" s="2" t="str">
        <f t="shared" si="77"/>
        <v>Error?</v>
      </c>
    </row>
    <row r="4997" spans="1:4" x14ac:dyDescent="0.2">
      <c r="A4997" s="12">
        <v>4936</v>
      </c>
      <c r="B4997" s="138">
        <f>'FP Info 3'!H37</f>
        <v>51308043</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9950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25423442</v>
      </c>
      <c r="D5061" s="2" t="str">
        <f t="shared" si="78"/>
        <v>Error?</v>
      </c>
    </row>
    <row r="5062" spans="1:4" x14ac:dyDescent="0.2">
      <c r="A5062" s="10">
        <v>5001</v>
      </c>
      <c r="D5062" s="2" t="str">
        <f t="shared" si="78"/>
        <v>OK</v>
      </c>
    </row>
    <row r="5063" spans="1:4" x14ac:dyDescent="0.2">
      <c r="A5063" s="5">
        <v>5002</v>
      </c>
      <c r="B5063" s="138">
        <f>'Revenues 9-14'!C7</f>
        <v>425755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25849197</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589144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589144</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1980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1980</v>
      </c>
      <c r="C5087" s="2" t="s">
        <v>572</v>
      </c>
      <c r="D5087" s="2" t="str">
        <f t="shared" si="78"/>
        <v>Error?</v>
      </c>
    </row>
    <row r="5088" spans="1:4" x14ac:dyDescent="0.2">
      <c r="A5088" s="5">
        <v>5027</v>
      </c>
      <c r="B5088" s="138">
        <f>'Revenues 9-14'!C65</f>
        <v>1213075</v>
      </c>
      <c r="D5088" s="2" t="str">
        <f t="shared" si="78"/>
        <v>Error?</v>
      </c>
    </row>
    <row r="5089" spans="1:4" x14ac:dyDescent="0.2">
      <c r="A5089" s="5">
        <v>5028</v>
      </c>
      <c r="B5089" s="138">
        <f>'Revenues 9-14'!C66</f>
        <v>170634</v>
      </c>
      <c r="D5089" s="2" t="str">
        <f t="shared" si="78"/>
        <v>Error?</v>
      </c>
    </row>
    <row r="5090" spans="1:4" x14ac:dyDescent="0.2">
      <c r="A5090" s="5">
        <v>5029</v>
      </c>
      <c r="B5090" s="138">
        <f>'Revenues 9-14'!C67</f>
        <v>1383709</v>
      </c>
      <c r="C5090" s="2" t="s">
        <v>572</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11952</v>
      </c>
      <c r="D5095" s="2" t="str">
        <f t="shared" si="78"/>
        <v>Error?</v>
      </c>
    </row>
    <row r="5096" spans="1:4" x14ac:dyDescent="0.2">
      <c r="A5096" s="5">
        <v>5035</v>
      </c>
      <c r="B5096" s="138">
        <f>'Revenues 9-14'!C75</f>
        <v>205423</v>
      </c>
      <c r="C5096" s="2" t="s">
        <v>572</v>
      </c>
      <c r="D5096" s="2" t="str">
        <f t="shared" si="78"/>
        <v>Error?</v>
      </c>
    </row>
    <row r="5097" spans="1:4" x14ac:dyDescent="0.2">
      <c r="A5097" s="5">
        <v>5036</v>
      </c>
      <c r="B5097" s="138">
        <f>'Revenues 9-14'!C77</f>
        <v>6174</v>
      </c>
      <c r="D5097" s="2" t="str">
        <f t="shared" si="78"/>
        <v>Error?</v>
      </c>
    </row>
    <row r="5098" spans="1:4" x14ac:dyDescent="0.2">
      <c r="A5098" s="5">
        <v>5037</v>
      </c>
      <c r="B5098" s="138">
        <f>'Revenues 9-14'!C78</f>
        <v>0</v>
      </c>
      <c r="D5098" s="2" t="str">
        <f t="shared" si="78"/>
        <v>Error?</v>
      </c>
    </row>
    <row r="5099" spans="1:4" x14ac:dyDescent="0.2">
      <c r="A5099" s="5">
        <v>5038</v>
      </c>
      <c r="B5099" s="138">
        <f>'Revenues 9-14'!C79</f>
        <v>95641</v>
      </c>
      <c r="D5099" s="2" t="str">
        <f t="shared" si="78"/>
        <v>Error?</v>
      </c>
    </row>
    <row r="5100" spans="1:4" x14ac:dyDescent="0.2">
      <c r="A5100" s="5">
        <v>5039</v>
      </c>
      <c r="B5100" s="138">
        <f>'Revenues 9-14'!C80</f>
        <v>14695</v>
      </c>
      <c r="D5100" s="2" t="str">
        <f t="shared" si="78"/>
        <v>Error?</v>
      </c>
    </row>
    <row r="5101" spans="1:4" x14ac:dyDescent="0.2">
      <c r="A5101" s="5">
        <v>5040</v>
      </c>
      <c r="B5101" s="138">
        <f>'Revenues 9-14'!C81</f>
        <v>59427</v>
      </c>
      <c r="D5101" s="2" t="str">
        <f t="shared" si="78"/>
        <v>Error?</v>
      </c>
    </row>
    <row r="5102" spans="1:4" x14ac:dyDescent="0.2">
      <c r="A5102" s="5">
        <v>5041</v>
      </c>
      <c r="B5102" s="138">
        <f>'Revenues 9-14'!C82</f>
        <v>175937</v>
      </c>
      <c r="C5102" s="2" t="s">
        <v>572</v>
      </c>
      <c r="D5102" s="2" t="str">
        <f t="shared" si="78"/>
        <v>Error?</v>
      </c>
    </row>
    <row r="5103" spans="1:4" x14ac:dyDescent="0.2">
      <c r="A5103" s="5">
        <v>5042</v>
      </c>
      <c r="B5103" s="138">
        <f>'Revenues 9-14'!C84</f>
        <v>113541</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113541</v>
      </c>
      <c r="C5112" s="2" t="s">
        <v>572</v>
      </c>
      <c r="D5112" s="2" t="str">
        <f t="shared" si="78"/>
        <v>Error?</v>
      </c>
    </row>
    <row r="5113" spans="1:4" x14ac:dyDescent="0.2">
      <c r="A5113" s="5">
        <v>5052</v>
      </c>
      <c r="B5113" s="138">
        <f>'Revenues 9-14'!C95</f>
        <v>10667</v>
      </c>
      <c r="D5113" s="2" t="str">
        <f t="shared" si="78"/>
        <v>Error?</v>
      </c>
    </row>
    <row r="5114" spans="1:4" x14ac:dyDescent="0.2">
      <c r="A5114" s="5">
        <v>5053</v>
      </c>
      <c r="B5114" s="138">
        <f>'Revenues 9-14'!C96</f>
        <v>21165</v>
      </c>
      <c r="D5114" s="2" t="str">
        <f t="shared" si="78"/>
        <v>Error?</v>
      </c>
    </row>
    <row r="5115" spans="1:4" x14ac:dyDescent="0.2">
      <c r="A5115" s="5">
        <v>5054</v>
      </c>
      <c r="B5115" s="138">
        <f>'Revenues 9-14'!C98</f>
        <v>0</v>
      </c>
      <c r="D5115" s="2" t="str">
        <f t="shared" si="78"/>
        <v>Error?</v>
      </c>
    </row>
    <row r="5116" spans="1:4" x14ac:dyDescent="0.2">
      <c r="A5116" s="5">
        <v>5055</v>
      </c>
      <c r="B5116" s="138">
        <f>'Revenues 9-14'!C99</f>
        <v>53780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318874</v>
      </c>
      <c r="D5118" s="2" t="str">
        <f t="shared" si="78"/>
        <v>Error?</v>
      </c>
    </row>
    <row r="5119" spans="1:4" x14ac:dyDescent="0.2">
      <c r="A5119" s="5">
        <v>5058</v>
      </c>
      <c r="B5119" s="138">
        <f>'Revenues 9-14'!C107</f>
        <v>62490</v>
      </c>
      <c r="D5119" s="2" t="str">
        <f t="shared" ref="D5119:D5182" si="79">IF(ISBLANK(B5119),"OK",IF(A5119-B5119=0,"OK","Error?"))</f>
        <v>Error?</v>
      </c>
    </row>
    <row r="5120" spans="1:4" x14ac:dyDescent="0.2">
      <c r="A5120" s="5">
        <v>5059</v>
      </c>
      <c r="B5120" s="138">
        <f>'Revenues 9-14'!C108</f>
        <v>466976</v>
      </c>
      <c r="C5120" s="2" t="s">
        <v>572</v>
      </c>
      <c r="D5120" s="2" t="str">
        <f t="shared" si="79"/>
        <v>Error?</v>
      </c>
    </row>
    <row r="5121" spans="1:4" x14ac:dyDescent="0.2">
      <c r="A5121" s="5">
        <v>5060</v>
      </c>
      <c r="B5121" s="138">
        <f>'Revenues 9-14'!C109</f>
        <v>28785907</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7325435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7325435</v>
      </c>
      <c r="C5132" s="2" t="s">
        <v>572</v>
      </c>
      <c r="D5132" s="2" t="str">
        <f t="shared" si="79"/>
        <v>Error?</v>
      </c>
    </row>
    <row r="5133" spans="1:4" x14ac:dyDescent="0.2">
      <c r="A5133" s="5">
        <v>5072</v>
      </c>
      <c r="B5133" s="138">
        <f>'Revenues 9-14'!C125</f>
        <v>156742</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156742</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11054</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467948</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1917</v>
      </c>
    </row>
    <row r="5200" spans="1:5" x14ac:dyDescent="0.2">
      <c r="A5200" s="10">
        <v>5139</v>
      </c>
      <c r="D5200" s="2" t="str">
        <f t="shared" si="80"/>
        <v>OK</v>
      </c>
      <c r="E5200" s="4" t="s">
        <v>1917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800975</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8126410</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482987</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112099</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595086</v>
      </c>
      <c r="C5246" s="2" t="s">
        <v>572</v>
      </c>
      <c r="D5246" s="2" t="str">
        <f t="shared" si="80"/>
        <v>Error?</v>
      </c>
    </row>
    <row r="5247" spans="1:4" x14ac:dyDescent="0.2">
      <c r="A5247" s="5">
        <v>5186</v>
      </c>
      <c r="B5247" s="138">
        <f>'Revenues 9-14'!C200</f>
        <v>789026</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1917</v>
      </c>
    </row>
    <row r="5255" spans="1:5" x14ac:dyDescent="0.2">
      <c r="A5255" s="5">
        <v>5194</v>
      </c>
      <c r="B5255" s="138">
        <f>'Revenues 9-14'!C202</f>
        <v>0</v>
      </c>
      <c r="D5255" s="2" t="str">
        <f t="shared" si="81"/>
        <v>Error?</v>
      </c>
    </row>
    <row r="5256" spans="1:5" x14ac:dyDescent="0.2">
      <c r="A5256" s="5">
        <v>5195</v>
      </c>
      <c r="B5256" s="138">
        <f>'Revenues 9-14'!C206</f>
        <v>22837</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789026</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39219</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804423</v>
      </c>
      <c r="D5278" s="2" t="str">
        <f t="shared" si="81"/>
        <v>Error?</v>
      </c>
    </row>
    <row r="5279" spans="1:4" x14ac:dyDescent="0.2">
      <c r="A5279" s="5">
        <v>5218</v>
      </c>
      <c r="B5279" s="138">
        <f>'Revenues 9-14'!C214</f>
        <v>15810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859452</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1917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2753869</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2753869</v>
      </c>
      <c r="C5326" s="2" t="s">
        <v>572</v>
      </c>
      <c r="D5326" s="2" t="str">
        <f t="shared" si="82"/>
        <v>Error?</v>
      </c>
    </row>
    <row r="5327" spans="1:5" x14ac:dyDescent="0.2">
      <c r="A5327" s="5">
        <v>5266</v>
      </c>
      <c r="B5327" s="138">
        <f>'Revenues 9-14'!C268</f>
        <v>39666186</v>
      </c>
      <c r="C5327" s="2" t="s">
        <v>572</v>
      </c>
      <c r="D5327" s="2" t="str">
        <f t="shared" si="82"/>
        <v>Error?</v>
      </c>
    </row>
    <row r="5328" spans="1:5" x14ac:dyDescent="0.2">
      <c r="A5328" s="5">
        <v>5267</v>
      </c>
      <c r="B5328" s="138">
        <f>'Revenues 9-14'!D5</f>
        <v>5086206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5086206</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196653</v>
      </c>
      <c r="D5340" s="2" t="str">
        <f t="shared" si="82"/>
        <v>Error?</v>
      </c>
    </row>
    <row r="5341" spans="1:4" x14ac:dyDescent="0.2">
      <c r="A5341" s="5">
        <v>5280</v>
      </c>
      <c r="B5341" s="138">
        <f>'Revenues 9-14'!D66</f>
        <v>20279</v>
      </c>
      <c r="D5341" s="2" t="str">
        <f t="shared" si="82"/>
        <v>Error?</v>
      </c>
    </row>
    <row r="5342" spans="1:4" x14ac:dyDescent="0.2">
      <c r="A5342" s="5">
        <v>5281</v>
      </c>
      <c r="B5342" s="138">
        <f>'Revenues 9-14'!D67</f>
        <v>216932</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4035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4035</v>
      </c>
      <c r="C5355" s="2" t="s">
        <v>572</v>
      </c>
      <c r="D5355" s="2" t="str">
        <f t="shared" si="82"/>
        <v>Error?</v>
      </c>
    </row>
    <row r="5356" spans="1:4" x14ac:dyDescent="0.2">
      <c r="A5356" s="5">
        <v>5295</v>
      </c>
      <c r="B5356" s="138">
        <f>'Revenues 9-14'!D109</f>
        <v>5307173</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1917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5307173</v>
      </c>
      <c r="C5508" s="2" t="s">
        <v>572</v>
      </c>
      <c r="D5508" s="2" t="str">
        <f t="shared" si="85"/>
        <v>Error?</v>
      </c>
    </row>
    <row r="5509" spans="1:4" x14ac:dyDescent="0.2">
      <c r="A5509" s="5">
        <v>5448</v>
      </c>
      <c r="B5509" s="138">
        <f>'Revenues 9-14'!E5</f>
        <v>4200912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4200912</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85462</v>
      </c>
      <c r="D5519" s="2" t="str">
        <f t="shared" si="85"/>
        <v>Error?</v>
      </c>
    </row>
    <row r="5520" spans="1:4" x14ac:dyDescent="0.2">
      <c r="A5520" s="5">
        <v>5459</v>
      </c>
      <c r="B5520" s="138">
        <f>'Revenues 9-14'!E66</f>
        <v>10354</v>
      </c>
      <c r="D5520" s="2" t="str">
        <f t="shared" si="85"/>
        <v>Error?</v>
      </c>
    </row>
    <row r="5521" spans="1:4" x14ac:dyDescent="0.2">
      <c r="A5521" s="5">
        <v>5460</v>
      </c>
      <c r="B5521" s="138">
        <f>'Revenues 9-14'!E67</f>
        <v>95816</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4296728</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4296728</v>
      </c>
      <c r="C5552" s="2" t="s">
        <v>572</v>
      </c>
      <c r="D5552" s="2" t="str">
        <f t="shared" si="85"/>
        <v>Error?</v>
      </c>
    </row>
    <row r="5553" spans="1:4" x14ac:dyDescent="0.2">
      <c r="A5553" s="5">
        <v>5492</v>
      </c>
      <c r="B5553" s="138">
        <f>'Revenues 9-14'!F5</f>
        <v>832786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832786</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48483</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2333</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50816</v>
      </c>
      <c r="C5579" s="2" t="s">
        <v>572</v>
      </c>
      <c r="D5579" s="2" t="str">
        <f t="shared" si="86"/>
        <v>Error?</v>
      </c>
    </row>
    <row r="5580" spans="1:4" x14ac:dyDescent="0.2">
      <c r="A5580" s="5">
        <v>5519</v>
      </c>
      <c r="B5580" s="138">
        <f>'Revenues 9-14'!F65</f>
        <v>81084</v>
      </c>
      <c r="D5580" s="2" t="str">
        <f t="shared" si="86"/>
        <v>Error?</v>
      </c>
    </row>
    <row r="5581" spans="1:4" x14ac:dyDescent="0.2">
      <c r="A5581" s="5">
        <v>5520</v>
      </c>
      <c r="B5581" s="138">
        <f>'Revenues 9-14'!F66</f>
        <v>7138</v>
      </c>
      <c r="D5581" s="2" t="str">
        <f t="shared" si="86"/>
        <v>Error?</v>
      </c>
    </row>
    <row r="5582" spans="1:4" x14ac:dyDescent="0.2">
      <c r="A5582" s="5">
        <v>5521</v>
      </c>
      <c r="B5582" s="138">
        <f>'Revenues 9-14'!F67</f>
        <v>88222</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9950</v>
      </c>
      <c r="C5587" s="2" t="s">
        <v>572</v>
      </c>
      <c r="D5587" s="2" t="str">
        <f t="shared" si="86"/>
        <v>Error?</v>
      </c>
    </row>
    <row r="5588" spans="1:4" x14ac:dyDescent="0.2">
      <c r="A5588" s="5">
        <v>5527</v>
      </c>
      <c r="B5588" s="138">
        <f>'Revenues 9-14'!F109</f>
        <v>981774</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22384</v>
      </c>
      <c r="D5615" s="2" t="str">
        <f t="shared" si="86"/>
        <v>Error?</v>
      </c>
    </row>
    <row r="5616" spans="1:4" x14ac:dyDescent="0.2">
      <c r="A5616" s="10">
        <v>5555</v>
      </c>
      <c r="D5616" s="2" t="str">
        <f t="shared" si="86"/>
        <v>OK</v>
      </c>
    </row>
    <row r="5617" spans="1:5" x14ac:dyDescent="0.2">
      <c r="A5617" s="5">
        <v>5556</v>
      </c>
      <c r="B5617" s="138">
        <f>'Revenues 9-14'!F153</f>
        <v>796680</v>
      </c>
      <c r="D5617" s="2" t="str">
        <f t="shared" si="86"/>
        <v>Error?</v>
      </c>
    </row>
    <row r="5618" spans="1:5" x14ac:dyDescent="0.2">
      <c r="A5618" s="5">
        <v>5557</v>
      </c>
      <c r="B5618" s="138">
        <f>'Revenues 9-14'!F155</f>
        <v>819064</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1917</v>
      </c>
    </row>
    <row r="5631" spans="1:5" x14ac:dyDescent="0.2">
      <c r="A5631" s="10">
        <v>5570</v>
      </c>
      <c r="D5631" s="2" t="str">
        <f t="shared" ref="D5631:D5694" si="87">IF(ISBLANK(B5631),"OK",IF(A5631-B5631=0,"OK","Error?"))</f>
        <v>OK</v>
      </c>
      <c r="E5631" s="4" t="s">
        <v>1917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819064</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819064</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1917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1917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1800838</v>
      </c>
      <c r="C5720" s="2" t="s">
        <v>572</v>
      </c>
      <c r="D5720" s="2" t="str">
        <f t="shared" si="88"/>
        <v>Error?</v>
      </c>
    </row>
    <row r="5721" spans="1:4" x14ac:dyDescent="0.2">
      <c r="A5721" s="5">
        <v>5660</v>
      </c>
      <c r="B5721" s="138">
        <f>'Revenues 9-14'!G5</f>
        <v>675170</v>
      </c>
      <c r="D5721" s="2" t="str">
        <f t="shared" si="88"/>
        <v>Error?</v>
      </c>
    </row>
    <row r="5722" spans="1:4" x14ac:dyDescent="0.2">
      <c r="A5722" s="5">
        <v>5661</v>
      </c>
      <c r="B5722" s="138">
        <f>'Revenues 9-14'!G7</f>
        <v>0</v>
      </c>
      <c r="D5722" s="2" t="str">
        <f t="shared" si="88"/>
        <v>Error?</v>
      </c>
    </row>
    <row r="5723" spans="1:4" x14ac:dyDescent="0.2">
      <c r="A5723" s="5">
        <v>5662</v>
      </c>
      <c r="B5723" s="138">
        <f>'Revenues 9-14'!G8</f>
        <v>873888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1549058</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40000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40000</v>
      </c>
      <c r="C5730" s="2" t="s">
        <v>572</v>
      </c>
      <c r="D5730" s="2" t="str">
        <f t="shared" si="88"/>
        <v>Error?</v>
      </c>
    </row>
    <row r="5731" spans="1:4" x14ac:dyDescent="0.2">
      <c r="A5731" s="5">
        <v>5670</v>
      </c>
      <c r="B5731" s="138">
        <f>'Revenues 9-14'!G65</f>
        <v>41228</v>
      </c>
      <c r="D5731" s="2" t="str">
        <f t="shared" si="88"/>
        <v>Error?</v>
      </c>
    </row>
    <row r="5732" spans="1:4" x14ac:dyDescent="0.2">
      <c r="A5732" s="5">
        <v>5671</v>
      </c>
      <c r="B5732" s="138">
        <f>'Revenues 9-14'!G66</f>
        <v>3781</v>
      </c>
      <c r="D5732" s="2" t="str">
        <f t="shared" si="88"/>
        <v>Error?</v>
      </c>
    </row>
    <row r="5733" spans="1:4" x14ac:dyDescent="0.2">
      <c r="A5733" s="5">
        <v>5672</v>
      </c>
      <c r="B5733" s="138">
        <f>'Revenues 9-14'!G67</f>
        <v>45009</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1917</v>
      </c>
    </row>
    <row r="5768" spans="1:5" x14ac:dyDescent="0.2">
      <c r="A5768" s="10">
        <v>5707</v>
      </c>
      <c r="D5768" s="2" t="str">
        <f t="shared" si="89"/>
        <v>OK</v>
      </c>
      <c r="E5768" s="4" t="s">
        <v>1917</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1917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1917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1634067</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572476</v>
      </c>
      <c r="D5879" s="2" t="str">
        <f t="shared" si="90"/>
        <v>Error?</v>
      </c>
    </row>
    <row r="5880" spans="1:4" x14ac:dyDescent="0.2">
      <c r="A5880" s="5">
        <v>5819</v>
      </c>
      <c r="B5880" s="138">
        <f>'Revenues 9-14'!H66</f>
        <v>0</v>
      </c>
      <c r="D5880" s="2" t="str">
        <f t="shared" si="90"/>
        <v>Error?</v>
      </c>
    </row>
    <row r="5881" spans="1:4" x14ac:dyDescent="0.2">
      <c r="A5881" s="5">
        <v>5820</v>
      </c>
      <c r="B5881" s="138">
        <f>'Revenues 9-14'!H67</f>
        <v>572476</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572476</v>
      </c>
      <c r="C5915" s="2" t="s">
        <v>572</v>
      </c>
      <c r="D5915" s="2" t="str">
        <f t="shared" si="91"/>
        <v>Error?</v>
      </c>
    </row>
    <row r="5916" spans="1:4" x14ac:dyDescent="0.2">
      <c r="A5916" s="5">
        <v>5855</v>
      </c>
      <c r="B5916" s="138">
        <f>'Revenues 9-14'!I5</f>
        <v>57485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57485</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561207</v>
      </c>
      <c r="D5924" s="2" t="str">
        <f t="shared" si="91"/>
        <v>Error?</v>
      </c>
    </row>
    <row r="5925" spans="1:4" x14ac:dyDescent="0.2">
      <c r="A5925" s="5">
        <v>5864</v>
      </c>
      <c r="B5925" s="138">
        <f>'Revenues 9-14'!I66</f>
        <v>5061</v>
      </c>
      <c r="D5925" s="2" t="str">
        <f t="shared" si="91"/>
        <v>Error?</v>
      </c>
    </row>
    <row r="5926" spans="1:4" x14ac:dyDescent="0.2">
      <c r="A5926" s="5">
        <v>5865</v>
      </c>
      <c r="B5926" s="138">
        <f>'Revenues 9-14'!I67</f>
        <v>566268</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623753</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15482</v>
      </c>
      <c r="D5993" s="2" t="str">
        <f t="shared" si="92"/>
        <v>Error?</v>
      </c>
    </row>
    <row r="5994" spans="1:4" x14ac:dyDescent="0.2">
      <c r="A5994" s="5">
        <v>5933</v>
      </c>
      <c r="B5994" s="138">
        <f>'Revenues 9-14'!K66</f>
        <v>265</v>
      </c>
      <c r="D5994" s="2" t="str">
        <f t="shared" si="92"/>
        <v>Error?</v>
      </c>
    </row>
    <row r="5995" spans="1:4" x14ac:dyDescent="0.2">
      <c r="A5995" s="5">
        <v>5934</v>
      </c>
      <c r="B5995" s="138">
        <f>'Revenues 9-14'!K67</f>
        <v>15747</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15747</v>
      </c>
      <c r="C6023" s="2" t="s">
        <v>572</v>
      </c>
      <c r="D6023" s="2" t="str">
        <f t="shared" si="93"/>
        <v>Error?</v>
      </c>
    </row>
    <row r="6024" spans="1:5" x14ac:dyDescent="0.2">
      <c r="A6024" s="5">
        <v>5963</v>
      </c>
      <c r="B6024" s="138">
        <f>'Revenues 9-14'!G109</f>
        <v>1634067</v>
      </c>
      <c r="C6024" s="2" t="s">
        <v>572</v>
      </c>
      <c r="D6024" s="2" t="str">
        <f t="shared" si="93"/>
        <v>Error?</v>
      </c>
    </row>
    <row r="6025" spans="1:5" x14ac:dyDescent="0.2">
      <c r="A6025" s="5">
        <v>5964</v>
      </c>
      <c r="B6025" s="138">
        <f>'Revenues 9-14'!H109</f>
        <v>572476</v>
      </c>
      <c r="C6025" s="2" t="s">
        <v>572</v>
      </c>
      <c r="D6025" s="2" t="str">
        <f t="shared" si="93"/>
        <v>Error?</v>
      </c>
    </row>
    <row r="6026" spans="1:5" x14ac:dyDescent="0.2">
      <c r="A6026" s="5">
        <v>5965</v>
      </c>
      <c r="B6026" s="138">
        <f>'Revenues 9-14'!I109</f>
        <v>623753</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15747</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193471</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75659</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2930</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736606</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194771</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3753</v>
      </c>
      <c r="D6113" s="2" t="str">
        <f t="shared" si="94"/>
        <v>Error?</v>
      </c>
      <c r="E6113" s="2" t="s">
        <v>190</v>
      </c>
    </row>
    <row r="6114" spans="1:5" x14ac:dyDescent="0.2">
      <c r="A6114">
        <v>6053</v>
      </c>
      <c r="B6114" s="138">
        <f>'Assets-Liab 5-6'!D11</f>
        <v>49014</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1346667</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322248</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3732565</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2697206</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335639</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335639</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1011028</v>
      </c>
      <c r="D6215" s="2" t="str">
        <f t="shared" si="96"/>
        <v>Error?</v>
      </c>
      <c r="E6215" s="2" t="s">
        <v>190</v>
      </c>
    </row>
    <row r="6216" spans="1:5" x14ac:dyDescent="0.2">
      <c r="A6216">
        <v>6155</v>
      </c>
      <c r="B6216" s="138">
        <f>'Assets-Liab 5-6'!J41</f>
        <v>1346667</v>
      </c>
      <c r="D6216" s="2" t="str">
        <f t="shared" si="96"/>
        <v>Error?</v>
      </c>
      <c r="E6216" s="2" t="s">
        <v>190</v>
      </c>
    </row>
    <row r="6217" spans="1:5" x14ac:dyDescent="0.2">
      <c r="A6217">
        <v>6156</v>
      </c>
      <c r="B6217" s="138">
        <f>'Assets-Liab 5-6'!J4</f>
        <v>1011028</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335639</v>
      </c>
      <c r="D6219" s="2" t="str">
        <f t="shared" si="96"/>
        <v>Error?</v>
      </c>
      <c r="E6219" s="2" t="s">
        <v>190</v>
      </c>
    </row>
    <row r="6220" spans="1:5" x14ac:dyDescent="0.2">
      <c r="A6220">
        <v>6159</v>
      </c>
      <c r="B6220" s="138">
        <f>'Acct Summary 7-8'!J4</f>
        <v>696817</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696817</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696817</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515208</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515208</v>
      </c>
      <c r="D6229" s="2" t="str">
        <f t="shared" si="96"/>
        <v>Error?</v>
      </c>
      <c r="E6229" s="2" t="s">
        <v>190</v>
      </c>
    </row>
    <row r="6230" spans="1:5" x14ac:dyDescent="0.2">
      <c r="A6230">
        <v>6169</v>
      </c>
      <c r="B6230" s="138">
        <f>'Acct Summary 7-8'!J20</f>
        <v>181609</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181609</v>
      </c>
      <c r="D6263" s="2" t="str">
        <f t="shared" si="96"/>
        <v>Error?</v>
      </c>
      <c r="E6263" s="2" t="s">
        <v>190</v>
      </c>
    </row>
    <row r="6264" spans="1:5" x14ac:dyDescent="0.2">
      <c r="A6264">
        <v>6203</v>
      </c>
      <c r="B6264" s="138">
        <f>'Acct Summary 7-8'!J79</f>
        <v>829419</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1011028</v>
      </c>
      <c r="D6266" s="2" t="str">
        <f t="shared" si="96"/>
        <v>Error?</v>
      </c>
      <c r="E6266" s="2" t="s">
        <v>190</v>
      </c>
    </row>
    <row r="6267" spans="1:5" x14ac:dyDescent="0.2">
      <c r="A6267">
        <v>6206</v>
      </c>
      <c r="B6267" s="138">
        <f>'Acct Summary 7-8'!C82</f>
        <v>3004725</v>
      </c>
      <c r="D6267" s="2" t="str">
        <f t="shared" si="96"/>
        <v>Error?</v>
      </c>
      <c r="E6267" s="2" t="s">
        <v>190</v>
      </c>
    </row>
    <row r="6268" spans="1:5" x14ac:dyDescent="0.2">
      <c r="A6268">
        <v>6207</v>
      </c>
      <c r="B6268" s="138">
        <f>'Acct Summary 7-8'!D82</f>
        <v>1252317</v>
      </c>
      <c r="D6268" s="2" t="str">
        <f t="shared" si="96"/>
        <v>Error?</v>
      </c>
      <c r="E6268" s="2" t="s">
        <v>190</v>
      </c>
    </row>
    <row r="6269" spans="1:5" x14ac:dyDescent="0.2">
      <c r="A6269">
        <v>6208</v>
      </c>
      <c r="B6269" s="138">
        <f>'Acct Summary 7-8'!E82</f>
        <v>-1057721</v>
      </c>
      <c r="D6269" s="2" t="str">
        <f t="shared" si="96"/>
        <v>Error?</v>
      </c>
      <c r="E6269" s="2" t="s">
        <v>190</v>
      </c>
    </row>
    <row r="6270" spans="1:5" x14ac:dyDescent="0.2">
      <c r="A6270">
        <v>6209</v>
      </c>
      <c r="B6270" s="138">
        <f>'Acct Summary 7-8'!F82</f>
        <v>-414267</v>
      </c>
      <c r="D6270" s="2" t="str">
        <f t="shared" si="96"/>
        <v>Error?</v>
      </c>
      <c r="E6270" s="2" t="s">
        <v>190</v>
      </c>
    </row>
    <row r="6271" spans="1:5" x14ac:dyDescent="0.2">
      <c r="A6271">
        <v>6210</v>
      </c>
      <c r="B6271" s="138">
        <f>'Acct Summary 7-8'!G82</f>
        <v>145419</v>
      </c>
      <c r="D6271" s="2" t="str">
        <f t="shared" ref="D6271:D6334" si="97">IF(ISBLANK(B6271),"OK",IF(A6271-B6271=0,"OK","Error?"))</f>
        <v>Error?</v>
      </c>
      <c r="E6271" s="2" t="s">
        <v>190</v>
      </c>
    </row>
    <row r="6272" spans="1:5" x14ac:dyDescent="0.2">
      <c r="A6272">
        <v>6211</v>
      </c>
      <c r="B6272" s="138">
        <f>'Acct Summary 7-8'!H82</f>
        <v>20987849</v>
      </c>
      <c r="D6272" s="2" t="str">
        <f t="shared" si="97"/>
        <v>Error?</v>
      </c>
      <c r="E6272" s="2" t="s">
        <v>190</v>
      </c>
    </row>
    <row r="6273" spans="1:5" x14ac:dyDescent="0.2">
      <c r="A6273">
        <v>6212</v>
      </c>
      <c r="B6273" s="138">
        <f>'Acct Summary 7-8'!I82</f>
        <v>-282159</v>
      </c>
      <c r="D6273" s="2" t="str">
        <f t="shared" si="97"/>
        <v>Error?</v>
      </c>
      <c r="E6273" s="2" t="s">
        <v>190</v>
      </c>
    </row>
    <row r="6274" spans="1:5" x14ac:dyDescent="0.2">
      <c r="A6274">
        <v>6213</v>
      </c>
      <c r="B6274" s="138">
        <f>'Acct Summary 7-8'!J82</f>
        <v>181609</v>
      </c>
      <c r="D6274" s="2" t="str">
        <f t="shared" si="97"/>
        <v>Error?</v>
      </c>
      <c r="E6274" s="2" t="s">
        <v>190</v>
      </c>
    </row>
    <row r="6275" spans="1:5" x14ac:dyDescent="0.2">
      <c r="A6275">
        <v>6214</v>
      </c>
      <c r="B6275" s="138">
        <f>'Acct Summary 7-8'!K82</f>
        <v>2697</v>
      </c>
      <c r="D6275" s="2" t="str">
        <f t="shared" si="97"/>
        <v>Error?</v>
      </c>
      <c r="E6275" s="2" t="s">
        <v>190</v>
      </c>
    </row>
    <row r="6276" spans="1:5" x14ac:dyDescent="0.2">
      <c r="A6276">
        <v>6215</v>
      </c>
      <c r="B6276" s="138">
        <f>'Acct Summary 7-8'!C83</f>
        <v>8.5093801067148436E-2</v>
      </c>
      <c r="D6276" s="2" t="str">
        <f t="shared" si="97"/>
        <v>Error?</v>
      </c>
      <c r="E6276" s="2" t="s">
        <v>190</v>
      </c>
    </row>
    <row r="6277" spans="1:5" x14ac:dyDescent="0.2">
      <c r="A6277">
        <v>6216</v>
      </c>
      <c r="B6277" s="138">
        <f>'Acct Summary 7-8'!D83</f>
        <v>0.21469006653193076</v>
      </c>
      <c r="D6277" s="2" t="str">
        <f t="shared" si="97"/>
        <v>Error?</v>
      </c>
      <c r="E6277" s="2" t="s">
        <v>190</v>
      </c>
    </row>
    <row r="6278" spans="1:5" x14ac:dyDescent="0.2">
      <c r="A6278">
        <v>6217</v>
      </c>
      <c r="B6278" s="138">
        <f>'Acct Summary 7-8'!E83</f>
        <v>-0.29374284889081437</v>
      </c>
      <c r="D6278" s="2" t="str">
        <f t="shared" si="97"/>
        <v>Error?</v>
      </c>
      <c r="E6278" s="2" t="s">
        <v>190</v>
      </c>
    </row>
    <row r="6279" spans="1:5" x14ac:dyDescent="0.2">
      <c r="A6279">
        <v>6218</v>
      </c>
      <c r="B6279" s="138">
        <f>'Acct Summary 7-8'!F83</f>
        <v>-0.17897183442382505</v>
      </c>
      <c r="D6279" s="2" t="str">
        <f t="shared" si="97"/>
        <v>Error?</v>
      </c>
      <c r="E6279" s="2" t="s">
        <v>190</v>
      </c>
    </row>
    <row r="6280" spans="1:5" x14ac:dyDescent="0.2">
      <c r="A6280">
        <v>6219</v>
      </c>
      <c r="B6280" s="138">
        <f>'Acct Summary 7-8'!G83</f>
        <v>0.11612135092014546</v>
      </c>
      <c r="D6280" s="2" t="str">
        <f t="shared" si="97"/>
        <v>Error?</v>
      </c>
      <c r="E6280" s="2" t="s">
        <v>190</v>
      </c>
    </row>
    <row r="6281" spans="1:5" x14ac:dyDescent="0.2">
      <c r="A6281">
        <v>6220</v>
      </c>
      <c r="B6281" s="138">
        <f>'Acct Summary 7-8'!H83</f>
        <v>0.96676596034388518</v>
      </c>
      <c r="D6281" s="2" t="str">
        <f t="shared" si="97"/>
        <v>Error?</v>
      </c>
      <c r="E6281" s="2" t="s">
        <v>190</v>
      </c>
    </row>
    <row r="6282" spans="1:5" x14ac:dyDescent="0.2">
      <c r="A6282">
        <v>6221</v>
      </c>
      <c r="B6282" s="138">
        <f>'Acct Summary 7-8'!I83</f>
        <v>-1.2774617212870716E-2</v>
      </c>
      <c r="D6282" s="2" t="str">
        <f t="shared" si="97"/>
        <v>Error?</v>
      </c>
      <c r="E6282" s="2" t="s">
        <v>190</v>
      </c>
    </row>
    <row r="6283" spans="1:5" x14ac:dyDescent="0.2">
      <c r="A6283">
        <v>6222</v>
      </c>
      <c r="B6283" s="138">
        <f>'Acct Summary 7-8'!J83</f>
        <v>0.17962806173518439</v>
      </c>
      <c r="D6283" s="2" t="str">
        <f t="shared" si="97"/>
        <v>Error?</v>
      </c>
      <c r="E6283" s="2" t="s">
        <v>190</v>
      </c>
    </row>
    <row r="6284" spans="1:5" x14ac:dyDescent="0.2">
      <c r="A6284">
        <v>6223</v>
      </c>
      <c r="B6284" s="138">
        <f>'Acct Summary 7-8'!K83</f>
        <v>3.6538180162897691E-3</v>
      </c>
      <c r="D6284" s="2" t="str">
        <f t="shared" si="97"/>
        <v>Error?</v>
      </c>
      <c r="E6284" s="2" t="s">
        <v>190</v>
      </c>
    </row>
    <row r="6285" spans="1:5" x14ac:dyDescent="0.2">
      <c r="A6285">
        <v>6224</v>
      </c>
      <c r="B6285" s="138">
        <f>'Acct Summary 7-8'!E37</f>
        <v>78460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35000000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674685</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674685</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19111</v>
      </c>
      <c r="D6316" s="2" t="str">
        <f t="shared" si="97"/>
        <v>Error?</v>
      </c>
      <c r="E6316" s="2" t="s">
        <v>190</v>
      </c>
    </row>
    <row r="6317" spans="1:5" x14ac:dyDescent="0.2">
      <c r="A6317">
        <v>6256</v>
      </c>
      <c r="B6317" s="138">
        <f>'Revenues 9-14'!J66</f>
        <v>3021</v>
      </c>
      <c r="D6317" s="2" t="str">
        <f t="shared" si="97"/>
        <v>Error?</v>
      </c>
      <c r="E6317" s="2" t="s">
        <v>190</v>
      </c>
    </row>
    <row r="6318" spans="1:5" x14ac:dyDescent="0.2">
      <c r="A6318">
        <v>6257</v>
      </c>
      <c r="B6318" s="138">
        <f>'Revenues 9-14'!J67</f>
        <v>22132</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696817</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1916</v>
      </c>
    </row>
    <row r="6383" spans="1:6" x14ac:dyDescent="0.2">
      <c r="A6383" s="129">
        <v>6322</v>
      </c>
      <c r="D6383" s="2" t="str">
        <f t="shared" si="98"/>
        <v>OK</v>
      </c>
      <c r="E6383" s="2" t="s">
        <v>190</v>
      </c>
      <c r="F6383" s="1" t="s">
        <v>1916</v>
      </c>
    </row>
    <row r="6384" spans="1:6" x14ac:dyDescent="0.2">
      <c r="A6384" s="129">
        <v>6323</v>
      </c>
      <c r="D6384" s="2" t="str">
        <f t="shared" si="98"/>
        <v>OK</v>
      </c>
      <c r="E6384" s="2" t="s">
        <v>190</v>
      </c>
      <c r="F6384" s="1" t="s">
        <v>1916</v>
      </c>
    </row>
    <row r="6385" spans="1:6" x14ac:dyDescent="0.2">
      <c r="A6385" s="129">
        <v>6324</v>
      </c>
      <c r="D6385" s="2" t="str">
        <f t="shared" si="98"/>
        <v>OK</v>
      </c>
      <c r="E6385" s="2" t="s">
        <v>190</v>
      </c>
      <c r="F6385" s="1" t="s">
        <v>1916</v>
      </c>
    </row>
    <row r="6386" spans="1:6" x14ac:dyDescent="0.2">
      <c r="A6386" s="129">
        <v>6325</v>
      </c>
      <c r="D6386" s="2" t="str">
        <f t="shared" si="98"/>
        <v>OK</v>
      </c>
      <c r="E6386" s="2" t="s">
        <v>190</v>
      </c>
      <c r="F6386" s="1" t="s">
        <v>1916</v>
      </c>
    </row>
    <row r="6387" spans="1:6" x14ac:dyDescent="0.2">
      <c r="A6387" s="129">
        <v>6326</v>
      </c>
      <c r="D6387" s="2" t="str">
        <f t="shared" si="98"/>
        <v>OK</v>
      </c>
      <c r="E6387" s="2" t="s">
        <v>190</v>
      </c>
      <c r="F6387" s="1" t="s">
        <v>1916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1916</v>
      </c>
    </row>
    <row r="6411" spans="1:6" x14ac:dyDescent="0.2">
      <c r="A6411" s="129">
        <v>6350</v>
      </c>
      <c r="D6411" s="2" t="str">
        <f t="shared" si="99"/>
        <v>OK</v>
      </c>
      <c r="E6411" s="2" t="s">
        <v>190</v>
      </c>
      <c r="F6411" s="1" t="s">
        <v>1916</v>
      </c>
    </row>
    <row r="6412" spans="1:6" x14ac:dyDescent="0.2">
      <c r="A6412" s="129">
        <v>6351</v>
      </c>
      <c r="D6412" s="2" t="str">
        <f t="shared" si="99"/>
        <v>OK</v>
      </c>
      <c r="E6412" s="2" t="s">
        <v>190</v>
      </c>
      <c r="F6412" s="1" t="s">
        <v>1916</v>
      </c>
    </row>
    <row r="6413" spans="1:6" x14ac:dyDescent="0.2">
      <c r="A6413" s="129">
        <v>6352</v>
      </c>
      <c r="D6413" s="2" t="str">
        <f t="shared" si="99"/>
        <v>OK</v>
      </c>
      <c r="E6413" s="2" t="s">
        <v>190</v>
      </c>
      <c r="F6413" s="1" t="s">
        <v>1916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528736</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1916</v>
      </c>
    </row>
    <row r="6842" spans="1:5" x14ac:dyDescent="0.2">
      <c r="A6842" s="129">
        <v>6781</v>
      </c>
      <c r="D6842" s="2" t="str">
        <f t="shared" si="105"/>
        <v>OK</v>
      </c>
      <c r="E6842" s="1" t="s">
        <v>1916</v>
      </c>
    </row>
    <row r="6843" spans="1:5" x14ac:dyDescent="0.2">
      <c r="A6843" s="129">
        <v>6782</v>
      </c>
      <c r="D6843" s="2" t="str">
        <f t="shared" si="105"/>
        <v>OK</v>
      </c>
      <c r="E6843" s="1" t="s">
        <v>1916</v>
      </c>
    </row>
    <row r="6844" spans="1:5" x14ac:dyDescent="0.2">
      <c r="A6844">
        <v>6783</v>
      </c>
      <c r="B6844" s="138">
        <f>'Expenditures 15-22'!I5</f>
        <v>182277</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601278</v>
      </c>
      <c r="D6848" s="2" t="str">
        <f t="shared" si="106"/>
        <v>Error?</v>
      </c>
    </row>
    <row r="6849" spans="1:4" x14ac:dyDescent="0.2">
      <c r="A6849">
        <v>6788</v>
      </c>
      <c r="B6849" s="138">
        <f>'Expenditures 15-22'!I8</f>
        <v>2950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657263</v>
      </c>
      <c r="D6853" s="2" t="str">
        <f t="shared" si="106"/>
        <v>Error?</v>
      </c>
    </row>
    <row r="6854" spans="1:4" x14ac:dyDescent="0.2">
      <c r="A6854">
        <v>6793</v>
      </c>
      <c r="B6854" s="138">
        <f>'Expenditures 15-22'!I10</f>
        <v>55445</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343928</v>
      </c>
      <c r="D6880" s="2" t="str">
        <f t="shared" si="106"/>
        <v>Error?</v>
      </c>
    </row>
    <row r="6881" spans="1:4" x14ac:dyDescent="0.2">
      <c r="A6881">
        <v>6820</v>
      </c>
      <c r="B6881" s="138">
        <f>'Expenditures 15-22'!K22</f>
        <v>343928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240672</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5118</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5118</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4395</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4395</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9513</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807</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1112070</v>
      </c>
      <c r="D6983" s="2" t="str">
        <f t="shared" si="108"/>
        <v>Error?</v>
      </c>
    </row>
    <row r="6984" spans="1:4" x14ac:dyDescent="0.2">
      <c r="A6984">
        <v>6923</v>
      </c>
      <c r="B6984" s="138">
        <f>'Expenditures 15-22'!K86</f>
        <v>1112070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1112070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250992</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17900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17900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17900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515208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17900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696817</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21893</v>
      </c>
      <c r="D7073" s="2" t="str">
        <f t="shared" si="109"/>
        <v>Error?</v>
      </c>
    </row>
    <row r="7074" spans="1:4" x14ac:dyDescent="0.2">
      <c r="A7074">
        <v>7013</v>
      </c>
      <c r="B7074" s="138">
        <f>'Expenditures 15-22'!K216</f>
        <v>21893</v>
      </c>
      <c r="D7074" s="2" t="str">
        <f t="shared" si="109"/>
        <v>Error?</v>
      </c>
    </row>
    <row r="7075" spans="1:4" x14ac:dyDescent="0.2">
      <c r="A7075">
        <v>7014</v>
      </c>
      <c r="B7075" s="138">
        <f>'Expenditures 15-22'!D218</f>
        <v>59999</v>
      </c>
      <c r="D7075" s="2" t="str">
        <f t="shared" si="109"/>
        <v>Error?</v>
      </c>
    </row>
    <row r="7076" spans="1:4" x14ac:dyDescent="0.2">
      <c r="A7076">
        <v>7015</v>
      </c>
      <c r="B7076" s="138">
        <f>'Expenditures 15-22'!K218</f>
        <v>59999</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158689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158689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226033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226033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66478</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66478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61958</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61958</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515208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515208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515208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515208</v>
      </c>
      <c r="D7224" s="2" t="str">
        <f t="shared" si="111"/>
        <v>Error?</v>
      </c>
    </row>
    <row r="7225" spans="1:4" x14ac:dyDescent="0.2">
      <c r="A7225">
        <v>7164</v>
      </c>
      <c r="B7225" s="138">
        <f>'Expenditures 15-22'!K343</f>
        <v>181609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13050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13050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13050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50400</v>
      </c>
      <c r="D7246" s="2" t="str">
        <f t="shared" si="112"/>
        <v>Error?</v>
      </c>
    </row>
    <row r="7247" spans="1:4" x14ac:dyDescent="0.2">
      <c r="A7247">
        <f t="shared" si="113"/>
        <v>7186</v>
      </c>
      <c r="B7247" s="138">
        <f>'Expenditures 15-22'!E7</f>
        <v>5079</v>
      </c>
      <c r="D7247" s="2" t="str">
        <f t="shared" si="112"/>
        <v>Error?</v>
      </c>
    </row>
    <row r="7248" spans="1:4" x14ac:dyDescent="0.2">
      <c r="A7248">
        <f t="shared" si="113"/>
        <v>7187</v>
      </c>
      <c r="B7248" s="138">
        <f>'Expenditures 15-22'!F7</f>
        <v>17063</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548603</v>
      </c>
      <c r="D7251" s="2" t="str">
        <f t="shared" si="112"/>
        <v>Error?</v>
      </c>
    </row>
    <row r="7252" spans="1:4" x14ac:dyDescent="0.2">
      <c r="A7252">
        <f t="shared" si="113"/>
        <v>7191</v>
      </c>
      <c r="B7252" s="138">
        <f>'Expenditures 15-22'!D9</f>
        <v>107075</v>
      </c>
      <c r="D7252" s="2" t="str">
        <f t="shared" si="112"/>
        <v>Error?</v>
      </c>
    </row>
    <row r="7253" spans="1:4" x14ac:dyDescent="0.2">
      <c r="A7253">
        <f t="shared" si="113"/>
        <v>7192</v>
      </c>
      <c r="B7253" s="138">
        <f>'Expenditures 15-22'!E9</f>
        <v>730</v>
      </c>
      <c r="D7253" s="2" t="str">
        <f t="shared" si="112"/>
        <v>Error?</v>
      </c>
    </row>
    <row r="7254" spans="1:4" x14ac:dyDescent="0.2">
      <c r="A7254">
        <f t="shared" si="113"/>
        <v>7193</v>
      </c>
      <c r="B7254" s="138">
        <f>'Expenditures 15-22'!F9</f>
        <v>855</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281942</v>
      </c>
      <c r="D7624" s="2" t="str">
        <f t="shared" si="124"/>
        <v>Error?</v>
      </c>
      <c r="E7624" s="2" t="s">
        <v>19</v>
      </c>
    </row>
    <row r="7625" spans="1:5" x14ac:dyDescent="0.2">
      <c r="A7625">
        <f t="shared" si="123"/>
        <v>7564</v>
      </c>
      <c r="B7625" s="138">
        <f>'Cap Outlay Deprec 26'!I17</f>
        <v>28194.2</v>
      </c>
      <c r="D7625" s="2" t="str">
        <f t="shared" si="124"/>
        <v>Error?</v>
      </c>
      <c r="E7625" s="2" t="s">
        <v>19</v>
      </c>
    </row>
    <row r="7626" spans="1:5" x14ac:dyDescent="0.2">
      <c r="A7626">
        <f t="shared" si="123"/>
        <v>7565</v>
      </c>
      <c r="D7626" s="2" t="str">
        <f t="shared" si="124"/>
        <v>OK</v>
      </c>
      <c r="E7626" s="4" t="s">
        <v>1329</v>
      </c>
    </row>
    <row r="7627" spans="1:5" x14ac:dyDescent="0.2">
      <c r="A7627">
        <f t="shared" si="123"/>
        <v>7566</v>
      </c>
      <c r="D7627" s="2" t="str">
        <f t="shared" si="124"/>
        <v>OK</v>
      </c>
      <c r="E7627" s="4" t="s">
        <v>1329</v>
      </c>
    </row>
    <row r="7628" spans="1:5" x14ac:dyDescent="0.2">
      <c r="A7628">
        <f t="shared" si="123"/>
        <v>7567</v>
      </c>
      <c r="D7628" s="2" t="str">
        <f t="shared" si="124"/>
        <v>OK</v>
      </c>
      <c r="E7628" s="2" t="s">
        <v>19</v>
      </c>
    </row>
    <row r="7629" spans="1:5" x14ac:dyDescent="0.2">
      <c r="A7629">
        <f t="shared" si="123"/>
        <v>7568</v>
      </c>
      <c r="D7629" s="2" t="str">
        <f t="shared" si="124"/>
        <v>OK</v>
      </c>
      <c r="E7629" s="4" t="s">
        <v>1329</v>
      </c>
    </row>
    <row r="7630" spans="1:5" x14ac:dyDescent="0.2">
      <c r="A7630">
        <f t="shared" ref="A7630:A7650" si="125">A7629+1</f>
        <v>7569</v>
      </c>
      <c r="D7630" s="2" t="str">
        <f t="shared" si="124"/>
        <v>OK</v>
      </c>
      <c r="E7630" s="4" t="s">
        <v>1329</v>
      </c>
    </row>
    <row r="7631" spans="1:5" x14ac:dyDescent="0.2">
      <c r="A7631">
        <f t="shared" si="125"/>
        <v>7570</v>
      </c>
      <c r="B7631" s="138">
        <f>'Cap Outlay Deprec 26'!I18</f>
        <v>1454682.2</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1329</v>
      </c>
    </row>
    <row r="7634" spans="1:6" x14ac:dyDescent="0.2">
      <c r="A7634">
        <f t="shared" si="125"/>
        <v>7573</v>
      </c>
      <c r="D7634" s="2" t="str">
        <f t="shared" si="124"/>
        <v>OK</v>
      </c>
      <c r="E7634" s="4" t="s">
        <v>1329</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78460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35000000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2050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2050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0</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1329</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1328</v>
      </c>
    </row>
    <row r="7749" spans="1:6" x14ac:dyDescent="0.2">
      <c r="A7749">
        <v>7688</v>
      </c>
      <c r="B7749" s="138">
        <f>'Acct Summary 7-8'!D25</f>
        <v>35000000</v>
      </c>
      <c r="D7749" s="2" t="str">
        <f t="shared" si="127"/>
        <v>Error?</v>
      </c>
      <c r="E7749" s="4" t="s">
        <v>1328</v>
      </c>
    </row>
    <row r="7750" spans="1:6" x14ac:dyDescent="0.2">
      <c r="A7750">
        <v>7689</v>
      </c>
      <c r="B7750" s="138">
        <f>'Acct Summary 7-8'!E25</f>
        <v>0</v>
      </c>
      <c r="D7750" s="2" t="str">
        <f t="shared" si="127"/>
        <v>Error?</v>
      </c>
      <c r="E7750" s="4" t="s">
        <v>1328</v>
      </c>
    </row>
    <row r="7751" spans="1:6" x14ac:dyDescent="0.2">
      <c r="A7751">
        <v>7690</v>
      </c>
      <c r="B7751" s="138">
        <f>'Acct Summary 7-8'!F25</f>
        <v>0</v>
      </c>
      <c r="D7751" s="2" t="str">
        <f t="shared" si="127"/>
        <v>Error?</v>
      </c>
      <c r="E7751" s="4" t="s">
        <v>1328</v>
      </c>
    </row>
    <row r="7752" spans="1:6" x14ac:dyDescent="0.2">
      <c r="A7752">
        <v>7691</v>
      </c>
      <c r="B7752" s="138">
        <f>'Acct Summary 7-8'!G25</f>
        <v>0</v>
      </c>
      <c r="D7752" s="2" t="str">
        <f t="shared" si="127"/>
        <v>Error?</v>
      </c>
      <c r="E7752" s="4" t="s">
        <v>1328</v>
      </c>
    </row>
    <row r="7753" spans="1:6" x14ac:dyDescent="0.2">
      <c r="A7753">
        <v>7692</v>
      </c>
      <c r="B7753" s="138">
        <f>'Acct Summary 7-8'!H25</f>
        <v>0</v>
      </c>
      <c r="D7753" s="2" t="str">
        <f t="shared" si="127"/>
        <v>Error?</v>
      </c>
      <c r="E7753" s="4" t="s">
        <v>1328</v>
      </c>
    </row>
    <row r="7754" spans="1:6" x14ac:dyDescent="0.2">
      <c r="A7754">
        <v>7693</v>
      </c>
      <c r="B7754" s="138">
        <f>'Acct Summary 7-8'!J25</f>
        <v>0</v>
      </c>
      <c r="D7754" s="2" t="str">
        <f t="shared" si="127"/>
        <v>Error?</v>
      </c>
      <c r="E7754" s="4" t="s">
        <v>1328</v>
      </c>
    </row>
    <row r="7755" spans="1:6" x14ac:dyDescent="0.2">
      <c r="A7755">
        <v>7694</v>
      </c>
      <c r="B7755" s="138">
        <f>'Acct Summary 7-8'!K25</f>
        <v>0</v>
      </c>
      <c r="D7755" s="2" t="str">
        <f t="shared" si="127"/>
        <v>Error?</v>
      </c>
      <c r="E7755" s="4" t="s">
        <v>1328</v>
      </c>
    </row>
    <row r="7756" spans="1:6" x14ac:dyDescent="0.2">
      <c r="A7756">
        <v>7695</v>
      </c>
      <c r="B7756" s="138">
        <f>'Aud Quest 2'!E85</f>
        <v>0</v>
      </c>
      <c r="D7756" s="2" t="str">
        <f t="shared" si="127"/>
        <v>Error?</v>
      </c>
      <c r="E7756" s="4" t="s">
        <v>1328</v>
      </c>
      <c r="F7756" t="s">
        <v>1440</v>
      </c>
    </row>
    <row r="7757" spans="1:6" x14ac:dyDescent="0.2">
      <c r="A7757">
        <v>7696</v>
      </c>
      <c r="B7757" s="138">
        <f>'Aud Quest 2'!E87</f>
        <v>0</v>
      </c>
      <c r="D7757" s="2" t="str">
        <f t="shared" si="127"/>
        <v>Error?</v>
      </c>
      <c r="E7757" s="4" t="s">
        <v>1328</v>
      </c>
      <c r="F7757" t="s">
        <v>1440</v>
      </c>
    </row>
    <row r="7758" spans="1:6" x14ac:dyDescent="0.2">
      <c r="A7758">
        <v>7697</v>
      </c>
      <c r="B7758" s="138">
        <f>'Aud Quest 2'!J85</f>
        <v>232103</v>
      </c>
      <c r="D7758" s="2" t="str">
        <f t="shared" si="127"/>
        <v>Error?</v>
      </c>
      <c r="E7758" s="4" t="s">
        <v>1328</v>
      </c>
    </row>
    <row r="7759" spans="1:6" x14ac:dyDescent="0.2">
      <c r="A7759">
        <v>7698</v>
      </c>
      <c r="B7759" s="138">
        <f>'Aud Quest 2'!J88</f>
        <v>0</v>
      </c>
      <c r="D7759" s="2" t="str">
        <f t="shared" si="127"/>
        <v>Error?</v>
      </c>
      <c r="E7759" s="4" t="s">
        <v>1328</v>
      </c>
    </row>
    <row r="7760" spans="1:6" x14ac:dyDescent="0.2">
      <c r="A7760">
        <v>7699</v>
      </c>
      <c r="B7760" s="138">
        <f>'Aud Quest 2'!J90</f>
        <v>232103</v>
      </c>
      <c r="D7760" s="2" t="str">
        <f t="shared" si="127"/>
        <v>Error?</v>
      </c>
      <c r="E7760" s="4" t="s">
        <v>1328</v>
      </c>
    </row>
    <row r="7761" spans="1:5" x14ac:dyDescent="0.2">
      <c r="A7761">
        <v>7700</v>
      </c>
      <c r="B7761" s="138">
        <f>'Revenues 9-14'!C253</f>
        <v>0</v>
      </c>
      <c r="D7761" s="2" t="str">
        <f t="shared" si="127"/>
        <v>Error?</v>
      </c>
      <c r="E7761" s="4" t="s">
        <v>1417</v>
      </c>
    </row>
    <row r="7762" spans="1:5" x14ac:dyDescent="0.2">
      <c r="A7762">
        <v>7701</v>
      </c>
      <c r="B7762" s="138">
        <f>'Expenditures 15-22'!E6</f>
        <v>0</v>
      </c>
      <c r="D7762" s="2" t="str">
        <f t="shared" si="127"/>
        <v>Error?</v>
      </c>
      <c r="E7762" s="4" t="s">
        <v>1427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1455</v>
      </c>
    </row>
    <row r="7765" spans="1:5" x14ac:dyDescent="0.2">
      <c r="A7765">
        <v>7704</v>
      </c>
      <c r="B7765" s="138">
        <f>'Revenues 9-14'!C254</f>
        <v>0</v>
      </c>
      <c r="D7765" s="2" t="str">
        <f t="shared" si="127"/>
        <v>Error?</v>
      </c>
      <c r="E7765" s="4" t="s">
        <v>1459</v>
      </c>
    </row>
    <row r="7766" spans="1:5" x14ac:dyDescent="0.2">
      <c r="A7766">
        <v>7705</v>
      </c>
      <c r="B7766" s="138">
        <f>'Revenues 9-14'!D254</f>
        <v>0</v>
      </c>
      <c r="D7766" s="2" t="str">
        <f t="shared" si="127"/>
        <v>Error?</v>
      </c>
      <c r="E7766" s="4" t="s">
        <v>1459</v>
      </c>
    </row>
    <row r="7767" spans="1:5" x14ac:dyDescent="0.2">
      <c r="A7767" s="129">
        <v>7706</v>
      </c>
      <c r="E7767" s="4"/>
    </row>
    <row r="7768" spans="1:5" x14ac:dyDescent="0.2">
      <c r="A7768">
        <v>7707</v>
      </c>
      <c r="B7768" s="138">
        <f>'Revenues 9-14'!F254</f>
        <v>0</v>
      </c>
      <c r="D7768" s="2" t="str">
        <f t="shared" si="127"/>
        <v>Error?</v>
      </c>
      <c r="E7768" s="4" t="s">
        <v>1459</v>
      </c>
    </row>
    <row r="7769" spans="1:5" x14ac:dyDescent="0.2">
      <c r="A7769">
        <v>7708</v>
      </c>
      <c r="B7769" s="138">
        <f>'Revenues 9-14'!G254</f>
        <v>0</v>
      </c>
      <c r="D7769" s="2" t="str">
        <f t="shared" si="127"/>
        <v>Error?</v>
      </c>
      <c r="E7769" s="4" t="s">
        <v>1459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1460</v>
      </c>
    </row>
    <row r="7773" spans="1:5" x14ac:dyDescent="0.2">
      <c r="A7773">
        <v>7712</v>
      </c>
      <c r="B7773" s="138">
        <f>'Rest Tax Levies-Tort Im 25'!J22</f>
        <v>0</v>
      </c>
      <c r="D7773" s="2" t="str">
        <f t="shared" si="127"/>
        <v>Error?</v>
      </c>
      <c r="E7773" s="4" t="s">
        <v>1548</v>
      </c>
    </row>
    <row r="7774" spans="1:5" x14ac:dyDescent="0.2">
      <c r="A7774">
        <v>7713</v>
      </c>
      <c r="B7774" s="138">
        <f>'Expenditures 15-22'!E133</f>
        <v>0</v>
      </c>
      <c r="D7774" s="2" t="str">
        <f t="shared" si="127"/>
        <v>Error?</v>
      </c>
      <c r="E7774" s="4" t="s">
        <v>1832</v>
      </c>
    </row>
    <row r="7775" spans="1:5" x14ac:dyDescent="0.2">
      <c r="A7775">
        <v>7714</v>
      </c>
      <c r="B7775" s="138">
        <f>'Expenditures 15-22'!H133</f>
        <v>0</v>
      </c>
      <c r="D7775" s="2" t="str">
        <f t="shared" si="127"/>
        <v>Error?</v>
      </c>
      <c r="E7775" s="4" t="s">
        <v>1832</v>
      </c>
    </row>
    <row r="7776" spans="1:5" x14ac:dyDescent="0.2">
      <c r="A7776">
        <v>7715</v>
      </c>
      <c r="B7776" s="138">
        <f>'Expenditures 15-22'!K133</f>
        <v>0</v>
      </c>
      <c r="D7776" s="2" t="str">
        <f t="shared" si="127"/>
        <v>Error?</v>
      </c>
      <c r="E7776" s="4" t="s">
        <v>1832</v>
      </c>
    </row>
    <row r="7777" spans="1:5" x14ac:dyDescent="0.2">
      <c r="A7777">
        <v>7716</v>
      </c>
      <c r="B7777" s="138">
        <f>'Expenditures 15-22'!H157</f>
        <v>0</v>
      </c>
      <c r="D7777" s="2" t="str">
        <f t="shared" si="127"/>
        <v>Error?</v>
      </c>
      <c r="E7777" s="4" t="s">
        <v>1832</v>
      </c>
    </row>
    <row r="7778" spans="1:5" x14ac:dyDescent="0.2">
      <c r="A7778">
        <v>7717</v>
      </c>
      <c r="B7778" s="138">
        <f>'Expenditures 15-22'!K157</f>
        <v>0</v>
      </c>
      <c r="D7778" s="2" t="str">
        <f t="shared" si="127"/>
        <v>Error?</v>
      </c>
      <c r="E7778" s="4" t="s">
        <v>1832</v>
      </c>
    </row>
    <row r="7779" spans="1:5" x14ac:dyDescent="0.2">
      <c r="A7779">
        <v>7718</v>
      </c>
      <c r="B7779" s="138">
        <f>'Expenditures 15-22'!H158</f>
        <v>0</v>
      </c>
      <c r="D7779" s="2" t="str">
        <f t="shared" si="127"/>
        <v>Error?</v>
      </c>
      <c r="E7779" s="4" t="s">
        <v>1832</v>
      </c>
    </row>
    <row r="7780" spans="1:5" x14ac:dyDescent="0.2">
      <c r="A7780">
        <v>7719</v>
      </c>
      <c r="B7780" s="138">
        <f>'Expenditures 15-22'!K158</f>
        <v>0</v>
      </c>
      <c r="D7780" s="2" t="str">
        <f t="shared" si="127"/>
        <v>Error?</v>
      </c>
      <c r="E7780" s="4" t="s">
        <v>1832</v>
      </c>
    </row>
    <row r="7781" spans="1:5" x14ac:dyDescent="0.2">
      <c r="A7781">
        <v>7720</v>
      </c>
      <c r="B7781" s="138">
        <f>'Expenditures 15-22'!H159</f>
        <v>0</v>
      </c>
      <c r="D7781" s="2" t="str">
        <f t="shared" si="127"/>
        <v>Error?</v>
      </c>
      <c r="E7781" s="4" t="s">
        <v>1832</v>
      </c>
    </row>
    <row r="7782" spans="1:5" x14ac:dyDescent="0.2">
      <c r="A7782">
        <v>7721</v>
      </c>
      <c r="B7782" s="138">
        <f>'Expenditures 15-22'!K159</f>
        <v>0</v>
      </c>
      <c r="D7782" s="2" t="str">
        <f t="shared" si="127"/>
        <v>Error?</v>
      </c>
      <c r="E7782" s="4" t="s">
        <v>1832</v>
      </c>
    </row>
    <row r="7783" spans="1:5" x14ac:dyDescent="0.2">
      <c r="A7783">
        <v>7722</v>
      </c>
      <c r="B7783" s="138">
        <f>'Expenditures 15-22'!D282</f>
        <v>0</v>
      </c>
      <c r="D7783" s="2" t="str">
        <f t="shared" si="127"/>
        <v>Error?</v>
      </c>
      <c r="E7783" s="4" t="s">
        <v>1832</v>
      </c>
    </row>
    <row r="7784" spans="1:5" x14ac:dyDescent="0.2">
      <c r="A7784">
        <v>7723</v>
      </c>
      <c r="B7784" s="138">
        <f>'Expenditures 15-22'!K282</f>
        <v>0</v>
      </c>
      <c r="D7784" s="2" t="str">
        <f t="shared" si="127"/>
        <v>Error?</v>
      </c>
      <c r="E7784" s="4" t="s">
        <v>1832</v>
      </c>
    </row>
    <row r="7785" spans="1:5" x14ac:dyDescent="0.2">
      <c r="A7785">
        <v>7724</v>
      </c>
      <c r="B7785" s="138">
        <f>'Expenditures 15-22'!H332</f>
        <v>0</v>
      </c>
      <c r="D7785" s="2" t="str">
        <f t="shared" si="127"/>
        <v>Error?</v>
      </c>
      <c r="E7785" s="4" t="s">
        <v>1832</v>
      </c>
    </row>
    <row r="7786" spans="1:5" x14ac:dyDescent="0.2">
      <c r="A7786">
        <v>7725</v>
      </c>
      <c r="B7786" s="138">
        <f>'Expenditures 15-22'!K332</f>
        <v>0</v>
      </c>
      <c r="D7786" s="2" t="str">
        <f t="shared" si="127"/>
        <v>Error?</v>
      </c>
      <c r="E7786" s="4" t="s">
        <v>1832</v>
      </c>
    </row>
    <row r="7787" spans="1:5" x14ac:dyDescent="0.2">
      <c r="A7787">
        <v>7726</v>
      </c>
      <c r="B7787" s="138">
        <f>'Expenditures 15-22'!H333</f>
        <v>0</v>
      </c>
      <c r="D7787" s="2" t="str">
        <f t="shared" si="127"/>
        <v>Error?</v>
      </c>
      <c r="E7787" s="4" t="s">
        <v>1832</v>
      </c>
    </row>
    <row r="7788" spans="1:5" x14ac:dyDescent="0.2">
      <c r="A7788">
        <v>7727</v>
      </c>
      <c r="B7788" s="138">
        <f>'Expenditures 15-22'!K333</f>
        <v>0</v>
      </c>
      <c r="D7788" s="2" t="str">
        <f t="shared" si="127"/>
        <v>Error?</v>
      </c>
      <c r="E7788" s="4" t="s">
        <v>1832</v>
      </c>
    </row>
    <row r="7789" spans="1:5" x14ac:dyDescent="0.2">
      <c r="A7789">
        <v>7728</v>
      </c>
      <c r="B7789" s="138">
        <f>'Expenditures 15-22'!H334</f>
        <v>0</v>
      </c>
      <c r="D7789" s="2" t="str">
        <f t="shared" si="127"/>
        <v>Error?</v>
      </c>
      <c r="E7789" s="4" t="s">
        <v>1832</v>
      </c>
    </row>
    <row r="7790" spans="1:5" x14ac:dyDescent="0.2">
      <c r="A7790">
        <v>7729</v>
      </c>
      <c r="B7790" s="138">
        <f>'Expenditures 15-22'!K334</f>
        <v>0</v>
      </c>
      <c r="D7790" s="2" t="str">
        <f t="shared" si="127"/>
        <v>Error?</v>
      </c>
      <c r="E7790" s="4" t="s">
        <v>1832</v>
      </c>
    </row>
    <row r="7791" spans="1:5" x14ac:dyDescent="0.2">
      <c r="A7791">
        <v>7730</v>
      </c>
      <c r="B7791" s="138">
        <f>'Expenditures 15-22'!H354</f>
        <v>0</v>
      </c>
      <c r="D7791" s="2" t="str">
        <f t="shared" si="127"/>
        <v>Error?</v>
      </c>
      <c r="E7791" s="4" t="s">
        <v>1832</v>
      </c>
    </row>
    <row r="7792" spans="1:5" x14ac:dyDescent="0.2">
      <c r="A7792">
        <v>7731</v>
      </c>
      <c r="B7792" s="138">
        <f>'Expenditures 15-22'!K354</f>
        <v>0</v>
      </c>
      <c r="D7792" s="2" t="str">
        <f t="shared" si="127"/>
        <v>Error?</v>
      </c>
      <c r="E7792" s="4" t="s">
        <v>1832</v>
      </c>
    </row>
    <row r="7793" spans="1:5" x14ac:dyDescent="0.2">
      <c r="A7793">
        <v>7732</v>
      </c>
      <c r="B7793" s="138">
        <f>'Expenditures 15-22'!H355</f>
        <v>0</v>
      </c>
      <c r="D7793" s="2" t="str">
        <f t="shared" si="127"/>
        <v>Error?</v>
      </c>
      <c r="E7793" s="4" t="s">
        <v>1832</v>
      </c>
    </row>
    <row r="7794" spans="1:5" x14ac:dyDescent="0.2">
      <c r="A7794">
        <v>7733</v>
      </c>
      <c r="B7794" s="138">
        <f>'Expenditures 15-22'!K355</f>
        <v>0</v>
      </c>
      <c r="D7794" s="2" t="str">
        <f t="shared" si="127"/>
        <v>Error?</v>
      </c>
      <c r="E7794" s="4" t="s">
        <v>1832</v>
      </c>
    </row>
    <row r="7795" spans="1:5" x14ac:dyDescent="0.2">
      <c r="A7795">
        <v>7734</v>
      </c>
      <c r="B7795" s="138">
        <f>'Expenditures 15-22'!E138</f>
        <v>0</v>
      </c>
      <c r="D7795" s="2" t="str">
        <f t="shared" si="127"/>
        <v>Error?</v>
      </c>
      <c r="E7795" s="4" t="s">
        <v>1832</v>
      </c>
    </row>
    <row r="7796" spans="1:5" x14ac:dyDescent="0.2">
      <c r="A7796">
        <v>7735</v>
      </c>
      <c r="B7796" s="138">
        <f>'Acct Summary 7-8'!J15</f>
        <v>0</v>
      </c>
      <c r="D7796" s="2" t="str">
        <f t="shared" si="127"/>
        <v>Error?</v>
      </c>
      <c r="E7796" s="4" t="s">
        <v>1832</v>
      </c>
    </row>
    <row r="7797" spans="1:5" x14ac:dyDescent="0.2">
      <c r="A7797">
        <v>7736</v>
      </c>
      <c r="B7797" s="138">
        <f>'Contracts Paid in CY 29'!D141</f>
        <v>3999805</v>
      </c>
      <c r="D7797" s="2" t="str">
        <f t="shared" si="127"/>
        <v>Error?</v>
      </c>
      <c r="E7797" s="4" t="s">
        <v>1881</v>
      </c>
    </row>
    <row r="7798" spans="1:5" x14ac:dyDescent="0.2">
      <c r="A7798">
        <v>7737</v>
      </c>
      <c r="B7798" s="138">
        <f>'Contracts Paid in CY 29'!F141</f>
        <v>532565</v>
      </c>
      <c r="D7798" s="2" t="str">
        <f t="shared" si="127"/>
        <v>Error?</v>
      </c>
      <c r="E7798" s="4" t="s">
        <v>1881</v>
      </c>
    </row>
    <row r="7799" spans="1:5" x14ac:dyDescent="0.2">
      <c r="A7799">
        <v>7738</v>
      </c>
      <c r="B7799" s="138">
        <f>'Contracts Paid in CY 29'!G141</f>
        <v>3467240</v>
      </c>
      <c r="D7799" s="2" t="str">
        <f t="shared" si="127"/>
        <v>Error?</v>
      </c>
      <c r="E7799" s="4" t="s">
        <v>1881</v>
      </c>
    </row>
    <row r="7800" spans="1:5" x14ac:dyDescent="0.2">
      <c r="A7800">
        <v>7739</v>
      </c>
      <c r="D7800" s="2" t="str">
        <f t="shared" si="127"/>
        <v>OK</v>
      </c>
    </row>
    <row r="7801" spans="1:5" x14ac:dyDescent="0.2">
      <c r="A7801">
        <v>7740</v>
      </c>
      <c r="B7801" s="138">
        <f>'Revenues 9-14'!C120</f>
        <v>0</v>
      </c>
      <c r="D7801" s="2" t="str">
        <f t="shared" si="127"/>
        <v>Error?</v>
      </c>
      <c r="E7801" s="4" t="s">
        <v>1918</v>
      </c>
    </row>
    <row r="7802" spans="1:5" x14ac:dyDescent="0.2">
      <c r="A7802">
        <v>7741</v>
      </c>
      <c r="B7802" s="138">
        <f>'Revenues 9-14'!D120</f>
        <v>0</v>
      </c>
      <c r="D7802" s="2" t="str">
        <f t="shared" si="127"/>
        <v>Error?</v>
      </c>
      <c r="E7802" s="4" t="s">
        <v>1918</v>
      </c>
    </row>
    <row r="7803" spans="1:5" x14ac:dyDescent="0.2">
      <c r="A7803">
        <v>7742</v>
      </c>
      <c r="B7803" s="138">
        <f>'Revenues 9-14'!E120</f>
        <v>0</v>
      </c>
      <c r="D7803" s="2" t="str">
        <f t="shared" si="127"/>
        <v>Error?</v>
      </c>
      <c r="E7803" s="4" t="s">
        <v>1918</v>
      </c>
    </row>
    <row r="7804" spans="1:5" x14ac:dyDescent="0.2">
      <c r="A7804">
        <v>7743</v>
      </c>
      <c r="B7804" s="138">
        <f>'Revenues 9-14'!F120</f>
        <v>0</v>
      </c>
      <c r="D7804" s="2" t="str">
        <f t="shared" si="127"/>
        <v>Error?</v>
      </c>
      <c r="E7804" s="4" t="s">
        <v>1918</v>
      </c>
    </row>
    <row r="7805" spans="1:5" x14ac:dyDescent="0.2">
      <c r="A7805">
        <v>7744</v>
      </c>
      <c r="B7805" s="138">
        <f>'Revenues 9-14'!G120</f>
        <v>0</v>
      </c>
      <c r="D7805" s="2" t="str">
        <f t="shared" si="127"/>
        <v>Error?</v>
      </c>
      <c r="E7805" s="4" t="s">
        <v>1918</v>
      </c>
    </row>
    <row r="7806" spans="1:5" x14ac:dyDescent="0.2">
      <c r="A7806">
        <v>7745</v>
      </c>
      <c r="B7806" s="138">
        <f>'Revenues 9-14'!H120</f>
        <v>0</v>
      </c>
      <c r="D7806" s="2" t="str">
        <f t="shared" si="127"/>
        <v>Error?</v>
      </c>
      <c r="E7806" s="4" t="s">
        <v>1918</v>
      </c>
    </row>
    <row r="7807" spans="1:5" x14ac:dyDescent="0.2">
      <c r="A7807">
        <v>7746</v>
      </c>
      <c r="B7807" s="138">
        <f>'Revenues 9-14'!J120</f>
        <v>0</v>
      </c>
      <c r="D7807" s="2" t="str">
        <f t="shared" ref="D7807:D7816" si="128">IF(ISBLANK(B7807),"OK",IF(A7807-B7807=0,"OK","Error?"))</f>
        <v>Error?</v>
      </c>
      <c r="E7807" s="4" t="s">
        <v>1918</v>
      </c>
    </row>
    <row r="7808" spans="1:5" x14ac:dyDescent="0.2">
      <c r="A7808">
        <v>7747</v>
      </c>
      <c r="B7808" s="138">
        <f>'Revenues 9-14'!K120</f>
        <v>0</v>
      </c>
      <c r="D7808" s="2" t="str">
        <f t="shared" si="128"/>
        <v>Error?</v>
      </c>
      <c r="E7808" s="4" t="s">
        <v>1918</v>
      </c>
    </row>
    <row r="7809" spans="1:5" x14ac:dyDescent="0.2">
      <c r="A7809">
        <v>7748</v>
      </c>
      <c r="B7809" s="138">
        <f>'Revenues 9-14'!C261</f>
        <v>0</v>
      </c>
      <c r="D7809" s="2" t="str">
        <f t="shared" si="128"/>
        <v>Error?</v>
      </c>
      <c r="E7809" s="4" t="s">
        <v>1919</v>
      </c>
    </row>
    <row r="7810" spans="1:5" x14ac:dyDescent="0.2">
      <c r="A7810">
        <v>7749</v>
      </c>
      <c r="B7810" s="138">
        <f>'Revenues 9-14'!D261</f>
        <v>0</v>
      </c>
      <c r="D7810" s="2" t="str">
        <f t="shared" si="128"/>
        <v>Error?</v>
      </c>
      <c r="E7810" s="4" t="s">
        <v>1919</v>
      </c>
    </row>
    <row r="7811" spans="1:5" x14ac:dyDescent="0.2">
      <c r="A7811">
        <v>7750</v>
      </c>
      <c r="B7811" s="138">
        <f>'Revenues 9-14'!F261</f>
        <v>0</v>
      </c>
      <c r="D7811" s="2" t="str">
        <f t="shared" si="128"/>
        <v>Error?</v>
      </c>
      <c r="E7811" s="4" t="s">
        <v>1919</v>
      </c>
    </row>
    <row r="7812" spans="1:5" x14ac:dyDescent="0.2">
      <c r="A7812">
        <v>7751</v>
      </c>
      <c r="B7812" s="138">
        <f>'Revenues 9-14'!G261</f>
        <v>0</v>
      </c>
      <c r="D7812" s="2" t="str">
        <f t="shared" si="128"/>
        <v>Error?</v>
      </c>
      <c r="E7812" s="4" t="s">
        <v>1919</v>
      </c>
    </row>
    <row r="7813" spans="1:5" x14ac:dyDescent="0.2">
      <c r="A7813">
        <v>7752</v>
      </c>
      <c r="B7813" s="138">
        <f>'Revenues 9-14'!C262</f>
        <v>0</v>
      </c>
      <c r="D7813" s="2" t="str">
        <f t="shared" si="128"/>
        <v>Error?</v>
      </c>
      <c r="E7813" s="4" t="s">
        <v>1920</v>
      </c>
    </row>
    <row r="7814" spans="1:5" x14ac:dyDescent="0.2">
      <c r="A7814">
        <v>7753</v>
      </c>
      <c r="B7814" s="138">
        <f>'Revenues 9-14'!D262</f>
        <v>0</v>
      </c>
      <c r="D7814" s="2" t="str">
        <f t="shared" si="128"/>
        <v>Error?</v>
      </c>
      <c r="E7814" s="4" t="s">
        <v>1920</v>
      </c>
    </row>
    <row r="7815" spans="1:5" x14ac:dyDescent="0.2">
      <c r="A7815">
        <v>7754</v>
      </c>
      <c r="B7815" s="138">
        <f>'Revenues 9-14'!F262</f>
        <v>0</v>
      </c>
      <c r="D7815" s="2" t="str">
        <f t="shared" si="128"/>
        <v>Error?</v>
      </c>
      <c r="E7815" s="4" t="s">
        <v>1920</v>
      </c>
    </row>
    <row r="7816" spans="1:5" x14ac:dyDescent="0.2">
      <c r="A7816">
        <v>7755</v>
      </c>
      <c r="B7816" s="138">
        <f>'Revenues 9-14'!G262</f>
        <v>0</v>
      </c>
      <c r="D7816" s="2" t="str">
        <f t="shared" si="128"/>
        <v>Error?</v>
      </c>
      <c r="E7816" s="4" t="s">
        <v>1920</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49" t="s">
        <v>1190</v>
      </c>
      <c r="B2" s="2349"/>
      <c r="C2" s="2349"/>
      <c r="D2" s="2349"/>
      <c r="E2" s="2349"/>
      <c r="F2" s="2349"/>
      <c r="G2" s="2349"/>
      <c r="H2" s="2349"/>
      <c r="I2" s="2349"/>
      <c r="J2" s="2349"/>
      <c r="K2" s="2349"/>
      <c r="L2" s="2349"/>
    </row>
    <row r="3" spans="1:29" ht="13.5" customHeight="1" x14ac:dyDescent="0.2">
      <c r="A3" s="2380" t="s">
        <v>1189</v>
      </c>
      <c r="B3" s="2380"/>
      <c r="C3" s="2380"/>
      <c r="D3" s="2380"/>
      <c r="E3" s="2380"/>
      <c r="F3" s="2380"/>
      <c r="G3" s="2380"/>
      <c r="H3" s="2380"/>
      <c r="I3" s="2380"/>
      <c r="J3" s="2380"/>
      <c r="K3" s="2380"/>
      <c r="L3" s="2380"/>
    </row>
    <row r="4" spans="1:29" ht="13.5" customHeight="1" x14ac:dyDescent="0.2">
      <c r="A4" s="2349" t="s">
        <v>1966</v>
      </c>
      <c r="B4" s="2370"/>
      <c r="C4" s="2370"/>
      <c r="D4" s="2370"/>
      <c r="E4" s="2370"/>
      <c r="F4" s="2370"/>
      <c r="G4" s="2370"/>
      <c r="H4" s="2370"/>
      <c r="I4" s="2370"/>
      <c r="J4" s="2370"/>
      <c r="K4" s="2370"/>
      <c r="L4" s="2370"/>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371" t="str">
        <f>COVER!A17</f>
        <v>East Maine SD 63</v>
      </c>
      <c r="B7" s="2372"/>
      <c r="C7" s="2372"/>
      <c r="D7" s="2373"/>
      <c r="E7" s="2374" t="str">
        <f>COVER!A13</f>
        <v>05-016-0630-02</v>
      </c>
      <c r="F7" s="2375"/>
      <c r="G7" s="2381" t="str">
        <f>COVER!T23</f>
        <v>066-003910</v>
      </c>
      <c r="H7" s="2382"/>
      <c r="I7" s="2382"/>
      <c r="J7" s="2382"/>
      <c r="K7" s="2382"/>
      <c r="L7" s="2383"/>
    </row>
    <row r="8" spans="1:29" ht="13.5" customHeight="1" x14ac:dyDescent="0.2">
      <c r="A8" s="1184" t="s">
        <v>1512</v>
      </c>
      <c r="B8" s="1185"/>
      <c r="C8" s="1186"/>
      <c r="D8" s="1186"/>
      <c r="E8" s="1191"/>
      <c r="F8" s="1190"/>
      <c r="G8" s="1192" t="s">
        <v>1185</v>
      </c>
      <c r="H8" s="1193"/>
      <c r="I8" s="1193"/>
      <c r="J8" s="1193"/>
      <c r="K8" s="1193"/>
      <c r="L8" s="1194"/>
    </row>
    <row r="9" spans="1:29" ht="13.5" customHeight="1" x14ac:dyDescent="0.2">
      <c r="A9" s="2384"/>
      <c r="B9" s="2385"/>
      <c r="C9" s="2385"/>
      <c r="D9" s="2385"/>
      <c r="E9" s="2385"/>
      <c r="F9" s="2386"/>
      <c r="G9" s="2355" t="str">
        <f>COVER!T13</f>
        <v>Klein Hall CPAs</v>
      </c>
      <c r="H9" s="2387"/>
      <c r="I9" s="2387"/>
      <c r="J9" s="2387"/>
      <c r="K9" s="2387"/>
      <c r="L9" s="2388"/>
    </row>
    <row r="10" spans="1:29" ht="13.5" customHeight="1" x14ac:dyDescent="0.2">
      <c r="A10" s="2361">
        <f>COVER!A38</f>
        <v>0</v>
      </c>
      <c r="B10" s="2362"/>
      <c r="C10" s="2362"/>
      <c r="D10" s="2362"/>
      <c r="E10" s="2362"/>
      <c r="F10" s="2363"/>
      <c r="G10" s="2355" t="str">
        <f>COVER!T17</f>
        <v xml:space="preserve">3957 75th Street </v>
      </c>
      <c r="H10" s="2356"/>
      <c r="I10" s="2356"/>
      <c r="J10" s="2356"/>
      <c r="K10" s="2356"/>
      <c r="L10" s="2357"/>
    </row>
    <row r="11" spans="1:29" ht="13.5" customHeight="1" x14ac:dyDescent="0.2">
      <c r="A11" s="1184" t="s">
        <v>1514</v>
      </c>
      <c r="B11" s="1185"/>
      <c r="C11" s="1186"/>
      <c r="D11" s="1191"/>
      <c r="E11" s="1186"/>
      <c r="F11" s="1190"/>
      <c r="G11" s="2355" t="str">
        <f>COVER!T19</f>
        <v xml:space="preserve">Aurora </v>
      </c>
      <c r="H11" s="2356"/>
      <c r="I11" s="2356"/>
      <c r="J11" s="2356"/>
      <c r="K11" s="2356"/>
      <c r="L11" s="2357"/>
    </row>
    <row r="12" spans="1:29" ht="13.5" customHeight="1" x14ac:dyDescent="0.2">
      <c r="A12" s="2364" t="s">
        <v>1513</v>
      </c>
      <c r="B12" s="2365"/>
      <c r="C12" s="2365"/>
      <c r="D12" s="2365"/>
      <c r="E12" s="2365"/>
      <c r="F12" s="2366"/>
      <c r="G12" s="2358"/>
      <c r="H12" s="2359"/>
      <c r="I12" s="2359"/>
      <c r="J12" s="2359"/>
      <c r="K12" s="2359"/>
      <c r="L12" s="2360"/>
    </row>
    <row r="13" spans="1:29" ht="13.5" customHeight="1" x14ac:dyDescent="0.2">
      <c r="A13" s="2355"/>
      <c r="B13" s="2356"/>
      <c r="C13" s="2356"/>
      <c r="D13" s="2356"/>
      <c r="E13" s="2356"/>
      <c r="F13" s="2357"/>
      <c r="G13" s="2350" t="s">
        <v>1515</v>
      </c>
      <c r="H13" s="2351"/>
      <c r="I13" s="2367" t="str">
        <f>COVER!T25</f>
        <v>amace@kleinhallcpa.com</v>
      </c>
      <c r="J13" s="2368"/>
      <c r="K13" s="2368"/>
      <c r="L13" s="2369"/>
    </row>
    <row r="14" spans="1:29" ht="13.5" customHeight="1" x14ac:dyDescent="0.2">
      <c r="A14" s="2355" t="str">
        <f>COVER!A19</f>
        <v xml:space="preserve">10150 Dee Road </v>
      </c>
      <c r="B14" s="2356"/>
      <c r="C14" s="2356"/>
      <c r="D14" s="2356"/>
      <c r="E14" s="2356"/>
      <c r="F14" s="2357"/>
      <c r="G14" s="1195" t="s">
        <v>1184</v>
      </c>
      <c r="H14" s="1193"/>
      <c r="I14" s="1193"/>
      <c r="J14" s="1193"/>
      <c r="K14" s="1193"/>
      <c r="L14" s="1194"/>
    </row>
    <row r="15" spans="1:29" ht="13.5" customHeight="1" x14ac:dyDescent="0.2">
      <c r="A15" s="2355" t="str">
        <f>COVER!A21</f>
        <v xml:space="preserve">Des Plaines </v>
      </c>
      <c r="B15" s="2356"/>
      <c r="C15" s="2356"/>
      <c r="D15" s="2356"/>
      <c r="E15" s="2356"/>
      <c r="F15" s="2357"/>
      <c r="G15" s="2352" t="str">
        <f>COVER!T15</f>
        <v>Andrew Mace</v>
      </c>
      <c r="H15" s="2353"/>
      <c r="I15" s="2353"/>
      <c r="J15" s="2353"/>
      <c r="K15" s="2353"/>
      <c r="L15" s="2354"/>
    </row>
    <row r="16" spans="1:29" ht="12.2" customHeight="1" x14ac:dyDescent="0.2">
      <c r="A16" s="2377">
        <f>COVER!A25</f>
        <v>60016</v>
      </c>
      <c r="B16" s="2378"/>
      <c r="C16" s="2378"/>
      <c r="D16" s="2378"/>
      <c r="E16" s="2378"/>
      <c r="F16" s="2379"/>
      <c r="G16" s="2389"/>
      <c r="H16" s="2390"/>
      <c r="I16" s="2390"/>
      <c r="J16" s="2390"/>
      <c r="K16" s="2390"/>
      <c r="L16" s="2391"/>
    </row>
    <row r="17" spans="1:13" ht="12.2" customHeight="1" x14ac:dyDescent="0.2">
      <c r="A17" s="2392"/>
      <c r="B17" s="2378"/>
      <c r="C17" s="2378"/>
      <c r="D17" s="2378"/>
      <c r="E17" s="2378"/>
      <c r="F17" s="2379"/>
      <c r="G17" s="1195" t="s">
        <v>1183</v>
      </c>
      <c r="H17" s="1193"/>
      <c r="I17" s="1193"/>
      <c r="J17" s="1193"/>
      <c r="K17" s="1197" t="s">
        <v>1182</v>
      </c>
      <c r="L17" s="1190"/>
      <c r="M17" s="1183"/>
    </row>
    <row r="18" spans="1:13" ht="12.2" customHeight="1" x14ac:dyDescent="0.2">
      <c r="A18" s="2361"/>
      <c r="B18" s="2362"/>
      <c r="C18" s="2362"/>
      <c r="D18" s="2362"/>
      <c r="E18" s="2362"/>
      <c r="F18" s="2363"/>
      <c r="G18" s="2371" t="str">
        <f>COVER!T21</f>
        <v>630-898-5578</v>
      </c>
      <c r="H18" s="2372"/>
      <c r="I18" s="2372"/>
      <c r="J18" s="2372"/>
      <c r="K18" s="2371" t="str">
        <f>COVER!X21</f>
        <v>630-225-5128</v>
      </c>
      <c r="L18" s="2376"/>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1688</v>
      </c>
    </row>
    <row r="22" spans="1:13" ht="12.2" customHeight="1" x14ac:dyDescent="0.2">
      <c r="A22" s="1200"/>
    </row>
    <row r="23" spans="1:13" ht="12.2"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c r="C26" s="1202" t="s">
        <v>1689</v>
      </c>
    </row>
    <row r="27" spans="1:13" s="1198" customFormat="1" ht="9" customHeight="1" x14ac:dyDescent="0.2">
      <c r="B27" s="1203"/>
      <c r="C27" s="1202"/>
    </row>
    <row r="28" spans="1:13" s="1198" customFormat="1" ht="12.2" customHeight="1" x14ac:dyDescent="0.2">
      <c r="A28" s="1205"/>
      <c r="B28" s="1201"/>
      <c r="C28" s="1202" t="s">
        <v>1690</v>
      </c>
    </row>
    <row r="29" spans="1:13" s="1198" customFormat="1" ht="9" customHeight="1" x14ac:dyDescent="0.2">
      <c r="A29" s="1205"/>
      <c r="B29" s="1203"/>
      <c r="C29" s="1202"/>
    </row>
    <row r="30" spans="1:13" s="1198" customFormat="1" ht="12.2" customHeight="1" x14ac:dyDescent="0.2">
      <c r="B30" s="1201"/>
      <c r="C30" s="1202" t="s">
        <v>1557</v>
      </c>
      <c r="D30" s="1196"/>
      <c r="E30" s="1196"/>
    </row>
    <row r="31" spans="1:13" s="1198" customFormat="1" ht="9" customHeight="1" x14ac:dyDescent="0.2">
      <c r="B31" s="1203"/>
      <c r="C31" s="1202"/>
      <c r="D31" s="1196"/>
      <c r="E31" s="1196"/>
    </row>
    <row r="32" spans="1:13" s="1198" customFormat="1" ht="12.2" customHeight="1" x14ac:dyDescent="0.2">
      <c r="B32" s="1201"/>
      <c r="C32" s="1202" t="s">
        <v>1558</v>
      </c>
      <c r="D32" s="1196"/>
      <c r="E32" s="1196"/>
    </row>
    <row r="33" spans="1:8" s="1198" customFormat="1" ht="10.9" customHeight="1" x14ac:dyDescent="0.2">
      <c r="B33" s="1203"/>
      <c r="C33" s="1206" t="s">
        <v>1691</v>
      </c>
      <c r="D33" s="1196"/>
      <c r="E33" s="1196"/>
    </row>
    <row r="34" spans="1:8" ht="9" customHeight="1" x14ac:dyDescent="0.2">
      <c r="B34" s="1203"/>
      <c r="C34" s="1206"/>
    </row>
    <row r="35" spans="1:8" s="1198" customFormat="1" ht="13.5" customHeight="1" x14ac:dyDescent="0.2">
      <c r="B35" s="1201"/>
      <c r="C35" s="1202" t="s">
        <v>1559</v>
      </c>
    </row>
    <row r="36" spans="1:8" s="1198" customFormat="1" ht="10.9" customHeight="1" x14ac:dyDescent="0.2">
      <c r="B36" s="1203"/>
      <c r="C36" s="1206" t="s">
        <v>1560</v>
      </c>
    </row>
    <row r="37" spans="1:8" ht="9" customHeight="1" x14ac:dyDescent="0.2">
      <c r="B37" s="1203"/>
      <c r="C37" s="1206"/>
    </row>
    <row r="38" spans="1:8" s="1198" customFormat="1" ht="12.2" customHeight="1" x14ac:dyDescent="0.2">
      <c r="B38" s="1201"/>
      <c r="C38" s="1202" t="s">
        <v>1561</v>
      </c>
    </row>
    <row r="39" spans="1:8" ht="9" customHeight="1" x14ac:dyDescent="0.2">
      <c r="B39" s="1203"/>
      <c r="C39" s="1206"/>
    </row>
    <row r="40" spans="1:8" s="1198" customFormat="1" ht="13.5" customHeight="1" x14ac:dyDescent="0.2">
      <c r="B40" s="1201"/>
      <c r="C40" s="1202" t="s">
        <v>1562</v>
      </c>
    </row>
    <row r="41" spans="1:8" ht="9" customHeight="1" x14ac:dyDescent="0.2">
      <c r="A41" s="1207"/>
      <c r="B41" s="1203"/>
      <c r="C41" s="1206"/>
    </row>
    <row r="42" spans="1:8" s="1198" customFormat="1" ht="13.5" customHeight="1" x14ac:dyDescent="0.2">
      <c r="B42" s="1201"/>
      <c r="C42" s="1202" t="s">
        <v>1815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1563</v>
      </c>
      <c r="D46" s="1196"/>
      <c r="E46" s="1196"/>
      <c r="F46" s="1196"/>
      <c r="G46" s="1196"/>
      <c r="H46" s="1196"/>
    </row>
    <row r="47" spans="1:8" ht="9" customHeight="1" x14ac:dyDescent="0.2"/>
    <row r="48" spans="1:8" ht="12.2" customHeight="1" x14ac:dyDescent="0.2">
      <c r="B48" s="1866"/>
      <c r="C48" s="1210" t="s">
        <v>1564</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393" t="str">
        <f>'Single Audit Cover'!A7</f>
        <v>East Maine SD 63</v>
      </c>
      <c r="B1" s="2370"/>
      <c r="C1" s="2370"/>
      <c r="D1" s="2370"/>
    </row>
    <row r="2" spans="1:11" s="1212" customFormat="1" ht="12.75" x14ac:dyDescent="0.2">
      <c r="A2" s="2394" t="str">
        <f>'Single Audit Cover'!E7</f>
        <v>05-016-0630-02</v>
      </c>
      <c r="B2" s="2395"/>
      <c r="C2" s="2395"/>
      <c r="D2" s="2395"/>
    </row>
    <row r="3" spans="1:11" s="1212" customFormat="1" ht="12.75" x14ac:dyDescent="0.2">
      <c r="A3" s="2393" t="s">
        <v>1508</v>
      </c>
      <c r="B3" s="2370"/>
      <c r="C3" s="2370"/>
      <c r="D3" s="2370"/>
    </row>
    <row r="4" spans="1:11" s="1212" customFormat="1" ht="4.5" customHeight="1" x14ac:dyDescent="0.2">
      <c r="A4" s="1213"/>
      <c r="B4" s="1214"/>
      <c r="C4" s="1214"/>
      <c r="D4" s="1214"/>
    </row>
    <row r="5" spans="1:11" x14ac:dyDescent="0.2">
      <c r="B5" s="1216" t="s">
        <v>1509</v>
      </c>
      <c r="C5" s="1217"/>
      <c r="D5" s="1218"/>
    </row>
    <row r="6" spans="1:11" x14ac:dyDescent="0.2">
      <c r="B6" s="1216" t="s">
        <v>1224</v>
      </c>
      <c r="C6" s="1217"/>
      <c r="D6" s="1218"/>
    </row>
    <row r="7" spans="1:11" x14ac:dyDescent="0.2">
      <c r="B7" s="1216" t="s">
        <v>1510</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1692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1693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1694</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1695</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1716</v>
      </c>
      <c r="E24" s="1225"/>
      <c r="F24" s="1225"/>
      <c r="G24" s="1225"/>
      <c r="H24" s="1225"/>
      <c r="I24" s="1225"/>
      <c r="J24" s="1225"/>
      <c r="K24" s="1225"/>
    </row>
    <row r="25" spans="1:11" x14ac:dyDescent="0.2">
      <c r="A25" s="1219"/>
      <c r="B25" s="1228"/>
      <c r="D25" s="1227" t="s">
        <v>1696</v>
      </c>
      <c r="E25" s="1225"/>
      <c r="F25" s="1225"/>
      <c r="G25" s="1225"/>
      <c r="H25" s="1225"/>
      <c r="I25" s="1225"/>
      <c r="J25" s="1225"/>
      <c r="K25" s="1225"/>
    </row>
    <row r="26" spans="1:11" x14ac:dyDescent="0.2">
      <c r="A26" s="1219"/>
      <c r="B26" s="1228"/>
      <c r="D26" s="1232" t="s">
        <v>1697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1565</v>
      </c>
      <c r="E28" s="1225"/>
      <c r="F28" s="1225"/>
      <c r="G28" s="1225"/>
      <c r="H28" s="1225"/>
      <c r="I28" s="1225"/>
      <c r="J28" s="1225"/>
      <c r="K28" s="1225"/>
    </row>
    <row r="29" spans="1:11" ht="10.5" customHeight="1" x14ac:dyDescent="0.2">
      <c r="A29" s="1219"/>
      <c r="D29" s="1233" t="s">
        <v>1566</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1567</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1567</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1568</v>
      </c>
    </row>
    <row r="41" spans="1:5" ht="3" customHeight="1" x14ac:dyDescent="0.2">
      <c r="A41" s="1219"/>
      <c r="B41" s="1236"/>
      <c r="C41" s="1237"/>
      <c r="D41" s="1218"/>
    </row>
    <row r="42" spans="1:5" ht="10.5" customHeight="1" x14ac:dyDescent="0.2">
      <c r="A42" s="1219"/>
      <c r="B42" s="1238"/>
      <c r="C42" s="1229">
        <v>11</v>
      </c>
      <c r="D42" s="1240" t="s">
        <v>1569</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1570</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1698</v>
      </c>
    </row>
    <row r="57" spans="1:4" ht="10.5" customHeight="1" x14ac:dyDescent="0.2">
      <c r="A57" s="1219"/>
      <c r="D57" s="1234" t="s">
        <v>1699</v>
      </c>
    </row>
    <row r="58" spans="1:4" x14ac:dyDescent="0.2">
      <c r="A58" s="1219"/>
      <c r="C58" s="1241"/>
      <c r="D58" s="1234" t="s">
        <v>1700</v>
      </c>
    </row>
    <row r="59" spans="1:4" ht="10.5" customHeight="1" x14ac:dyDescent="0.2">
      <c r="A59" s="1219"/>
      <c r="D59" s="1218" t="s">
        <v>1208</v>
      </c>
    </row>
    <row r="60" spans="1:4" ht="10.5" customHeight="1" x14ac:dyDescent="0.2">
      <c r="A60" s="1219"/>
      <c r="D60" s="1242" t="s">
        <v>1589</v>
      </c>
    </row>
    <row r="61" spans="1:4" ht="10.5" customHeight="1" x14ac:dyDescent="0.2">
      <c r="A61" s="1219"/>
      <c r="C61" s="1241"/>
      <c r="D61" s="1234" t="s">
        <v>1701</v>
      </c>
    </row>
    <row r="62" spans="1:4" ht="10.5" customHeight="1" x14ac:dyDescent="0.2">
      <c r="A62" s="1219"/>
      <c r="D62" s="1243" t="s">
        <v>1207</v>
      </c>
    </row>
    <row r="63" spans="1:4" ht="10.5" customHeight="1" x14ac:dyDescent="0.2">
      <c r="A63" s="1219"/>
      <c r="D63" s="1218" t="s">
        <v>1571</v>
      </c>
    </row>
    <row r="64" spans="1:4" ht="10.5" customHeight="1" x14ac:dyDescent="0.2">
      <c r="A64" s="1219"/>
      <c r="D64" s="1242" t="s">
        <v>1588</v>
      </c>
    </row>
    <row r="65" spans="1:4" x14ac:dyDescent="0.2">
      <c r="A65" s="1219"/>
      <c r="C65" s="1241"/>
      <c r="D65" s="1234" t="s">
        <v>1702</v>
      </c>
    </row>
    <row r="66" spans="1:4" ht="10.5" customHeight="1" x14ac:dyDescent="0.2">
      <c r="A66" s="1219"/>
      <c r="D66" s="1244" t="s">
        <v>1206</v>
      </c>
    </row>
    <row r="67" spans="1:4" ht="10.5" customHeight="1" x14ac:dyDescent="0.2">
      <c r="A67" s="1219"/>
      <c r="D67" s="1218" t="s">
        <v>1572</v>
      </c>
    </row>
    <row r="68" spans="1:4" ht="10.5" customHeight="1" x14ac:dyDescent="0.2">
      <c r="A68" s="1219"/>
      <c r="D68" s="1242" t="s">
        <v>1588</v>
      </c>
    </row>
    <row r="69" spans="1:4" ht="10.5" customHeight="1" x14ac:dyDescent="0.2">
      <c r="A69" s="1219"/>
      <c r="C69" s="1241"/>
      <c r="D69" s="1234" t="s">
        <v>1703</v>
      </c>
    </row>
    <row r="70" spans="1:4" x14ac:dyDescent="0.2">
      <c r="A70" s="1219"/>
      <c r="D70" s="1243" t="s">
        <v>1205</v>
      </c>
    </row>
    <row r="71" spans="1:4" ht="3" customHeight="1" x14ac:dyDescent="0.2">
      <c r="A71" s="1219"/>
      <c r="D71" s="1218"/>
    </row>
    <row r="72" spans="1:4" x14ac:dyDescent="0.2">
      <c r="A72" s="1219"/>
      <c r="B72" s="1222"/>
      <c r="C72" s="1223">
        <f>C56+1</f>
        <v>18</v>
      </c>
      <c r="D72" s="1244" t="s">
        <v>1704</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1705</v>
      </c>
    </row>
    <row r="77" spans="1:4" ht="3" customHeight="1" x14ac:dyDescent="0.2">
      <c r="A77" s="1219"/>
      <c r="B77" s="1226"/>
      <c r="C77" s="1223"/>
      <c r="D77" s="1245"/>
    </row>
    <row r="78" spans="1:4" x14ac:dyDescent="0.2">
      <c r="A78" s="1219"/>
      <c r="B78" s="1222"/>
      <c r="C78" s="1223">
        <f>C76+1</f>
        <v>21</v>
      </c>
      <c r="D78" s="1218" t="s">
        <v>1706</v>
      </c>
    </row>
    <row r="79" spans="1:4" ht="3" customHeight="1" x14ac:dyDescent="0.2">
      <c r="A79" s="1219"/>
      <c r="B79" s="1226"/>
      <c r="C79" s="1223"/>
      <c r="D79" s="1218"/>
    </row>
    <row r="80" spans="1:4" x14ac:dyDescent="0.2">
      <c r="A80" s="1219"/>
      <c r="B80" s="1222"/>
      <c r="C80" s="1223">
        <f>C78+1</f>
        <v>22</v>
      </c>
      <c r="D80" s="1246" t="s">
        <v>1707</v>
      </c>
    </row>
    <row r="81" spans="1:4" ht="3" customHeight="1" x14ac:dyDescent="0.2">
      <c r="A81" s="1219"/>
      <c r="B81" s="1226"/>
      <c r="C81" s="1223"/>
      <c r="D81" s="1246"/>
    </row>
    <row r="82" spans="1:4" x14ac:dyDescent="0.2">
      <c r="A82" s="1219"/>
      <c r="B82" s="1222"/>
      <c r="C82" s="1223">
        <f>C80+1</f>
        <v>23</v>
      </c>
      <c r="D82" s="1245" t="s">
        <v>1708</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1709</v>
      </c>
    </row>
    <row r="92" spans="1:4" x14ac:dyDescent="0.2">
      <c r="A92" s="1219"/>
      <c r="B92" s="1247"/>
      <c r="C92" s="1241"/>
      <c r="D92" s="1234" t="s">
        <v>1199</v>
      </c>
    </row>
    <row r="93" spans="1:4" ht="4.5" customHeight="1" x14ac:dyDescent="0.2">
      <c r="A93" s="1219"/>
      <c r="D93" s="1218"/>
    </row>
    <row r="94" spans="1:4" x14ac:dyDescent="0.2">
      <c r="A94" s="1219"/>
      <c r="B94" s="1220" t="s">
        <v>1573</v>
      </c>
      <c r="C94" s="1221"/>
      <c r="D94" s="1218"/>
    </row>
    <row r="95" spans="1:4" ht="4.5" customHeight="1" x14ac:dyDescent="0.2">
      <c r="A95" s="1219"/>
      <c r="B95" s="1220"/>
      <c r="C95" s="1221"/>
      <c r="D95" s="1218"/>
    </row>
    <row r="96" spans="1:4" x14ac:dyDescent="0.2">
      <c r="A96" s="1219"/>
      <c r="B96" s="1222"/>
      <c r="C96" s="1223">
        <f>C91+1</f>
        <v>28</v>
      </c>
      <c r="D96" s="1234" t="s">
        <v>1710</v>
      </c>
    </row>
    <row r="97" spans="1:4" ht="3" customHeight="1" x14ac:dyDescent="0.2">
      <c r="A97" s="1219"/>
      <c r="B97" s="1226"/>
      <c r="C97" s="1223"/>
      <c r="D97" s="1234"/>
    </row>
    <row r="98" spans="1:4" x14ac:dyDescent="0.2">
      <c r="A98" s="1219"/>
      <c r="B98" s="1222"/>
      <c r="C98" s="1223">
        <f>C96+1</f>
        <v>29</v>
      </c>
      <c r="D98" s="1248" t="s">
        <v>1711</v>
      </c>
    </row>
    <row r="99" spans="1:4" ht="3" customHeight="1" x14ac:dyDescent="0.2">
      <c r="A99" s="1219"/>
      <c r="B99" s="1226"/>
      <c r="C99" s="1223"/>
      <c r="D99" s="1248"/>
    </row>
    <row r="100" spans="1:4" x14ac:dyDescent="0.2">
      <c r="A100" s="1219"/>
      <c r="B100" s="1222"/>
      <c r="C100" s="1223">
        <f>C98+1</f>
        <v>30</v>
      </c>
      <c r="D100" s="1234" t="s">
        <v>1712</v>
      </c>
    </row>
    <row r="101" spans="1:4" ht="3" customHeight="1" x14ac:dyDescent="0.2">
      <c r="A101" s="1219"/>
      <c r="B101" s="1226"/>
      <c r="C101" s="1223"/>
      <c r="D101" s="1249"/>
    </row>
    <row r="102" spans="1:4" x14ac:dyDescent="0.2">
      <c r="A102" s="1219"/>
      <c r="B102" s="1222"/>
      <c r="C102" s="1223">
        <f>C100+1</f>
        <v>31</v>
      </c>
      <c r="D102" s="1234" t="s">
        <v>1574</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1575</v>
      </c>
    </row>
    <row r="107" spans="1:4" ht="3" customHeight="1" x14ac:dyDescent="0.2">
      <c r="A107" s="1219"/>
      <c r="B107" s="1226"/>
      <c r="C107" s="1223"/>
      <c r="D107" s="1218"/>
    </row>
    <row r="108" spans="1:4" x14ac:dyDescent="0.2">
      <c r="A108" s="1219"/>
      <c r="B108" s="1222"/>
      <c r="C108" s="1223">
        <v>33</v>
      </c>
      <c r="D108" s="1218" t="s">
        <v>1713</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1714</v>
      </c>
    </row>
    <row r="118" spans="1:4" ht="3" customHeight="1" x14ac:dyDescent="0.2">
      <c r="A118" s="1219"/>
      <c r="B118" s="1226"/>
      <c r="C118" s="1223"/>
      <c r="D118" s="1234"/>
    </row>
    <row r="119" spans="1:4" x14ac:dyDescent="0.2">
      <c r="A119" s="1219"/>
      <c r="B119" s="1222"/>
      <c r="C119" s="1223">
        <f>C117+1</f>
        <v>38</v>
      </c>
      <c r="D119" s="1234" t="s">
        <v>1715</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1816</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A00-000000000000}"/>
    <hyperlink ref="D60" r:id="rId2" display="        Verify Non-Cash Commodities amount on ISBE web site: https://www.isbe.net/Pages/School-Nutrition-Programs-Food-Distribution.aspx" xr:uid="{00000000-0004-0000-1A00-000001000000}"/>
    <hyperlink ref="D64" r:id="rId3" xr:uid="{00000000-0004-0000-1A00-000002000000}"/>
    <hyperlink ref="D68" r:id="rId4" xr:uid="{00000000-0004-0000-1A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397" t="str">
        <f>'Single Audit Cover'!A7</f>
        <v>East Maine SD 63</v>
      </c>
      <c r="B1" s="2397"/>
      <c r="C1" s="2397"/>
      <c r="D1" s="2397"/>
      <c r="E1" s="2397"/>
    </row>
    <row r="2" spans="1:5" x14ac:dyDescent="0.2">
      <c r="A2" s="2398" t="str">
        <f>'Single Audit Cover'!E7</f>
        <v>05-016-0630-02</v>
      </c>
      <c r="B2" s="2398"/>
      <c r="C2" s="2398"/>
      <c r="D2" s="2398"/>
      <c r="E2" s="2398"/>
    </row>
    <row r="3" spans="1:5" ht="4.5" customHeight="1" x14ac:dyDescent="0.2"/>
    <row r="4" spans="1:5" x14ac:dyDescent="0.2">
      <c r="A4" s="2397" t="s">
        <v>1244</v>
      </c>
      <c r="B4" s="2397"/>
      <c r="C4" s="2397"/>
      <c r="D4" s="2397"/>
      <c r="E4" s="2397"/>
    </row>
    <row r="5" spans="1:5" x14ac:dyDescent="0.2">
      <c r="A5" s="2400" t="str">
        <f>'Single Audit Cover'!A4</f>
        <v>Year Ending June 30, 2019</v>
      </c>
      <c r="B5" s="2400"/>
      <c r="C5" s="2400"/>
      <c r="D5" s="2400"/>
      <c r="E5" s="2400"/>
    </row>
    <row r="6" spans="1:5" x14ac:dyDescent="0.2">
      <c r="A6" s="2397" t="s">
        <v>1243</v>
      </c>
      <c r="B6" s="2397"/>
      <c r="C6" s="2397"/>
      <c r="D6" s="2397"/>
      <c r="E6" s="2397"/>
    </row>
    <row r="8" spans="1:5" x14ac:dyDescent="0.2">
      <c r="A8" s="1257" t="s">
        <v>1242</v>
      </c>
    </row>
    <row r="10" spans="1:5" x14ac:dyDescent="0.2">
      <c r="A10" s="1258" t="s">
        <v>1241</v>
      </c>
      <c r="B10" s="1259" t="s">
        <v>1240</v>
      </c>
      <c r="C10" s="1259"/>
      <c r="D10" s="1260">
        <f>SUM('Acct Summary 7-8'!C7:K7)</f>
        <v>2753869</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1717</v>
      </c>
      <c r="B14" s="1259"/>
      <c r="C14" s="1259"/>
      <c r="D14" s="1261">
        <f>'ICR Computation 30'!E11</f>
        <v>75659</v>
      </c>
    </row>
    <row r="15" spans="1:5" x14ac:dyDescent="0.2">
      <c r="A15" s="1258"/>
      <c r="B15" s="1259"/>
      <c r="C15" s="1259"/>
    </row>
    <row r="16" spans="1:5" x14ac:dyDescent="0.2">
      <c r="A16" s="1258" t="s">
        <v>1821</v>
      </c>
      <c r="B16" s="1259"/>
      <c r="C16" s="1259"/>
    </row>
    <row r="17" spans="1:4" x14ac:dyDescent="0.2">
      <c r="A17" s="1258" t="s">
        <v>2038</v>
      </c>
      <c r="B17" s="1259" t="s">
        <v>1235</v>
      </c>
      <c r="C17" s="1259"/>
      <c r="D17" s="1261">
        <f>-SUM('Revenues 9-14'!C264:D264,'Revenues 9-14'!F264:G264)</f>
        <v>-101406</v>
      </c>
    </row>
    <row r="19" spans="1:4" ht="13.5" thickBot="1" x14ac:dyDescent="0.25">
      <c r="A19" s="1262" t="s">
        <v>1234</v>
      </c>
      <c r="D19" s="1263">
        <f>SUM(D10:D17)</f>
        <v>2728122</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399" t="s">
        <v>2146</v>
      </c>
      <c r="B24" s="2399"/>
      <c r="D24" s="1265">
        <v>4646</v>
      </c>
    </row>
    <row r="25" spans="1:4" x14ac:dyDescent="0.2">
      <c r="A25" s="2396"/>
      <c r="B25" s="2396"/>
      <c r="D25" s="1265"/>
    </row>
    <row r="26" spans="1:4" x14ac:dyDescent="0.2">
      <c r="A26" s="2396"/>
      <c r="B26" s="2396"/>
      <c r="D26" s="1265"/>
    </row>
    <row r="27" spans="1:4" x14ac:dyDescent="0.2">
      <c r="A27" s="2396"/>
      <c r="B27" s="2396"/>
      <c r="D27" s="1265"/>
    </row>
    <row r="28" spans="1:4" x14ac:dyDescent="0.2">
      <c r="A28" s="2396"/>
      <c r="B28" s="2396"/>
      <c r="D28" s="1265"/>
    </row>
    <row r="29" spans="1:4" x14ac:dyDescent="0.2">
      <c r="A29" s="2396"/>
      <c r="B29" s="2396"/>
      <c r="D29" s="1265"/>
    </row>
    <row r="30" spans="1:4" x14ac:dyDescent="0.2">
      <c r="A30" s="2396"/>
      <c r="B30" s="2396"/>
      <c r="D30" s="1265"/>
    </row>
    <row r="32" spans="1:4" x14ac:dyDescent="0.2">
      <c r="A32" s="1257" t="s">
        <v>1232</v>
      </c>
      <c r="D32" s="1260">
        <f>SUM(D19:D30)</f>
        <v>2732768</v>
      </c>
    </row>
    <row r="33" spans="1:4" x14ac:dyDescent="0.2">
      <c r="D33" s="1266"/>
    </row>
    <row r="34" spans="1:4" x14ac:dyDescent="0.2">
      <c r="A34" s="317" t="s">
        <v>1231</v>
      </c>
    </row>
    <row r="35" spans="1:4" x14ac:dyDescent="0.2">
      <c r="A35" s="317" t="s">
        <v>1230</v>
      </c>
      <c r="B35" s="1255" t="s">
        <v>1229</v>
      </c>
      <c r="D35" s="1267">
        <v>2732768</v>
      </c>
    </row>
    <row r="37" spans="1:4" x14ac:dyDescent="0.2">
      <c r="A37" s="1257" t="s">
        <v>1228</v>
      </c>
    </row>
    <row r="39" spans="1:4" ht="13.35" customHeight="1" x14ac:dyDescent="0.2">
      <c r="A39" s="1264" t="s">
        <v>1227</v>
      </c>
    </row>
    <row r="40" spans="1:4" x14ac:dyDescent="0.2">
      <c r="A40" s="2396"/>
      <c r="B40" s="2396"/>
      <c r="D40" s="1265"/>
    </row>
    <row r="41" spans="1:4" x14ac:dyDescent="0.2">
      <c r="A41" s="2396"/>
      <c r="B41" s="2396"/>
      <c r="D41" s="1268"/>
    </row>
    <row r="42" spans="1:4" x14ac:dyDescent="0.2">
      <c r="A42" s="2396"/>
      <c r="B42" s="2396"/>
      <c r="D42" s="1268"/>
    </row>
    <row r="43" spans="1:4" x14ac:dyDescent="0.2">
      <c r="A43" s="2396"/>
      <c r="B43" s="2396"/>
      <c r="D43" s="1268"/>
    </row>
    <row r="44" spans="1:4" x14ac:dyDescent="0.2">
      <c r="A44" s="2396"/>
      <c r="B44" s="2396"/>
      <c r="D44" s="1268"/>
    </row>
    <row r="45" spans="1:4" x14ac:dyDescent="0.2">
      <c r="A45" s="2396"/>
      <c r="B45" s="2396"/>
      <c r="D45" s="1268"/>
    </row>
    <row r="47" spans="1:4" x14ac:dyDescent="0.2">
      <c r="B47" s="1269" t="s">
        <v>1226</v>
      </c>
      <c r="C47" s="1269"/>
      <c r="D47" s="1270">
        <f>SUM(D35:D45)</f>
        <v>2732768</v>
      </c>
    </row>
    <row r="49" spans="2:4" x14ac:dyDescent="0.2">
      <c r="B49" s="1269" t="s">
        <v>1225</v>
      </c>
      <c r="C49" s="1269"/>
      <c r="D49" s="1270">
        <f>D32-D47</f>
        <v>0</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77"/>
  <sheetViews>
    <sheetView showGridLines="0" zoomScaleNormal="100" workbookViewId="0">
      <pane ySplit="10" topLeftCell="A71" activePane="bottomLeft" state="frozen"/>
      <selection pane="bottomLeft" activeCell="V28" sqref="V28"/>
    </sheetView>
  </sheetViews>
  <sheetFormatPr defaultRowHeight="12.75" x14ac:dyDescent="0.2"/>
  <cols>
    <col min="1" max="4" width="1.7109375" style="1868" customWidth="1"/>
    <col min="5" max="5" width="30.28515625" style="1868" customWidth="1"/>
    <col min="6" max="6" width="5.28515625" style="1872" bestFit="1" customWidth="1"/>
    <col min="7" max="7" width="14.5703125" style="1898" customWidth="1"/>
    <col min="8" max="8" width="6.85546875" style="1868" bestFit="1" customWidth="1"/>
    <col min="9" max="9" width="12.140625" style="1868" bestFit="1" customWidth="1"/>
    <col min="10" max="17" width="14" style="1868" customWidth="1"/>
    <col min="18" max="16384" width="9.140625" style="1868"/>
  </cols>
  <sheetData>
    <row r="1" spans="1:17" x14ac:dyDescent="0.2">
      <c r="A1" s="2407" t="s">
        <v>2044</v>
      </c>
      <c r="B1" s="2407"/>
      <c r="C1" s="2407"/>
      <c r="D1" s="2407"/>
      <c r="E1" s="2407"/>
      <c r="F1" s="2407"/>
      <c r="G1" s="2407"/>
      <c r="H1" s="2407"/>
      <c r="I1" s="2407"/>
      <c r="J1" s="2407"/>
      <c r="K1" s="2407"/>
      <c r="L1" s="2407"/>
      <c r="M1" s="2407"/>
      <c r="N1" s="2407"/>
      <c r="O1" s="2407"/>
      <c r="P1" s="2407"/>
      <c r="Q1" s="2407"/>
    </row>
    <row r="2" spans="1:17" x14ac:dyDescent="0.2">
      <c r="A2" s="2408" t="s">
        <v>2042</v>
      </c>
      <c r="B2" s="2408"/>
      <c r="C2" s="2408"/>
      <c r="D2" s="2408"/>
      <c r="E2" s="2408"/>
      <c r="F2" s="2408"/>
      <c r="G2" s="2408"/>
      <c r="H2" s="2408"/>
      <c r="I2" s="2408"/>
      <c r="J2" s="2408"/>
      <c r="K2" s="2408"/>
      <c r="L2" s="2408"/>
      <c r="M2" s="2408"/>
      <c r="N2" s="2408"/>
      <c r="O2" s="2408"/>
      <c r="P2" s="2408"/>
      <c r="Q2" s="2408"/>
    </row>
    <row r="3" spans="1:17" x14ac:dyDescent="0.2">
      <c r="A3" s="2407" t="s">
        <v>1218</v>
      </c>
      <c r="B3" s="2407"/>
      <c r="C3" s="2407"/>
      <c r="D3" s="2407"/>
      <c r="E3" s="2407"/>
      <c r="F3" s="2407"/>
      <c r="G3" s="2407"/>
      <c r="H3" s="2407"/>
      <c r="I3" s="2407"/>
      <c r="J3" s="2407"/>
      <c r="K3" s="2407"/>
      <c r="L3" s="2407"/>
      <c r="M3" s="2407"/>
      <c r="N3" s="2407"/>
      <c r="O3" s="2407"/>
      <c r="P3" s="2407"/>
      <c r="Q3" s="2407"/>
    </row>
    <row r="4" spans="1:17" x14ac:dyDescent="0.2">
      <c r="A4" s="2409" t="s">
        <v>1966</v>
      </c>
      <c r="B4" s="2409"/>
      <c r="C4" s="2409"/>
      <c r="D4" s="2409"/>
      <c r="E4" s="2409"/>
      <c r="F4" s="2409"/>
      <c r="G4" s="2409"/>
      <c r="H4" s="2409"/>
      <c r="I4" s="2409"/>
      <c r="J4" s="2409"/>
      <c r="K4" s="2409"/>
      <c r="L4" s="2409"/>
      <c r="M4" s="2409"/>
      <c r="N4" s="2409"/>
      <c r="O4" s="2409"/>
      <c r="P4" s="2409"/>
      <c r="Q4" s="2409"/>
    </row>
    <row r="6" spans="1:17" s="1872" customFormat="1" x14ac:dyDescent="0.2">
      <c r="A6" s="2410"/>
      <c r="B6" s="2411"/>
      <c r="C6" s="2411"/>
      <c r="D6" s="2411"/>
      <c r="E6" s="2412"/>
      <c r="F6" s="1869"/>
      <c r="G6" s="1870"/>
      <c r="H6" s="1871"/>
      <c r="I6" s="1871"/>
      <c r="J6" s="2413" t="s">
        <v>526</v>
      </c>
      <c r="K6" s="2414"/>
      <c r="L6" s="2413" t="s">
        <v>2074</v>
      </c>
      <c r="M6" s="2415"/>
      <c r="N6" s="2414"/>
      <c r="O6" s="1871"/>
      <c r="P6" s="1871"/>
      <c r="Q6" s="1871"/>
    </row>
    <row r="7" spans="1:17" s="1872" customFormat="1" x14ac:dyDescent="0.2">
      <c r="A7" s="2401"/>
      <c r="B7" s="2402"/>
      <c r="C7" s="2402"/>
      <c r="D7" s="2402"/>
      <c r="E7" s="2403"/>
      <c r="F7" s="1873"/>
      <c r="G7" s="1874"/>
      <c r="H7" s="1875"/>
      <c r="I7" s="1875" t="s">
        <v>1260</v>
      </c>
      <c r="J7" s="1875" t="s">
        <v>1257</v>
      </c>
      <c r="K7" s="1875" t="s">
        <v>1257</v>
      </c>
      <c r="L7" s="1875" t="s">
        <v>1257</v>
      </c>
      <c r="M7" s="1875" t="s">
        <v>1257</v>
      </c>
      <c r="N7" s="1875" t="s">
        <v>1257</v>
      </c>
      <c r="O7" s="1875"/>
      <c r="P7" s="1875" t="s">
        <v>2075</v>
      </c>
      <c r="Q7" s="1875"/>
    </row>
    <row r="8" spans="1:17" s="1872" customFormat="1" x14ac:dyDescent="0.2">
      <c r="A8" s="2401" t="s">
        <v>2076</v>
      </c>
      <c r="B8" s="2402"/>
      <c r="C8" s="2402"/>
      <c r="D8" s="2402"/>
      <c r="E8" s="2403"/>
      <c r="F8" s="1873"/>
      <c r="G8" s="1874"/>
      <c r="H8" s="1875" t="s">
        <v>1259</v>
      </c>
      <c r="I8" s="1875" t="s">
        <v>1258</v>
      </c>
      <c r="J8" s="1875" t="s">
        <v>2077</v>
      </c>
      <c r="K8" s="1875" t="s">
        <v>2150</v>
      </c>
      <c r="L8" s="1875" t="str">
        <f>J8</f>
        <v>7/1/17 to</v>
      </c>
      <c r="M8" s="1875" t="str">
        <f>K8</f>
        <v>7/1/18 to</v>
      </c>
      <c r="N8" s="1875" t="s">
        <v>1967</v>
      </c>
      <c r="O8" s="1875" t="s">
        <v>1256</v>
      </c>
      <c r="P8" s="1875" t="s">
        <v>1254</v>
      </c>
      <c r="Q8" s="1875"/>
    </row>
    <row r="9" spans="1:17" s="1872" customFormat="1" x14ac:dyDescent="0.2">
      <c r="A9" s="2401" t="s">
        <v>1261</v>
      </c>
      <c r="B9" s="2402"/>
      <c r="C9" s="2402"/>
      <c r="D9" s="2402"/>
      <c r="E9" s="2403"/>
      <c r="F9" s="1873" t="s">
        <v>2078</v>
      </c>
      <c r="G9" s="1876" t="s">
        <v>2079</v>
      </c>
      <c r="H9" s="1875" t="s">
        <v>2080</v>
      </c>
      <c r="I9" s="1875" t="s">
        <v>2081</v>
      </c>
      <c r="J9" s="1877" t="s">
        <v>2082</v>
      </c>
      <c r="K9" s="1877" t="s">
        <v>2149</v>
      </c>
      <c r="L9" s="1877" t="str">
        <f>J9</f>
        <v>6/30/18</v>
      </c>
      <c r="M9" s="1877" t="str">
        <f>K9</f>
        <v>6/30/19</v>
      </c>
      <c r="N9" s="1875" t="s">
        <v>2083</v>
      </c>
      <c r="O9" s="1875" t="s">
        <v>1255</v>
      </c>
      <c r="P9" s="1875" t="s">
        <v>1576</v>
      </c>
      <c r="Q9" s="1875" t="s">
        <v>30</v>
      </c>
    </row>
    <row r="10" spans="1:17" s="1872" customFormat="1" ht="13.5" thickBot="1" x14ac:dyDescent="0.25">
      <c r="A10" s="2404" t="s">
        <v>2084</v>
      </c>
      <c r="B10" s="2405"/>
      <c r="C10" s="2405"/>
      <c r="D10" s="2405"/>
      <c r="E10" s="2406"/>
      <c r="F10" s="1878" t="s">
        <v>2085</v>
      </c>
      <c r="G10" s="1879" t="s">
        <v>2086</v>
      </c>
      <c r="H10" s="1880" t="s">
        <v>1253</v>
      </c>
      <c r="I10" s="1880" t="s">
        <v>1252</v>
      </c>
      <c r="J10" s="1880" t="s">
        <v>1251</v>
      </c>
      <c r="K10" s="1880" t="s">
        <v>1250</v>
      </c>
      <c r="L10" s="1880" t="s">
        <v>1249</v>
      </c>
      <c r="M10" s="1880" t="s">
        <v>1248</v>
      </c>
      <c r="N10" s="1880" t="s">
        <v>1261</v>
      </c>
      <c r="O10" s="1880" t="s">
        <v>1247</v>
      </c>
      <c r="P10" s="1880" t="s">
        <v>1246</v>
      </c>
      <c r="Q10" s="1880" t="s">
        <v>1245</v>
      </c>
    </row>
    <row r="11" spans="1:17" ht="25.5" customHeight="1" x14ac:dyDescent="0.2">
      <c r="A11" s="1881" t="s">
        <v>2087</v>
      </c>
      <c r="B11" s="1882"/>
      <c r="C11" s="1882"/>
      <c r="D11" s="1882"/>
      <c r="E11" s="1883"/>
      <c r="F11" s="1884"/>
      <c r="G11" s="1885"/>
      <c r="H11" s="1886"/>
      <c r="I11" s="1886"/>
      <c r="J11" s="1887"/>
      <c r="K11" s="1887"/>
      <c r="L11" s="1887"/>
      <c r="M11" s="1887"/>
      <c r="N11" s="1887"/>
      <c r="O11" s="1887"/>
      <c r="P11" s="1887"/>
      <c r="Q11" s="1887"/>
    </row>
    <row r="12" spans="1:17" ht="25.5" customHeight="1" x14ac:dyDescent="0.2">
      <c r="A12" s="1881"/>
      <c r="B12" s="1882" t="s">
        <v>2088</v>
      </c>
      <c r="C12" s="1882"/>
      <c r="D12" s="1882"/>
      <c r="E12" s="1883"/>
      <c r="F12" s="1884"/>
      <c r="G12" s="1885"/>
      <c r="H12" s="1886"/>
      <c r="I12" s="1886"/>
      <c r="J12" s="1887"/>
      <c r="K12" s="1887"/>
      <c r="L12" s="1887"/>
      <c r="M12" s="1887"/>
      <c r="N12" s="1887"/>
      <c r="O12" s="1887"/>
      <c r="P12" s="1887"/>
      <c r="Q12" s="1887"/>
    </row>
    <row r="13" spans="1:17" ht="25.5" customHeight="1" x14ac:dyDescent="0.2">
      <c r="A13" s="1881"/>
      <c r="B13" s="1882"/>
      <c r="C13" s="1882" t="s">
        <v>1057</v>
      </c>
      <c r="D13" s="1882"/>
      <c r="E13" s="1888"/>
      <c r="F13" s="1884" t="str">
        <f>IF('[1]Federal Summary'!U9="x","(M)","")</f>
        <v/>
      </c>
      <c r="G13" s="1885" t="s">
        <v>2089</v>
      </c>
      <c r="H13" s="1889" t="s">
        <v>2090</v>
      </c>
      <c r="I13" s="1886" t="str">
        <f>[1]SEFA!I13</f>
        <v>18-4210-00</v>
      </c>
      <c r="J13" s="1887">
        <f>'[1]Federal Summary'!G9</f>
        <v>453722</v>
      </c>
      <c r="K13" s="1887">
        <f>+'[1]Federal Summary'!G10+'[1]Federal Summary'!G11</f>
        <v>81355</v>
      </c>
      <c r="L13" s="1887">
        <f>+'[1]Federal Summary'!N9</f>
        <v>453722</v>
      </c>
      <c r="M13" s="1887">
        <f>+'[1]Federal Summary'!N10</f>
        <v>81355</v>
      </c>
      <c r="N13" s="1887"/>
      <c r="O13" s="1887"/>
      <c r="P13" s="1887">
        <f>+L13+M13+O13</f>
        <v>535077</v>
      </c>
      <c r="Q13" s="1890" t="s">
        <v>2091</v>
      </c>
    </row>
    <row r="14" spans="1:17" ht="25.5" customHeight="1" x14ac:dyDescent="0.2">
      <c r="A14" s="1881"/>
      <c r="B14" s="1882"/>
      <c r="C14" s="1882" t="s">
        <v>1057</v>
      </c>
      <c r="D14" s="1882"/>
      <c r="E14" s="1888"/>
      <c r="F14" s="1884" t="str">
        <f>F13</f>
        <v/>
      </c>
      <c r="G14" s="1885" t="s">
        <v>2089</v>
      </c>
      <c r="H14" s="1889" t="s">
        <v>2090</v>
      </c>
      <c r="I14" s="1886" t="str">
        <f>[1]SEFA!I14</f>
        <v>19-4210-00</v>
      </c>
      <c r="J14" s="1887"/>
      <c r="K14" s="1887">
        <f>+'[1]Federal Summary'!I10+'[1]Federal Summary'!I11</f>
        <v>401632</v>
      </c>
      <c r="L14" s="1887"/>
      <c r="M14" s="1887">
        <f>+'[1]Federal Summary'!P10</f>
        <v>401632</v>
      </c>
      <c r="N14" s="1887"/>
      <c r="O14" s="1887"/>
      <c r="P14" s="1887">
        <f t="shared" ref="P14:P24" si="0">+L14+M14+O14</f>
        <v>401632</v>
      </c>
      <c r="Q14" s="1890" t="s">
        <v>2091</v>
      </c>
    </row>
    <row r="15" spans="1:17" ht="25.5" customHeight="1" x14ac:dyDescent="0.2">
      <c r="A15" s="1881"/>
      <c r="B15" s="1882"/>
      <c r="C15" s="1882" t="s">
        <v>1058</v>
      </c>
      <c r="D15" s="1882"/>
      <c r="E15" s="1888"/>
      <c r="F15" s="1884" t="str">
        <f>IF('[1]Federal Summary'!U13="x","(M)","")</f>
        <v/>
      </c>
      <c r="G15" s="1885" t="s">
        <v>2089</v>
      </c>
      <c r="H15" s="1889" t="s">
        <v>2092</v>
      </c>
      <c r="I15" s="1886" t="str">
        <f>[1]SEFA!I15</f>
        <v>18-4220-00</v>
      </c>
      <c r="J15" s="1887">
        <f>'[1]Federal Summary'!G13</f>
        <v>98429</v>
      </c>
      <c r="K15" s="1887">
        <f>+'[1]Federal Summary'!G14+'[1]Federal Summary'!G15</f>
        <v>26954</v>
      </c>
      <c r="L15" s="1887">
        <f>'[1]Federal Summary'!N13</f>
        <v>98429</v>
      </c>
      <c r="M15" s="1887">
        <f>+'[1]Federal Summary'!N14</f>
        <v>26954</v>
      </c>
      <c r="N15" s="1887"/>
      <c r="O15" s="1887"/>
      <c r="P15" s="1887">
        <f t="shared" si="0"/>
        <v>125383</v>
      </c>
      <c r="Q15" s="1890" t="s">
        <v>2091</v>
      </c>
    </row>
    <row r="16" spans="1:17" ht="25.5" customHeight="1" x14ac:dyDescent="0.2">
      <c r="A16" s="1881"/>
      <c r="B16" s="1882"/>
      <c r="C16" s="1882" t="s">
        <v>1058</v>
      </c>
      <c r="D16" s="1882"/>
      <c r="E16" s="1888"/>
      <c r="F16" s="1884" t="str">
        <f>F15</f>
        <v/>
      </c>
      <c r="G16" s="1885" t="s">
        <v>2089</v>
      </c>
      <c r="H16" s="1889" t="s">
        <v>2092</v>
      </c>
      <c r="I16" s="1886" t="str">
        <f>[1]SEFA!I16</f>
        <v>19-4220-00</v>
      </c>
      <c r="J16" s="1887"/>
      <c r="K16" s="1887">
        <f>+'[1]Federal Summary'!I14+'[1]Federal Summary'!I15</f>
        <v>85145</v>
      </c>
      <c r="L16" s="1887"/>
      <c r="M16" s="1887">
        <f>+'[1]Federal Summary'!P14</f>
        <v>85145</v>
      </c>
      <c r="N16" s="1887"/>
      <c r="O16" s="1887"/>
      <c r="P16" s="1887">
        <f t="shared" si="0"/>
        <v>85145</v>
      </c>
      <c r="Q16" s="1890" t="s">
        <v>2091</v>
      </c>
    </row>
    <row r="17" spans="1:17" ht="25.5" customHeight="1" x14ac:dyDescent="0.2">
      <c r="A17" s="1881"/>
      <c r="B17" s="1882"/>
      <c r="C17" s="1882" t="s">
        <v>1046</v>
      </c>
      <c r="D17" s="1882"/>
      <c r="E17" s="1888"/>
      <c r="F17" s="1884" t="str">
        <f>IF('[1]Federal Summary'!U17="x","(M)","")</f>
        <v/>
      </c>
      <c r="G17" s="1885" t="s">
        <v>2089</v>
      </c>
      <c r="H17" s="1889" t="s">
        <v>2093</v>
      </c>
      <c r="I17" s="1886" t="str">
        <f>[1]SEFA!I17</f>
        <v>18-4215-00</v>
      </c>
      <c r="J17" s="1887"/>
      <c r="K17" s="1887">
        <f>+'[1]Federal Summary'!G18+'[1]Federal Summary'!G19</f>
        <v>0</v>
      </c>
      <c r="L17" s="1887"/>
      <c r="M17" s="1887">
        <f>+'[1]Federal Summary'!N18</f>
        <v>0</v>
      </c>
      <c r="N17" s="1887"/>
      <c r="O17" s="1887"/>
      <c r="P17" s="1887">
        <f t="shared" si="0"/>
        <v>0</v>
      </c>
      <c r="Q17" s="1890" t="s">
        <v>2091</v>
      </c>
    </row>
    <row r="18" spans="1:17" ht="25.5" customHeight="1" x14ac:dyDescent="0.2">
      <c r="A18" s="1881"/>
      <c r="B18" s="1882"/>
      <c r="C18" s="1882" t="s">
        <v>1046</v>
      </c>
      <c r="D18" s="1882"/>
      <c r="E18" s="1888"/>
      <c r="F18" s="1884" t="str">
        <f>F17</f>
        <v/>
      </c>
      <c r="G18" s="1885" t="s">
        <v>2089</v>
      </c>
      <c r="H18" s="1889" t="s">
        <v>2093</v>
      </c>
      <c r="I18" s="1886" t="str">
        <f>[1]SEFA!I18</f>
        <v>19-4215-00</v>
      </c>
      <c r="J18" s="1887"/>
      <c r="K18" s="1887">
        <f>+'[1]Federal Summary'!I18+'[1]Federal Summary'!I19</f>
        <v>0</v>
      </c>
      <c r="L18" s="1887"/>
      <c r="M18" s="1887">
        <f>+'[1]Federal Summary'!P18</f>
        <v>0</v>
      </c>
      <c r="N18" s="1887"/>
      <c r="O18" s="1887"/>
      <c r="P18" s="1887">
        <f t="shared" si="0"/>
        <v>0</v>
      </c>
      <c r="Q18" s="1890" t="s">
        <v>2091</v>
      </c>
    </row>
    <row r="19" spans="1:17" ht="25.5" customHeight="1" x14ac:dyDescent="0.2">
      <c r="A19" s="1881"/>
      <c r="B19" s="1882"/>
      <c r="C19" s="1882" t="s">
        <v>2094</v>
      </c>
      <c r="D19" s="1882"/>
      <c r="E19" s="1888"/>
      <c r="F19" s="1884" t="str">
        <f>IF('[1]Federal Summary'!U21="x","(M)","")</f>
        <v/>
      </c>
      <c r="G19" s="1885" t="s">
        <v>2089</v>
      </c>
      <c r="H19" s="1889" t="s">
        <v>2095</v>
      </c>
      <c r="I19" s="1886" t="str">
        <f>[1]SEFA!I19</f>
        <v>18-4226-00</v>
      </c>
      <c r="J19" s="1887"/>
      <c r="K19" s="1887">
        <f>+'[1]Federal Summary'!G22+'[1]Federal Summary'!G23</f>
        <v>0</v>
      </c>
      <c r="L19" s="1887"/>
      <c r="M19" s="1891">
        <f>+'[1]Federal Summary'!N22</f>
        <v>0</v>
      </c>
      <c r="N19" s="1887"/>
      <c r="O19" s="1887"/>
      <c r="P19" s="1887">
        <f t="shared" si="0"/>
        <v>0</v>
      </c>
      <c r="Q19" s="1890" t="s">
        <v>2091</v>
      </c>
    </row>
    <row r="20" spans="1:17" ht="25.5" customHeight="1" x14ac:dyDescent="0.2">
      <c r="A20" s="1881"/>
      <c r="B20" s="1882"/>
      <c r="C20" s="1882" t="s">
        <v>2094</v>
      </c>
      <c r="D20" s="1882"/>
      <c r="E20" s="1888"/>
      <c r="F20" s="1884" t="str">
        <f>F19</f>
        <v/>
      </c>
      <c r="G20" s="1885" t="s">
        <v>2089</v>
      </c>
      <c r="H20" s="1889" t="s">
        <v>2095</v>
      </c>
      <c r="I20" s="1886" t="str">
        <f>[1]SEFA!I20</f>
        <v>19-4226-00</v>
      </c>
      <c r="J20" s="1887"/>
      <c r="K20" s="1887">
        <f>+'[1]Federal Summary'!I22+'[1]Federal Summary'!I23</f>
        <v>0</v>
      </c>
      <c r="L20" s="1887"/>
      <c r="M20" s="1891">
        <f>+'[1]Federal Summary'!P22</f>
        <v>0</v>
      </c>
      <c r="N20" s="1887"/>
      <c r="O20" s="1887"/>
      <c r="P20" s="1887">
        <f t="shared" si="0"/>
        <v>0</v>
      </c>
      <c r="Q20" s="1890" t="s">
        <v>2091</v>
      </c>
    </row>
    <row r="21" spans="1:17" ht="25.5" customHeight="1" x14ac:dyDescent="0.2">
      <c r="A21" s="1881"/>
      <c r="B21" s="1882"/>
      <c r="C21" s="1882" t="s">
        <v>2096</v>
      </c>
      <c r="D21" s="1882"/>
      <c r="E21" s="1888"/>
      <c r="F21" s="1884" t="str">
        <f>IF('[1]Federal Summary'!U25="x","(M)","")</f>
        <v/>
      </c>
      <c r="G21" s="1885" t="s">
        <v>2089</v>
      </c>
      <c r="H21" s="1889" t="s">
        <v>2090</v>
      </c>
      <c r="I21" s="1886" t="str">
        <f>[1]SEFA!I21</f>
        <v>18-4999-00</v>
      </c>
      <c r="J21" s="1887">
        <f>'[1]Federal Summary'!G25</f>
        <v>63239</v>
      </c>
      <c r="K21" s="1887">
        <f>+'[1]Federal Summary'!G26+'[1]Federal Summary'!G27</f>
        <v>0</v>
      </c>
      <c r="L21" s="1887">
        <f>'[1]Federal Summary'!N25</f>
        <v>63239</v>
      </c>
      <c r="M21" s="1887">
        <f>+'[1]Federal Summary'!N26</f>
        <v>0</v>
      </c>
      <c r="N21" s="1887"/>
      <c r="O21" s="1887"/>
      <c r="P21" s="1887">
        <f t="shared" si="0"/>
        <v>63239</v>
      </c>
      <c r="Q21" s="1890" t="s">
        <v>2091</v>
      </c>
    </row>
    <row r="22" spans="1:17" ht="25.5" x14ac:dyDescent="0.2">
      <c r="A22" s="1881"/>
      <c r="B22" s="1882"/>
      <c r="C22" s="1882" t="s">
        <v>2096</v>
      </c>
      <c r="D22" s="1882"/>
      <c r="E22" s="1888"/>
      <c r="F22" s="1884" t="str">
        <f>F21</f>
        <v/>
      </c>
      <c r="G22" s="1885" t="s">
        <v>2089</v>
      </c>
      <c r="H22" s="1889" t="s">
        <v>2090</v>
      </c>
      <c r="I22" s="1886" t="str">
        <f>[1]SEFA!I22</f>
        <v>19-4999-00</v>
      </c>
      <c r="J22" s="1887"/>
      <c r="K22" s="1887">
        <f>+'[1]Federal Summary'!I26+'[1]Federal Summary'!I27</f>
        <v>43287</v>
      </c>
      <c r="L22" s="1887"/>
      <c r="M22" s="1887">
        <f>+'[1]Federal Summary'!P26</f>
        <v>43287</v>
      </c>
      <c r="N22" s="1887"/>
      <c r="O22" s="1887"/>
      <c r="P22" s="1887">
        <f t="shared" si="0"/>
        <v>43287</v>
      </c>
      <c r="Q22" s="1890" t="s">
        <v>2091</v>
      </c>
    </row>
    <row r="23" spans="1:17" ht="25.5" customHeight="1" x14ac:dyDescent="0.2">
      <c r="A23" s="1881"/>
      <c r="B23" s="1882"/>
      <c r="C23" s="1882" t="s">
        <v>2097</v>
      </c>
      <c r="D23" s="1882"/>
      <c r="E23" s="1888"/>
      <c r="F23" s="1884" t="str">
        <f>IF('[1]Federal Summary'!U29="x","(M)","")</f>
        <v/>
      </c>
      <c r="G23" s="1885" t="s">
        <v>2089</v>
      </c>
      <c r="H23" s="1889" t="s">
        <v>2098</v>
      </c>
      <c r="I23" s="1886" t="str">
        <f>[1]SEFA!I23</f>
        <v>18-4240-00</v>
      </c>
      <c r="J23" s="1887">
        <f>'[1]Federal Summary'!G29</f>
        <v>28000</v>
      </c>
      <c r="K23" s="1887">
        <f>+'[1]Federal Summary'!G30+'[1]Federal Summary'!G31</f>
        <v>0</v>
      </c>
      <c r="L23" s="1887">
        <f>'[1]Federal Summary'!N29</f>
        <v>28000</v>
      </c>
      <c r="M23" s="1887">
        <f>+'[1]Federal Summary'!N30</f>
        <v>0</v>
      </c>
      <c r="N23" s="1887"/>
      <c r="O23" s="1887"/>
      <c r="P23" s="1887">
        <f t="shared" si="0"/>
        <v>28000</v>
      </c>
      <c r="Q23" s="1890" t="s">
        <v>2091</v>
      </c>
    </row>
    <row r="24" spans="1:17" ht="26.25" thickBot="1" x14ac:dyDescent="0.25">
      <c r="A24" s="1881"/>
      <c r="B24" s="1882"/>
      <c r="C24" s="1882" t="s">
        <v>2097</v>
      </c>
      <c r="D24" s="1882"/>
      <c r="E24" s="1888"/>
      <c r="F24" s="1884" t="str">
        <f>F23</f>
        <v/>
      </c>
      <c r="G24" s="1885" t="s">
        <v>2089</v>
      </c>
      <c r="H24" s="1889" t="s">
        <v>2098</v>
      </c>
      <c r="I24" s="1886" t="str">
        <f>[1]SEFA!I24</f>
        <v>19-4240-00</v>
      </c>
      <c r="J24" s="1887"/>
      <c r="K24" s="1887">
        <f>+'[1]Federal Summary'!I30+'[1]Federal Summary'!I31</f>
        <v>32372</v>
      </c>
      <c r="L24" s="1887"/>
      <c r="M24" s="1887">
        <f>+'[1]Federal Summary'!P30</f>
        <v>32372</v>
      </c>
      <c r="N24" s="1887"/>
      <c r="O24" s="1887"/>
      <c r="P24" s="1887">
        <f t="shared" si="0"/>
        <v>32372</v>
      </c>
      <c r="Q24" s="1890" t="s">
        <v>2091</v>
      </c>
    </row>
    <row r="25" spans="1:17" ht="25.5" customHeight="1" thickBot="1" x14ac:dyDescent="0.25">
      <c r="A25" s="1881"/>
      <c r="B25" s="1882" t="s">
        <v>2099</v>
      </c>
      <c r="C25" s="1882"/>
      <c r="D25" s="1882"/>
      <c r="E25" s="1888"/>
      <c r="F25" s="1884"/>
      <c r="G25" s="1885"/>
      <c r="H25" s="1886"/>
      <c r="I25" s="1886"/>
      <c r="J25" s="1892">
        <f>SUM(J13:J24)</f>
        <v>643390</v>
      </c>
      <c r="K25" s="1892">
        <f t="shared" ref="K25:P25" si="1">SUM(K13:K24)</f>
        <v>670745</v>
      </c>
      <c r="L25" s="1892">
        <f t="shared" si="1"/>
        <v>643390</v>
      </c>
      <c r="M25" s="1892">
        <f t="shared" si="1"/>
        <v>670745</v>
      </c>
      <c r="N25" s="1892">
        <f t="shared" si="1"/>
        <v>0</v>
      </c>
      <c r="O25" s="1892">
        <f t="shared" si="1"/>
        <v>0</v>
      </c>
      <c r="P25" s="1892">
        <f t="shared" si="1"/>
        <v>1314135</v>
      </c>
      <c r="Q25" s="1887"/>
    </row>
    <row r="26" spans="1:17" ht="25.5" customHeight="1" x14ac:dyDescent="0.2">
      <c r="A26" s="1881" t="s">
        <v>2100</v>
      </c>
      <c r="B26" s="1882"/>
      <c r="C26" s="1882"/>
      <c r="D26" s="1882"/>
      <c r="E26" s="1888"/>
      <c r="F26" s="1884"/>
      <c r="G26" s="1885"/>
      <c r="H26" s="1886"/>
      <c r="I26" s="1886"/>
      <c r="J26" s="1892">
        <f>+J25</f>
        <v>643390</v>
      </c>
      <c r="K26" s="1892">
        <f t="shared" ref="K26:P26" si="2">+K25</f>
        <v>670745</v>
      </c>
      <c r="L26" s="1892">
        <f t="shared" si="2"/>
        <v>643390</v>
      </c>
      <c r="M26" s="1892">
        <f t="shared" si="2"/>
        <v>670745</v>
      </c>
      <c r="N26" s="1892">
        <f t="shared" si="2"/>
        <v>0</v>
      </c>
      <c r="O26" s="1892">
        <f t="shared" si="2"/>
        <v>0</v>
      </c>
      <c r="P26" s="1892">
        <f t="shared" si="2"/>
        <v>1314135</v>
      </c>
      <c r="Q26" s="1887"/>
    </row>
    <row r="27" spans="1:17" ht="25.5" customHeight="1" x14ac:dyDescent="0.2">
      <c r="A27" s="1881" t="s">
        <v>2101</v>
      </c>
      <c r="B27" s="1882"/>
      <c r="C27" s="1882"/>
      <c r="D27" s="1882"/>
      <c r="E27" s="1888"/>
      <c r="F27" s="1884"/>
      <c r="G27" s="1885"/>
      <c r="H27" s="1886"/>
      <c r="I27" s="1886"/>
      <c r="J27" s="1887"/>
      <c r="K27" s="1887"/>
      <c r="L27" s="1887"/>
      <c r="M27" s="1887"/>
      <c r="N27" s="1887"/>
      <c r="O27" s="1887"/>
      <c r="P27" s="1887"/>
      <c r="Q27" s="1887"/>
    </row>
    <row r="28" spans="1:17" ht="25.5" customHeight="1" x14ac:dyDescent="0.2">
      <c r="A28" s="1893"/>
      <c r="B28" s="1882" t="s">
        <v>2102</v>
      </c>
      <c r="C28" s="1882"/>
      <c r="D28" s="1882"/>
      <c r="E28" s="1888"/>
      <c r="F28" s="1884"/>
      <c r="G28" s="1885"/>
      <c r="H28" s="1889"/>
      <c r="I28" s="1886"/>
      <c r="J28" s="1894"/>
      <c r="K28" s="1894"/>
      <c r="L28" s="1894"/>
      <c r="M28" s="1894"/>
      <c r="N28" s="1894"/>
      <c r="O28" s="1894"/>
      <c r="P28" s="1894"/>
      <c r="Q28" s="1894"/>
    </row>
    <row r="29" spans="1:17" ht="25.5" customHeight="1" x14ac:dyDescent="0.2">
      <c r="A29" s="1893"/>
      <c r="B29" s="1882"/>
      <c r="C29" s="1882" t="s">
        <v>2103</v>
      </c>
      <c r="D29" s="1882"/>
      <c r="E29" s="1888"/>
      <c r="F29" s="1884" t="str">
        <f>IF('[1]Federal Summary'!U36="x","(M)","")</f>
        <v>(M)</v>
      </c>
      <c r="G29" s="1885" t="s">
        <v>2089</v>
      </c>
      <c r="H29" s="1889" t="s">
        <v>2104</v>
      </c>
      <c r="I29" s="1886" t="str">
        <f>[1]SEFA!I29</f>
        <v>18-4620-00</v>
      </c>
      <c r="J29" s="1894">
        <f>'[1]Federal Summary'!G36</f>
        <v>794491</v>
      </c>
      <c r="K29" s="1894">
        <f>+'[1]Federal Summary'!G37+'[1]Federal Summary'!G38</f>
        <v>0</v>
      </c>
      <c r="L29" s="1894">
        <f>'[1]Federal Summary'!N36</f>
        <v>794491</v>
      </c>
      <c r="M29" s="1894">
        <f>+'[1]Federal Summary'!N37</f>
        <v>0</v>
      </c>
      <c r="N29" s="1894"/>
      <c r="O29" s="1894"/>
      <c r="P29" s="1887">
        <f t="shared" ref="P29:P34" si="3">+L29+M29+O29</f>
        <v>794491</v>
      </c>
      <c r="Q29" s="1894">
        <f>+[1]SEFA!Q29</f>
        <v>808486</v>
      </c>
    </row>
    <row r="30" spans="1:17" ht="25.5" customHeight="1" x14ac:dyDescent="0.2">
      <c r="A30" s="1893"/>
      <c r="B30" s="1882"/>
      <c r="C30" s="1882" t="s">
        <v>2103</v>
      </c>
      <c r="D30" s="1882"/>
      <c r="E30" s="1888"/>
      <c r="F30" s="1884" t="str">
        <f>F29</f>
        <v>(M)</v>
      </c>
      <c r="G30" s="1885" t="s">
        <v>2089</v>
      </c>
      <c r="H30" s="1889" t="s">
        <v>2104</v>
      </c>
      <c r="I30" s="1886" t="str">
        <f>[1]SEFA!I30</f>
        <v>19-4620-00</v>
      </c>
      <c r="J30" s="1894"/>
      <c r="K30" s="1894">
        <f>+'[1]Federal Summary'!I37+'[1]Federal Summary'!I38</f>
        <v>804423</v>
      </c>
      <c r="L30" s="1894"/>
      <c r="M30" s="1894">
        <f>+'[1]Federal Summary'!P37</f>
        <v>804423</v>
      </c>
      <c r="N30" s="1894"/>
      <c r="O30" s="1894"/>
      <c r="P30" s="1887">
        <f t="shared" si="3"/>
        <v>804423</v>
      </c>
      <c r="Q30" s="1894">
        <f>+[1]SEFA!Q30</f>
        <v>815500</v>
      </c>
    </row>
    <row r="31" spans="1:17" ht="25.5" customHeight="1" x14ac:dyDescent="0.2">
      <c r="A31" s="1893"/>
      <c r="B31" s="1882"/>
      <c r="C31" s="1882" t="s">
        <v>2105</v>
      </c>
      <c r="D31" s="1882"/>
      <c r="E31" s="1888"/>
      <c r="F31" s="1884" t="str">
        <f>IF('[1]Federal Summary'!U40="x","(M)","")</f>
        <v/>
      </c>
      <c r="G31" s="1885" t="s">
        <v>2089</v>
      </c>
      <c r="H31" s="1889" t="s">
        <v>2104</v>
      </c>
      <c r="I31" s="1886" t="str">
        <f>[1]SEFA!I31</f>
        <v>18-4625-00</v>
      </c>
      <c r="J31" s="1894">
        <v>71438</v>
      </c>
      <c r="K31" s="1894">
        <f>+'[1]Federal Summary'!G41+'[1]Federal Summary'!G42</f>
        <v>15810</v>
      </c>
      <c r="L31" s="1894">
        <v>71438</v>
      </c>
      <c r="M31" s="1894">
        <f>+'[1]Federal Summary'!N41</f>
        <v>15810</v>
      </c>
      <c r="N31" s="1894"/>
      <c r="O31" s="1894"/>
      <c r="P31" s="1887">
        <f t="shared" si="3"/>
        <v>87248</v>
      </c>
      <c r="Q31" s="1890" t="s">
        <v>2091</v>
      </c>
    </row>
    <row r="32" spans="1:17" ht="25.5" customHeight="1" x14ac:dyDescent="0.2">
      <c r="A32" s="1893"/>
      <c r="B32" s="1882"/>
      <c r="C32" s="1882" t="s">
        <v>2105</v>
      </c>
      <c r="D32" s="1882"/>
      <c r="E32" s="1888"/>
      <c r="F32" s="1884" t="str">
        <f>F31</f>
        <v/>
      </c>
      <c r="G32" s="1885" t="s">
        <v>2089</v>
      </c>
      <c r="H32" s="1889" t="s">
        <v>2104</v>
      </c>
      <c r="I32" s="1886" t="str">
        <f>[1]SEFA!I32</f>
        <v>19-4625-00</v>
      </c>
      <c r="J32" s="1894"/>
      <c r="K32" s="1894">
        <f>+'[1]Federal Summary'!I41+'[1]Federal Summary'!I42</f>
        <v>0</v>
      </c>
      <c r="L32" s="1894"/>
      <c r="M32" s="1894">
        <f>+'[1]Federal Summary'!P41</f>
        <v>0</v>
      </c>
      <c r="N32" s="1894"/>
      <c r="O32" s="1894"/>
      <c r="P32" s="1887">
        <f t="shared" si="3"/>
        <v>0</v>
      </c>
      <c r="Q32" s="1890" t="s">
        <v>2091</v>
      </c>
    </row>
    <row r="33" spans="1:17" ht="25.5" customHeight="1" x14ac:dyDescent="0.2">
      <c r="A33" s="1893"/>
      <c r="B33" s="1882"/>
      <c r="C33" s="1882" t="s">
        <v>2106</v>
      </c>
      <c r="D33" s="1882"/>
      <c r="E33" s="1888"/>
      <c r="F33" s="1884" t="str">
        <f>IF('[1]Federal Summary'!U44="x","(M)","")</f>
        <v>(M)</v>
      </c>
      <c r="G33" s="1885" t="s">
        <v>2089</v>
      </c>
      <c r="H33" s="1889" t="s">
        <v>2107</v>
      </c>
      <c r="I33" s="1886" t="str">
        <f>[1]SEFA!I33</f>
        <v>18-4600-00</v>
      </c>
      <c r="J33" s="1894">
        <f>'[1]Federal Summary'!G44</f>
        <v>47079</v>
      </c>
      <c r="K33" s="1894">
        <f>+'[1]Federal Summary'!G45+'[1]Federal Summary'!G46</f>
        <v>0</v>
      </c>
      <c r="L33" s="1894">
        <f>'[1]Federal Summary'!N44</f>
        <v>47079</v>
      </c>
      <c r="M33" s="1894">
        <f>+'[1]Federal Summary'!N45</f>
        <v>0</v>
      </c>
      <c r="N33" s="1894"/>
      <c r="O33" s="1894"/>
      <c r="P33" s="1887">
        <f t="shared" si="3"/>
        <v>47079</v>
      </c>
      <c r="Q33" s="1894">
        <f>+[1]SEFA!Q33</f>
        <v>48718</v>
      </c>
    </row>
    <row r="34" spans="1:17" ht="25.5" customHeight="1" thickBot="1" x14ac:dyDescent="0.25">
      <c r="A34" s="1893"/>
      <c r="B34" s="1882"/>
      <c r="C34" s="1882" t="s">
        <v>2106</v>
      </c>
      <c r="D34" s="1882"/>
      <c r="E34" s="1888"/>
      <c r="F34" s="1884" t="str">
        <f>F33</f>
        <v>(M)</v>
      </c>
      <c r="G34" s="1885" t="s">
        <v>2089</v>
      </c>
      <c r="H34" s="1889" t="s">
        <v>2107</v>
      </c>
      <c r="I34" s="1886" t="str">
        <f>[1]SEFA!I34</f>
        <v>19-4600-00</v>
      </c>
      <c r="J34" s="1894"/>
      <c r="K34" s="1894">
        <f>+'[1]Federal Summary'!I45+'[1]Federal Summary'!I46</f>
        <v>39219</v>
      </c>
      <c r="L34" s="1894"/>
      <c r="M34" s="1894">
        <f>+'[1]Federal Summary'!P45</f>
        <v>39219</v>
      </c>
      <c r="N34" s="1894"/>
      <c r="O34" s="1894"/>
      <c r="P34" s="1887">
        <f t="shared" si="3"/>
        <v>39219</v>
      </c>
      <c r="Q34" s="1894">
        <f>+[1]SEFA!Q34</f>
        <v>40547</v>
      </c>
    </row>
    <row r="35" spans="1:17" ht="25.5" customHeight="1" thickBot="1" x14ac:dyDescent="0.25">
      <c r="A35" s="1881"/>
      <c r="B35" s="1882" t="s">
        <v>2108</v>
      </c>
      <c r="C35" s="1882"/>
      <c r="D35" s="1882"/>
      <c r="E35" s="1888"/>
      <c r="F35" s="1884"/>
      <c r="G35" s="1885"/>
      <c r="H35" s="1886"/>
      <c r="I35" s="1886"/>
      <c r="J35" s="1892">
        <f>SUM(J29:J34)</f>
        <v>913008</v>
      </c>
      <c r="K35" s="1892">
        <f t="shared" ref="K35:P35" si="4">SUM(K29:K34)</f>
        <v>859452</v>
      </c>
      <c r="L35" s="1892">
        <f t="shared" si="4"/>
        <v>913008</v>
      </c>
      <c r="M35" s="1892">
        <f t="shared" si="4"/>
        <v>859452</v>
      </c>
      <c r="N35" s="1892">
        <f t="shared" si="4"/>
        <v>0</v>
      </c>
      <c r="O35" s="1892">
        <f t="shared" si="4"/>
        <v>0</v>
      </c>
      <c r="P35" s="1892">
        <f t="shared" si="4"/>
        <v>1772460</v>
      </c>
      <c r="Q35" s="1887"/>
    </row>
    <row r="36" spans="1:17" ht="25.5" customHeight="1" x14ac:dyDescent="0.2">
      <c r="A36" s="1881" t="s">
        <v>2109</v>
      </c>
      <c r="B36" s="1882"/>
      <c r="C36" s="1882"/>
      <c r="D36" s="1882"/>
      <c r="E36" s="1888"/>
      <c r="F36" s="1884"/>
      <c r="G36" s="1885"/>
      <c r="H36" s="1886"/>
      <c r="I36" s="1886"/>
      <c r="J36" s="1892">
        <f>+J35</f>
        <v>913008</v>
      </c>
      <c r="K36" s="1892">
        <f t="shared" ref="K36:P36" si="5">+K35</f>
        <v>859452</v>
      </c>
      <c r="L36" s="1892">
        <f t="shared" si="5"/>
        <v>913008</v>
      </c>
      <c r="M36" s="1892">
        <f t="shared" si="5"/>
        <v>859452</v>
      </c>
      <c r="N36" s="1892">
        <f t="shared" si="5"/>
        <v>0</v>
      </c>
      <c r="O36" s="1892">
        <f t="shared" si="5"/>
        <v>0</v>
      </c>
      <c r="P36" s="1892">
        <f t="shared" si="5"/>
        <v>1772460</v>
      </c>
      <c r="Q36" s="1887"/>
    </row>
    <row r="37" spans="1:17" ht="25.5" customHeight="1" x14ac:dyDescent="0.2">
      <c r="A37" s="1881" t="s">
        <v>2110</v>
      </c>
      <c r="B37" s="1882"/>
      <c r="C37" s="1882"/>
      <c r="D37" s="1882"/>
      <c r="E37" s="1888"/>
      <c r="F37" s="1884"/>
      <c r="G37" s="1885"/>
      <c r="H37" s="1886"/>
      <c r="I37" s="1886"/>
      <c r="J37" s="1887"/>
      <c r="K37" s="1887"/>
      <c r="L37" s="1887"/>
      <c r="M37" s="1887"/>
      <c r="N37" s="1887"/>
      <c r="O37" s="1894"/>
      <c r="P37" s="1887"/>
      <c r="Q37" s="1894"/>
    </row>
    <row r="38" spans="1:17" ht="25.5" customHeight="1" x14ac:dyDescent="0.2">
      <c r="A38" s="1881"/>
      <c r="B38" s="1882" t="s">
        <v>2102</v>
      </c>
      <c r="C38" s="1882"/>
      <c r="D38" s="1882"/>
      <c r="E38" s="1888"/>
      <c r="F38" s="1884"/>
      <c r="G38" s="1885"/>
      <c r="H38" s="1886"/>
      <c r="I38" s="1886"/>
      <c r="J38" s="1887"/>
      <c r="K38" s="1887"/>
      <c r="L38" s="1887"/>
      <c r="M38" s="1887"/>
      <c r="N38" s="1887"/>
      <c r="O38" s="1894"/>
      <c r="P38" s="1887"/>
      <c r="Q38" s="1894"/>
    </row>
    <row r="39" spans="1:17" ht="25.5" customHeight="1" x14ac:dyDescent="0.2">
      <c r="A39" s="1893"/>
      <c r="B39" s="1882"/>
      <c r="C39" s="1882" t="s">
        <v>917</v>
      </c>
      <c r="D39" s="1882"/>
      <c r="E39" s="1888"/>
      <c r="F39" s="1884" t="str">
        <f>IF('[1]Federal Summary'!U51="x","(M)","")</f>
        <v/>
      </c>
      <c r="G39" s="1885" t="s">
        <v>2089</v>
      </c>
      <c r="H39" s="1889" t="s">
        <v>2111</v>
      </c>
      <c r="I39" s="1886" t="str">
        <f>[1]SEFA!I39</f>
        <v>18-4300-00</v>
      </c>
      <c r="J39" s="1894">
        <f>'[1]Federal Summary'!G51</f>
        <v>1007148</v>
      </c>
      <c r="K39" s="1894">
        <f>+'[1]Federal Summary'!G52+'[1]Federal Summary'!G53</f>
        <v>17235</v>
      </c>
      <c r="L39" s="1894">
        <f>'[1]Federal Summary'!N51</f>
        <v>1007148</v>
      </c>
      <c r="M39" s="1894">
        <f>+'[1]Federal Summary'!N52</f>
        <v>17235</v>
      </c>
      <c r="N39" s="1894"/>
      <c r="O39" s="1894"/>
      <c r="P39" s="1887">
        <f t="shared" ref="P39:P60" si="6">+L39+M39+O39</f>
        <v>1024383</v>
      </c>
      <c r="Q39" s="1894">
        <f>+[1]SEFA!Q39</f>
        <v>1055581</v>
      </c>
    </row>
    <row r="40" spans="1:17" ht="25.5" customHeight="1" x14ac:dyDescent="0.2">
      <c r="A40" s="1893"/>
      <c r="B40" s="1882"/>
      <c r="C40" s="1882" t="s">
        <v>917</v>
      </c>
      <c r="D40" s="1882"/>
      <c r="E40" s="1888"/>
      <c r="F40" s="1884" t="str">
        <f>F39</f>
        <v/>
      </c>
      <c r="G40" s="1885" t="s">
        <v>2089</v>
      </c>
      <c r="H40" s="1889" t="s">
        <v>2111</v>
      </c>
      <c r="I40" s="1886" t="str">
        <f>[1]SEFA!I40</f>
        <v>19-4300-00</v>
      </c>
      <c r="J40" s="1894"/>
      <c r="K40" s="1894">
        <f>+'[1]Federal Summary'!I52+'[1]Federal Summary'!I53</f>
        <v>771791</v>
      </c>
      <c r="L40" s="1894"/>
      <c r="M40" s="1894">
        <f>+'[1]Federal Summary'!P52</f>
        <v>771791</v>
      </c>
      <c r="N40" s="1894"/>
      <c r="O40" s="1894"/>
      <c r="P40" s="1887">
        <f t="shared" si="6"/>
        <v>771791</v>
      </c>
      <c r="Q40" s="1894">
        <f>+[1]SEFA!Q40</f>
        <v>1013424</v>
      </c>
    </row>
    <row r="41" spans="1:17" ht="25.5" customHeight="1" x14ac:dyDescent="0.2">
      <c r="A41" s="1893"/>
      <c r="B41" s="1882"/>
      <c r="C41" s="1882" t="s">
        <v>2112</v>
      </c>
      <c r="D41" s="1882"/>
      <c r="E41" s="1888"/>
      <c r="F41" s="1884" t="str">
        <f>IF('[1]Federal Summary'!U55="x","(M)","")</f>
        <v/>
      </c>
      <c r="G41" s="1885" t="s">
        <v>2089</v>
      </c>
      <c r="H41" s="1889" t="s">
        <v>2111</v>
      </c>
      <c r="I41" s="1886" t="str">
        <f>[1]SEFA!I41</f>
        <v>18-4306-00</v>
      </c>
      <c r="J41" s="1894"/>
      <c r="K41" s="1894">
        <f>+'[1]Federal Summary'!G56+'[1]Federal Summary'!G57</f>
        <v>0</v>
      </c>
      <c r="L41" s="1894"/>
      <c r="M41" s="1894">
        <f>+'[1]Federal Summary'!N56</f>
        <v>0</v>
      </c>
      <c r="N41" s="1894"/>
      <c r="O41" s="1894"/>
      <c r="P41" s="1887">
        <f t="shared" si="6"/>
        <v>0</v>
      </c>
      <c r="Q41" s="1894"/>
    </row>
    <row r="42" spans="1:17" ht="25.5" customHeight="1" x14ac:dyDescent="0.2">
      <c r="A42" s="1893"/>
      <c r="B42" s="1882"/>
      <c r="C42" s="1882" t="s">
        <v>2112</v>
      </c>
      <c r="D42" s="1882"/>
      <c r="E42" s="1888"/>
      <c r="F42" s="1884" t="str">
        <f>F41</f>
        <v/>
      </c>
      <c r="G42" s="1885" t="s">
        <v>2089</v>
      </c>
      <c r="H42" s="1889" t="s">
        <v>2111</v>
      </c>
      <c r="I42" s="1886" t="str">
        <f>[1]SEFA!I42</f>
        <v>19-4306-00</v>
      </c>
      <c r="J42" s="1894"/>
      <c r="K42" s="1894">
        <f>+'[1]Federal Summary'!I56+'[1]Federal Summary'!I57</f>
        <v>0</v>
      </c>
      <c r="L42" s="1894"/>
      <c r="M42" s="1894">
        <f>+'[1]Federal Summary'!P56</f>
        <v>0</v>
      </c>
      <c r="N42" s="1894"/>
      <c r="O42" s="1894"/>
      <c r="P42" s="1887">
        <f t="shared" si="6"/>
        <v>0</v>
      </c>
      <c r="Q42" s="1894"/>
    </row>
    <row r="43" spans="1:17" ht="25.5" customHeight="1" x14ac:dyDescent="0.2">
      <c r="A43" s="1893"/>
      <c r="B43" s="1882"/>
      <c r="C43" s="1882" t="s">
        <v>757</v>
      </c>
      <c r="D43" s="1882"/>
      <c r="E43" s="1888"/>
      <c r="F43" s="1884" t="str">
        <f>IF('[1]Federal Summary'!U59="x","(M)","")</f>
        <v/>
      </c>
      <c r="G43" s="1885" t="s">
        <v>2089</v>
      </c>
      <c r="H43" s="1889" t="s">
        <v>2113</v>
      </c>
      <c r="I43" s="1886" t="str">
        <f>[1]SEFA!I43</f>
        <v>18-4932-00</v>
      </c>
      <c r="J43" s="1894">
        <f>'[1]Federal Summary'!G59</f>
        <v>148162</v>
      </c>
      <c r="K43" s="1894">
        <f>+'[1]Federal Summary'!G60+'[1]Federal Summary'!G61</f>
        <v>1400</v>
      </c>
      <c r="L43" s="1894">
        <f>'[1]Federal Summary'!N59</f>
        <v>148162</v>
      </c>
      <c r="M43" s="1894">
        <f>+'[1]Federal Summary'!N60</f>
        <v>1400</v>
      </c>
      <c r="N43" s="1894"/>
      <c r="O43" s="1894"/>
      <c r="P43" s="1887">
        <f t="shared" si="6"/>
        <v>149562</v>
      </c>
      <c r="Q43" s="1894">
        <f>+[1]SEFA!Q43</f>
        <v>222460</v>
      </c>
    </row>
    <row r="44" spans="1:17" ht="25.5" customHeight="1" x14ac:dyDescent="0.2">
      <c r="A44" s="1893"/>
      <c r="B44" s="1882"/>
      <c r="C44" s="1882" t="s">
        <v>757</v>
      </c>
      <c r="D44" s="1882"/>
      <c r="E44" s="1888"/>
      <c r="F44" s="1884" t="str">
        <f>F43</f>
        <v/>
      </c>
      <c r="G44" s="1885" t="s">
        <v>2089</v>
      </c>
      <c r="H44" s="1889" t="s">
        <v>2113</v>
      </c>
      <c r="I44" s="1886" t="str">
        <f>[1]SEFA!I44</f>
        <v>19-4932-00</v>
      </c>
      <c r="J44" s="1894"/>
      <c r="K44" s="1894">
        <f>+'[1]Federal Summary'!I60+'[1]Federal Summary'!I61</f>
        <v>137837</v>
      </c>
      <c r="L44" s="1894"/>
      <c r="M44" s="1894">
        <f>+'[1]Federal Summary'!P60</f>
        <v>137837</v>
      </c>
      <c r="N44" s="1894"/>
      <c r="O44" s="1894"/>
      <c r="P44" s="1887">
        <f t="shared" si="6"/>
        <v>137837</v>
      </c>
      <c r="Q44" s="1894">
        <f>+[1]SEFA!Q44</f>
        <v>175468</v>
      </c>
    </row>
    <row r="45" spans="1:17" ht="25.5" customHeight="1" x14ac:dyDescent="0.2">
      <c r="A45" s="1893"/>
      <c r="B45" s="1882"/>
      <c r="C45" s="1882" t="s">
        <v>2114</v>
      </c>
      <c r="D45" s="1882"/>
      <c r="E45" s="1888"/>
      <c r="F45" s="1884" t="str">
        <f>IF('[1]Federal Summary'!U63="x","(M)","")</f>
        <v/>
      </c>
      <c r="G45" s="1885" t="s">
        <v>2089</v>
      </c>
      <c r="H45" s="1889" t="s">
        <v>2115</v>
      </c>
      <c r="I45" s="1886" t="str">
        <f>[1]SEFA!I45</f>
        <v>18-4909-00</v>
      </c>
      <c r="J45" s="1894">
        <f>'[1]Federal Summary'!G63</f>
        <v>121862</v>
      </c>
      <c r="K45" s="1894">
        <f>+'[1]Federal Summary'!G64+'[1]Federal Summary'!G65</f>
        <v>27617</v>
      </c>
      <c r="L45" s="1894">
        <f>'[1]Federal Summary'!N63</f>
        <v>121862</v>
      </c>
      <c r="M45" s="1894">
        <f>+'[1]Federal Summary'!N64</f>
        <v>27617</v>
      </c>
      <c r="N45" s="1894"/>
      <c r="O45" s="1894"/>
      <c r="P45" s="1887">
        <f t="shared" si="6"/>
        <v>149479</v>
      </c>
      <c r="Q45" s="1894">
        <f>+[1]SEFA!Q45</f>
        <v>178343</v>
      </c>
    </row>
    <row r="46" spans="1:17" ht="25.5" customHeight="1" x14ac:dyDescent="0.2">
      <c r="A46" s="1893"/>
      <c r="B46" s="1882"/>
      <c r="C46" s="1882" t="s">
        <v>2114</v>
      </c>
      <c r="D46" s="1882"/>
      <c r="E46" s="1888"/>
      <c r="F46" s="1884" t="str">
        <f>F45</f>
        <v/>
      </c>
      <c r="G46" s="1885" t="s">
        <v>2089</v>
      </c>
      <c r="H46" s="1889" t="s">
        <v>2115</v>
      </c>
      <c r="I46" s="1886" t="str">
        <f>[1]SEFA!I46</f>
        <v>19-4909-00</v>
      </c>
      <c r="J46" s="1894"/>
      <c r="K46" s="1894">
        <f>+'[1]Federal Summary'!I64+'[1]Federal Summary'!I65</f>
        <v>107706</v>
      </c>
      <c r="L46" s="1894"/>
      <c r="M46" s="1894">
        <f>+'[1]Federal Summary'!P64</f>
        <v>107706</v>
      </c>
      <c r="N46" s="1894"/>
      <c r="O46" s="1894"/>
      <c r="P46" s="1887">
        <f t="shared" si="6"/>
        <v>107706</v>
      </c>
      <c r="Q46" s="1894">
        <f>+[1]SEFA!Q46</f>
        <v>171864</v>
      </c>
    </row>
    <row r="47" spans="1:17" ht="25.5" customHeight="1" x14ac:dyDescent="0.2">
      <c r="A47" s="1893"/>
      <c r="B47" s="1882"/>
      <c r="C47" s="1882" t="s">
        <v>2116</v>
      </c>
      <c r="D47" s="1882"/>
      <c r="E47" s="1888"/>
      <c r="F47" s="1884" t="str">
        <f>IF('[1]Federal Summary'!U67="x","(M)","")</f>
        <v/>
      </c>
      <c r="G47" s="1885" t="s">
        <v>2089</v>
      </c>
      <c r="H47" s="1889" t="s">
        <v>2115</v>
      </c>
      <c r="I47" s="1886" t="str">
        <f>[1]SEFA!I47</f>
        <v>18-4905-00</v>
      </c>
      <c r="J47" s="1894">
        <f>'[1]Federal Summary'!G67</f>
        <v>0</v>
      </c>
      <c r="K47" s="1894">
        <f>+'[1]Federal Summary'!G68+'[1]Federal Summary'!G69</f>
        <v>0</v>
      </c>
      <c r="L47" s="1894">
        <f>'[1]Federal Summary'!N67</f>
        <v>0</v>
      </c>
      <c r="M47" s="1894">
        <f>+'[1]Federal Summary'!N68</f>
        <v>0</v>
      </c>
      <c r="N47" s="1894"/>
      <c r="O47" s="1894"/>
      <c r="P47" s="1887">
        <f t="shared" si="6"/>
        <v>0</v>
      </c>
      <c r="Q47" s="1894"/>
    </row>
    <row r="48" spans="1:17" ht="25.5" customHeight="1" x14ac:dyDescent="0.2">
      <c r="A48" s="1893"/>
      <c r="B48" s="1882"/>
      <c r="C48" s="1882" t="s">
        <v>2116</v>
      </c>
      <c r="D48" s="1882"/>
      <c r="E48" s="1888"/>
      <c r="F48" s="1884" t="str">
        <f>F47</f>
        <v/>
      </c>
      <c r="G48" s="1885" t="s">
        <v>2089</v>
      </c>
      <c r="H48" s="1889" t="s">
        <v>2115</v>
      </c>
      <c r="I48" s="1886" t="str">
        <f>[1]SEFA!I48</f>
        <v>19-4905-00</v>
      </c>
      <c r="J48" s="1894"/>
      <c r="K48" s="1894">
        <f>+'[1]Federal Summary'!I68+'[1]Federal Summary'!I69</f>
        <v>0</v>
      </c>
      <c r="L48" s="1894"/>
      <c r="M48" s="1894">
        <f>+'[1]Federal Summary'!P68</f>
        <v>0</v>
      </c>
      <c r="N48" s="1894"/>
      <c r="O48" s="1894"/>
      <c r="P48" s="1887">
        <f t="shared" si="6"/>
        <v>0</v>
      </c>
      <c r="Q48" s="1894"/>
    </row>
    <row r="49" spans="1:17" ht="25.5" customHeight="1" x14ac:dyDescent="0.2">
      <c r="A49" s="1893"/>
      <c r="B49" s="1882"/>
      <c r="C49" s="1882" t="s">
        <v>2117</v>
      </c>
      <c r="D49" s="1882"/>
      <c r="E49" s="1888"/>
      <c r="F49" s="1884" t="str">
        <f>IF('[1]Federal Summary'!U71="x","(M)","")</f>
        <v/>
      </c>
      <c r="G49" s="1885" t="s">
        <v>2089</v>
      </c>
      <c r="H49" s="1889" t="s">
        <v>2118</v>
      </c>
      <c r="I49" s="1886" t="str">
        <f>[1]SEFA!I49</f>
        <v>18-4400-00</v>
      </c>
      <c r="J49" s="1887"/>
      <c r="K49" s="1887">
        <f>+'[1]Federal Summary'!G72+'[1]Federal Summary'!G73</f>
        <v>0</v>
      </c>
      <c r="L49" s="1887"/>
      <c r="M49" s="1887">
        <f>+'[1]Federal Summary'!N72</f>
        <v>0</v>
      </c>
      <c r="N49" s="1887"/>
      <c r="O49" s="1887"/>
      <c r="P49" s="1887">
        <f t="shared" si="6"/>
        <v>0</v>
      </c>
      <c r="Q49" s="1894"/>
    </row>
    <row r="50" spans="1:17" ht="25.5" customHeight="1" x14ac:dyDescent="0.2">
      <c r="A50" s="1893"/>
      <c r="B50" s="1882"/>
      <c r="C50" s="1882" t="s">
        <v>2117</v>
      </c>
      <c r="D50" s="1882"/>
      <c r="E50" s="1888"/>
      <c r="F50" s="1884" t="str">
        <f>F49</f>
        <v/>
      </c>
      <c r="G50" s="1885" t="s">
        <v>2089</v>
      </c>
      <c r="H50" s="1889" t="s">
        <v>2118</v>
      </c>
      <c r="I50" s="1886" t="str">
        <f>[1]SEFA!I50</f>
        <v>19-4400-00</v>
      </c>
      <c r="J50" s="1887"/>
      <c r="K50" s="1887">
        <f>+'[1]Federal Summary'!I72+'[1]Federal Summary'!I73</f>
        <v>22837</v>
      </c>
      <c r="L50" s="1887"/>
      <c r="M50" s="1887">
        <f>+'[1]Federal Summary'!P72</f>
        <v>22837</v>
      </c>
      <c r="N50" s="1887"/>
      <c r="O50" s="1887"/>
      <c r="P50" s="1887">
        <f t="shared" si="6"/>
        <v>22837</v>
      </c>
      <c r="Q50" s="1894">
        <f>+[1]SEFA!Q50</f>
        <v>29999</v>
      </c>
    </row>
    <row r="51" spans="1:17" ht="25.5" customHeight="1" x14ac:dyDescent="0.2">
      <c r="A51" s="1893"/>
      <c r="B51" s="1882"/>
      <c r="C51" s="1882" t="s">
        <v>2119</v>
      </c>
      <c r="D51" s="1882"/>
      <c r="E51" s="1888"/>
      <c r="F51" s="1884" t="str">
        <f>IF('[1]Federal Summary'!U75="x","(M)","")</f>
        <v/>
      </c>
      <c r="G51" s="1885" t="s">
        <v>2089</v>
      </c>
      <c r="H51" s="1889" t="s">
        <v>2120</v>
      </c>
      <c r="I51" s="1886" t="str">
        <f>[1]SEFA!I51</f>
        <v>18-4998-00</v>
      </c>
      <c r="J51" s="1887"/>
      <c r="K51" s="1887">
        <f>++'[1]Federal Summary'!G76+'[1]Federal Summary'!G77</f>
        <v>0</v>
      </c>
      <c r="L51" s="1887"/>
      <c r="M51" s="1887">
        <f>+'[1]Federal Summary'!N76</f>
        <v>0</v>
      </c>
      <c r="N51" s="1887"/>
      <c r="O51" s="1887"/>
      <c r="P51" s="1887">
        <f t="shared" si="6"/>
        <v>0</v>
      </c>
      <c r="Q51" s="1894"/>
    </row>
    <row r="52" spans="1:17" ht="25.5" customHeight="1" x14ac:dyDescent="0.2">
      <c r="A52" s="1893"/>
      <c r="B52" s="1882"/>
      <c r="C52" s="1882" t="s">
        <v>2119</v>
      </c>
      <c r="D52" s="1882"/>
      <c r="E52" s="1888"/>
      <c r="F52" s="1884" t="str">
        <f>F51</f>
        <v/>
      </c>
      <c r="G52" s="1885" t="s">
        <v>2089</v>
      </c>
      <c r="H52" s="1889" t="s">
        <v>2120</v>
      </c>
      <c r="I52" s="1886" t="str">
        <f>[1]SEFA!I52</f>
        <v>19-4998-00</v>
      </c>
      <c r="J52" s="1887"/>
      <c r="K52" s="1887">
        <f>+'[1]Federal Summary'!I76+'[1]Federal Summary'!I77</f>
        <v>0</v>
      </c>
      <c r="L52" s="1887"/>
      <c r="M52" s="1887">
        <f>+'[1]Federal Summary'!P76</f>
        <v>0</v>
      </c>
      <c r="N52" s="1887"/>
      <c r="O52" s="1887"/>
      <c r="P52" s="1887">
        <f t="shared" si="6"/>
        <v>0</v>
      </c>
      <c r="Q52" s="1894"/>
    </row>
    <row r="53" spans="1:17" ht="25.5" customHeight="1" x14ac:dyDescent="0.2">
      <c r="A53" s="1893"/>
      <c r="B53" s="1882"/>
      <c r="C53" s="1882" t="s">
        <v>2121</v>
      </c>
      <c r="D53" s="1882"/>
      <c r="E53" s="1888"/>
      <c r="F53" s="1884" t="str">
        <f>IF('[1]Federal Summary'!U79="x","(M)","")</f>
        <v/>
      </c>
      <c r="G53" s="1895"/>
      <c r="H53" s="1896" t="s">
        <v>2122</v>
      </c>
      <c r="I53" s="1886" t="str">
        <f>[1]SEFA!I53</f>
        <v>18-4745-00</v>
      </c>
      <c r="J53" s="1887"/>
      <c r="K53" s="1887">
        <f>+'[1]Federal Summary'!G80+'[1]Federal Summary'!G81</f>
        <v>0</v>
      </c>
      <c r="L53" s="1887"/>
      <c r="M53" s="1887">
        <f>+'[1]Federal Summary'!N80</f>
        <v>0</v>
      </c>
      <c r="N53" s="1887"/>
      <c r="O53" s="1887"/>
      <c r="P53" s="1887">
        <f t="shared" si="6"/>
        <v>0</v>
      </c>
      <c r="Q53" s="1894"/>
    </row>
    <row r="54" spans="1:17" ht="25.5" customHeight="1" x14ac:dyDescent="0.2">
      <c r="A54" s="1893"/>
      <c r="B54" s="1882"/>
      <c r="C54" s="1882" t="s">
        <v>2121</v>
      </c>
      <c r="D54" s="1882"/>
      <c r="E54" s="1888"/>
      <c r="F54" s="1884" t="str">
        <f>F53</f>
        <v/>
      </c>
      <c r="G54" s="1895"/>
      <c r="H54" s="1896" t="s">
        <v>2122</v>
      </c>
      <c r="I54" s="1886" t="str">
        <f>[1]SEFA!I54</f>
        <v>19-4745-00</v>
      </c>
      <c r="J54" s="1887"/>
      <c r="K54" s="1887">
        <f>+'[1]Federal Summary'!I80+'[1]Federal Summary'!I81</f>
        <v>0</v>
      </c>
      <c r="L54" s="1887"/>
      <c r="M54" s="1887">
        <f>+'[1]Federal Summary'!P80</f>
        <v>0</v>
      </c>
      <c r="N54" s="1887"/>
      <c r="O54" s="1887"/>
      <c r="P54" s="1887">
        <f t="shared" si="6"/>
        <v>0</v>
      </c>
      <c r="Q54" s="1894"/>
    </row>
    <row r="55" spans="1:17" ht="25.5" customHeight="1" x14ac:dyDescent="0.2">
      <c r="A55" s="1893"/>
      <c r="B55" s="1882"/>
      <c r="C55" s="1882" t="s">
        <v>1423</v>
      </c>
      <c r="D55" s="1882"/>
      <c r="E55" s="1888"/>
      <c r="F55" s="1884" t="str">
        <f>IF('[1]Federal Summary'!U83="x","(M)","")</f>
        <v/>
      </c>
      <c r="G55" s="1885" t="s">
        <v>2089</v>
      </c>
      <c r="H55" s="1889" t="s">
        <v>2123</v>
      </c>
      <c r="I55" s="1886" t="str">
        <f>[1]SEFA!I55</f>
        <v>18-4901-00</v>
      </c>
      <c r="J55" s="1887"/>
      <c r="K55" s="1887">
        <f>+'[1]Federal Summary'!G84+'[1]Federal Summary'!G85</f>
        <v>0</v>
      </c>
      <c r="L55" s="1887"/>
      <c r="M55" s="1887">
        <f>+'[1]Federal Summary'!N84</f>
        <v>0</v>
      </c>
      <c r="N55" s="1887"/>
      <c r="O55" s="1887"/>
      <c r="P55" s="1887">
        <f t="shared" si="6"/>
        <v>0</v>
      </c>
      <c r="Q55" s="1894"/>
    </row>
    <row r="56" spans="1:17" ht="25.5" customHeight="1" x14ac:dyDescent="0.2">
      <c r="A56" s="1893"/>
      <c r="B56" s="1882"/>
      <c r="C56" s="1882" t="s">
        <v>1423</v>
      </c>
      <c r="D56" s="1882"/>
      <c r="E56" s="1888"/>
      <c r="F56" s="1884" t="str">
        <f>F55</f>
        <v/>
      </c>
      <c r="G56" s="1885" t="s">
        <v>2089</v>
      </c>
      <c r="H56" s="1889" t="s">
        <v>2123</v>
      </c>
      <c r="I56" s="1886" t="str">
        <f>[1]SEFA!I56</f>
        <v>19-4901-00</v>
      </c>
      <c r="J56" s="1887"/>
      <c r="K56" s="1887">
        <f>+'[1]Federal Summary'!I84+'[1]Federal Summary'!I85</f>
        <v>0</v>
      </c>
      <c r="L56" s="1887"/>
      <c r="M56" s="1887">
        <f>+'[1]Federal Summary'!P84</f>
        <v>0</v>
      </c>
      <c r="N56" s="1887"/>
      <c r="O56" s="1887"/>
      <c r="P56" s="1887">
        <f t="shared" si="6"/>
        <v>0</v>
      </c>
      <c r="Q56" s="1894"/>
    </row>
    <row r="57" spans="1:17" ht="25.5" customHeight="1" x14ac:dyDescent="0.2">
      <c r="A57" s="1893"/>
      <c r="B57" s="1882"/>
      <c r="C57" s="1882" t="s">
        <v>2124</v>
      </c>
      <c r="D57" s="1882"/>
      <c r="E57" s="1888"/>
      <c r="F57" s="1884" t="str">
        <f>IF('[1]Federal Summary'!U87="x","(M)","")</f>
        <v/>
      </c>
      <c r="G57" s="1885" t="s">
        <v>2089</v>
      </c>
      <c r="H57" s="1889" t="s">
        <v>2125</v>
      </c>
      <c r="I57" s="1886" t="str">
        <f>[1]SEFA!I57</f>
        <v>18-4902-00</v>
      </c>
      <c r="J57" s="1887"/>
      <c r="K57" s="1887">
        <f>+'[1]Federal Summary'!G88+'[1]Federal Summary'!G89</f>
        <v>0</v>
      </c>
      <c r="L57" s="1887"/>
      <c r="M57" s="1887">
        <f>+'[1]Federal Summary'!N88</f>
        <v>0</v>
      </c>
      <c r="N57" s="1887"/>
      <c r="O57" s="1887"/>
      <c r="P57" s="1887">
        <f>+L57+M57+O57</f>
        <v>0</v>
      </c>
      <c r="Q57" s="1894"/>
    </row>
    <row r="58" spans="1:17" ht="25.5" customHeight="1" x14ac:dyDescent="0.2">
      <c r="A58" s="1893"/>
      <c r="B58" s="1882"/>
      <c r="C58" s="1882" t="s">
        <v>2124</v>
      </c>
      <c r="D58" s="1882"/>
      <c r="E58" s="1888"/>
      <c r="F58" s="1884" t="str">
        <f>F57</f>
        <v/>
      </c>
      <c r="G58" s="1885" t="s">
        <v>2089</v>
      </c>
      <c r="H58" s="1889" t="s">
        <v>2125</v>
      </c>
      <c r="I58" s="1886" t="str">
        <f>[1]SEFA!I58</f>
        <v>19-4902-00</v>
      </c>
      <c r="J58" s="1887"/>
      <c r="K58" s="1887">
        <f>+'[1]Federal Summary'!I88+'[1]Federal Summary'!I89</f>
        <v>0</v>
      </c>
      <c r="L58" s="1887"/>
      <c r="M58" s="1887">
        <f>+'[1]Federal Summary'!P88</f>
        <v>0</v>
      </c>
      <c r="N58" s="1887"/>
      <c r="O58" s="1887"/>
      <c r="P58" s="1887">
        <f>+L58+M58+O58</f>
        <v>0</v>
      </c>
      <c r="Q58" s="1894"/>
    </row>
    <row r="59" spans="1:17" ht="38.25" x14ac:dyDescent="0.2">
      <c r="A59" s="1893"/>
      <c r="B59" s="1882"/>
      <c r="C59" s="1882" t="s">
        <v>2126</v>
      </c>
      <c r="D59" s="1882"/>
      <c r="E59" s="1888"/>
      <c r="F59" s="1884" t="str">
        <f>IF('[1]Federal Summary'!U91="x","(M)","")</f>
        <v/>
      </c>
      <c r="G59" s="1885" t="s">
        <v>2127</v>
      </c>
      <c r="H59" s="1889" t="s">
        <v>2128</v>
      </c>
      <c r="I59" s="1886" t="str">
        <f>[1]SEFA!I59</f>
        <v>18-4950-00</v>
      </c>
      <c r="J59" s="1887"/>
      <c r="K59" s="1887">
        <f>+'[1]Federal Summary'!G92+'[1]Federal Summary'!G93</f>
        <v>0</v>
      </c>
      <c r="L59" s="1887"/>
      <c r="M59" s="1887">
        <f>+'[1]Federal Summary'!N92</f>
        <v>0</v>
      </c>
      <c r="N59" s="1887"/>
      <c r="O59" s="1887"/>
      <c r="P59" s="1887">
        <f t="shared" si="6"/>
        <v>0</v>
      </c>
      <c r="Q59" s="1894"/>
    </row>
    <row r="60" spans="1:17" ht="39" thickBot="1" x14ac:dyDescent="0.25">
      <c r="A60" s="1893"/>
      <c r="B60" s="1882"/>
      <c r="C60" s="1882" t="s">
        <v>2126</v>
      </c>
      <c r="D60" s="1882"/>
      <c r="E60" s="1888"/>
      <c r="F60" s="1884" t="str">
        <f>F59</f>
        <v/>
      </c>
      <c r="G60" s="1885" t="s">
        <v>2127</v>
      </c>
      <c r="H60" s="1889" t="s">
        <v>2128</v>
      </c>
      <c r="I60" s="1886" t="str">
        <f>[1]SEFA!I60</f>
        <v>19-4950-00</v>
      </c>
      <c r="J60" s="1887"/>
      <c r="K60" s="1887">
        <f>+'[1]Federal Summary'!I92+'[1]Federal Summary'!I93</f>
        <v>0</v>
      </c>
      <c r="L60" s="1887"/>
      <c r="M60" s="1887">
        <f>+'[1]Federal Summary'!P92</f>
        <v>0</v>
      </c>
      <c r="N60" s="1887"/>
      <c r="O60" s="1887"/>
      <c r="P60" s="1887">
        <f t="shared" si="6"/>
        <v>0</v>
      </c>
      <c r="Q60" s="1894"/>
    </row>
    <row r="61" spans="1:17" ht="25.5" customHeight="1" x14ac:dyDescent="0.2">
      <c r="A61" s="1893"/>
      <c r="B61" s="1882" t="s">
        <v>2108</v>
      </c>
      <c r="C61" s="1882"/>
      <c r="D61" s="1882"/>
      <c r="E61" s="1888"/>
      <c r="F61" s="1884"/>
      <c r="G61" s="1885"/>
      <c r="H61" s="1889"/>
      <c r="I61" s="1886"/>
      <c r="J61" s="1892">
        <f t="shared" ref="J61:P61" si="7">SUM(J39:J60)</f>
        <v>1277172</v>
      </c>
      <c r="K61" s="1892">
        <f t="shared" si="7"/>
        <v>1086423</v>
      </c>
      <c r="L61" s="1892">
        <f t="shared" si="7"/>
        <v>1277172</v>
      </c>
      <c r="M61" s="1892">
        <f t="shared" si="7"/>
        <v>1086423</v>
      </c>
      <c r="N61" s="1892">
        <f t="shared" si="7"/>
        <v>0</v>
      </c>
      <c r="O61" s="1892">
        <f t="shared" si="7"/>
        <v>0</v>
      </c>
      <c r="P61" s="1892">
        <f t="shared" si="7"/>
        <v>2363595</v>
      </c>
      <c r="Q61" s="1894"/>
    </row>
    <row r="62" spans="1:17" ht="25.5" customHeight="1" x14ac:dyDescent="0.2">
      <c r="A62" s="1893"/>
      <c r="B62" s="1882" t="s">
        <v>2129</v>
      </c>
      <c r="C62" s="1882"/>
      <c r="D62" s="1882"/>
      <c r="E62" s="1888"/>
      <c r="F62" s="1884"/>
      <c r="G62" s="1885"/>
      <c r="H62" s="1889"/>
      <c r="I62" s="1886"/>
      <c r="J62" s="1887"/>
      <c r="K62" s="1887"/>
      <c r="L62" s="1887"/>
      <c r="M62" s="1887"/>
      <c r="N62" s="1887"/>
      <c r="O62" s="1887"/>
      <c r="P62" s="1887"/>
      <c r="Q62" s="1894"/>
    </row>
    <row r="63" spans="1:17" ht="25.5" customHeight="1" x14ac:dyDescent="0.2">
      <c r="A63" s="1893"/>
      <c r="B63" s="1882"/>
      <c r="C63" s="1882" t="s">
        <v>2130</v>
      </c>
      <c r="D63" s="1882"/>
      <c r="E63" s="1888"/>
      <c r="F63" s="1884" t="str">
        <f>IF('[1]Federal Summary'!U95="x","(M)","")</f>
        <v/>
      </c>
      <c r="G63" s="1885" t="s">
        <v>2131</v>
      </c>
      <c r="H63" s="1889" t="s">
        <v>2132</v>
      </c>
      <c r="I63" s="1886"/>
      <c r="J63" s="1887"/>
      <c r="K63" s="1887">
        <f>+'[1]Federal Summary'!G96+'[1]Federal Summary'!G97</f>
        <v>0</v>
      </c>
      <c r="L63" s="1887"/>
      <c r="M63" s="1887">
        <f>+'[1]Federal Summary'!N96</f>
        <v>0</v>
      </c>
      <c r="N63" s="1887"/>
      <c r="O63" s="1887"/>
      <c r="P63" s="1887">
        <f t="shared" ref="P63:P64" si="8">+L63+M63+O63</f>
        <v>0</v>
      </c>
      <c r="Q63" s="1894"/>
    </row>
    <row r="64" spans="1:17" ht="25.5" customHeight="1" thickBot="1" x14ac:dyDescent="0.25">
      <c r="A64" s="1893"/>
      <c r="B64" s="1882"/>
      <c r="C64" s="1882" t="s">
        <v>2130</v>
      </c>
      <c r="D64" s="1882"/>
      <c r="E64" s="1888"/>
      <c r="F64" s="1884" t="str">
        <f>F63</f>
        <v/>
      </c>
      <c r="G64" s="1885" t="s">
        <v>2131</v>
      </c>
      <c r="H64" s="1889" t="s">
        <v>2132</v>
      </c>
      <c r="I64" s="1886"/>
      <c r="J64" s="1887"/>
      <c r="K64" s="1887">
        <f>+'[1]Federal Summary'!I96+'[1]Federal Summary'!I97</f>
        <v>0</v>
      </c>
      <c r="L64" s="1887"/>
      <c r="M64" s="1887">
        <f>+'[1]Federal Summary'!P96</f>
        <v>0</v>
      </c>
      <c r="N64" s="1887"/>
      <c r="O64" s="1887"/>
      <c r="P64" s="1887">
        <f t="shared" si="8"/>
        <v>0</v>
      </c>
      <c r="Q64" s="1894"/>
    </row>
    <row r="65" spans="1:17" ht="25.5" customHeight="1" x14ac:dyDescent="0.2">
      <c r="A65" s="1893"/>
      <c r="B65" s="1882" t="s">
        <v>2133</v>
      </c>
      <c r="C65" s="1882"/>
      <c r="D65" s="1882"/>
      <c r="E65" s="1888"/>
      <c r="F65" s="1884"/>
      <c r="G65" s="1885"/>
      <c r="H65" s="1889"/>
      <c r="I65" s="1886"/>
      <c r="J65" s="1892">
        <f>SUM(J63:J64)</f>
        <v>0</v>
      </c>
      <c r="K65" s="1892">
        <f t="shared" ref="K65:O65" si="9">SUM(K63:K64)</f>
        <v>0</v>
      </c>
      <c r="L65" s="1892">
        <f t="shared" si="9"/>
        <v>0</v>
      </c>
      <c r="M65" s="1892">
        <f t="shared" si="9"/>
        <v>0</v>
      </c>
      <c r="N65" s="1892">
        <f t="shared" si="9"/>
        <v>0</v>
      </c>
      <c r="O65" s="1892">
        <f t="shared" si="9"/>
        <v>0</v>
      </c>
      <c r="P65" s="1892">
        <f>SUM(P63:P64)</f>
        <v>0</v>
      </c>
      <c r="Q65" s="1894"/>
    </row>
    <row r="66" spans="1:17" ht="25.5" customHeight="1" x14ac:dyDescent="0.2">
      <c r="A66" s="1893"/>
      <c r="B66" s="1882" t="s">
        <v>2134</v>
      </c>
      <c r="C66" s="1882"/>
      <c r="D66" s="1882"/>
      <c r="E66" s="1888"/>
      <c r="F66" s="1884"/>
      <c r="G66" s="1885"/>
      <c r="H66" s="1886"/>
      <c r="I66" s="1886"/>
      <c r="J66" s="1894"/>
      <c r="K66" s="1894"/>
      <c r="L66" s="1894"/>
      <c r="M66" s="1894"/>
      <c r="N66" s="1894"/>
      <c r="O66" s="1894"/>
      <c r="P66" s="1894"/>
      <c r="Q66" s="1894"/>
    </row>
    <row r="67" spans="1:17" ht="38.25" x14ac:dyDescent="0.2">
      <c r="A67" s="1893"/>
      <c r="B67" s="1882"/>
      <c r="C67" s="1882" t="s">
        <v>2135</v>
      </c>
      <c r="D67" s="1882"/>
      <c r="E67" s="1888"/>
      <c r="F67" s="1884" t="str">
        <f>IF('[1]Federal Summary'!U99="x","(M)","")</f>
        <v/>
      </c>
      <c r="G67" s="1885" t="s">
        <v>2127</v>
      </c>
      <c r="H67" s="1889" t="s">
        <v>2136</v>
      </c>
      <c r="I67" s="1886" t="str">
        <f>[1]SEFA!I67</f>
        <v>18-4991-00</v>
      </c>
      <c r="J67" s="1894">
        <f>'[1]Federal Summary'!G99</f>
        <v>119507</v>
      </c>
      <c r="K67" s="1894">
        <f>+'[1]Federal Summary'!G100+'[1]Federal Summary'!G101</f>
        <v>0</v>
      </c>
      <c r="L67" s="1894">
        <f>'[1]Federal Summary'!N99</f>
        <v>119507</v>
      </c>
      <c r="M67" s="1894">
        <f>+'[1]Federal Summary'!N100</f>
        <v>0</v>
      </c>
      <c r="N67" s="1894"/>
      <c r="O67" s="1894"/>
      <c r="P67" s="1887">
        <f t="shared" ref="P67:P70" si="10">+L67+M67+O67</f>
        <v>119507</v>
      </c>
      <c r="Q67" s="1890" t="s">
        <v>2091</v>
      </c>
    </row>
    <row r="68" spans="1:17" ht="38.25" x14ac:dyDescent="0.2">
      <c r="A68" s="1893"/>
      <c r="B68" s="1882"/>
      <c r="C68" s="1882" t="s">
        <v>2135</v>
      </c>
      <c r="D68" s="1882"/>
      <c r="E68" s="1888"/>
      <c r="F68" s="1884" t="str">
        <f>F67</f>
        <v/>
      </c>
      <c r="G68" s="1885" t="s">
        <v>2127</v>
      </c>
      <c r="H68" s="1889" t="s">
        <v>2136</v>
      </c>
      <c r="I68" s="1886" t="str">
        <f>[1]SEFA!I68</f>
        <v>19-4991-00</v>
      </c>
      <c r="J68" s="1887"/>
      <c r="K68" s="1894">
        <f>+'[1]Federal Summary'!I100+'[1]Federal Summary'!I101</f>
        <v>116148</v>
      </c>
      <c r="L68" s="1887"/>
      <c r="M68" s="1894">
        <f>+'[1]Federal Summary'!P100</f>
        <v>116148</v>
      </c>
      <c r="N68" s="1887"/>
      <c r="O68" s="1887"/>
      <c r="P68" s="1887">
        <f t="shared" si="10"/>
        <v>116148</v>
      </c>
      <c r="Q68" s="1890" t="s">
        <v>2091</v>
      </c>
    </row>
    <row r="69" spans="1:17" ht="38.25" x14ac:dyDescent="0.2">
      <c r="A69" s="1893"/>
      <c r="B69" s="1882"/>
      <c r="C69" s="1882" t="s">
        <v>2137</v>
      </c>
      <c r="D69" s="1882"/>
      <c r="E69" s="1888"/>
      <c r="F69" s="1884" t="str">
        <f>IF('[1]Federal Summary'!U103="x","(M)","")</f>
        <v/>
      </c>
      <c r="G69" s="1885" t="s">
        <v>2127</v>
      </c>
      <c r="H69" s="1889" t="s">
        <v>2138</v>
      </c>
      <c r="I69" s="1886"/>
      <c r="J69" s="1887"/>
      <c r="K69" s="1887">
        <f>+'[1]Federal Summary'!G104+'[1]Federal Summary'!G105</f>
        <v>0</v>
      </c>
      <c r="L69" s="1887"/>
      <c r="M69" s="1887">
        <f>+'[1]Federal Summary'!N104</f>
        <v>0</v>
      </c>
      <c r="N69" s="1887"/>
      <c r="O69" s="1887"/>
      <c r="P69" s="1887">
        <f t="shared" si="10"/>
        <v>0</v>
      </c>
      <c r="Q69" s="1894"/>
    </row>
    <row r="70" spans="1:17" ht="39" thickBot="1" x14ac:dyDescent="0.25">
      <c r="A70" s="1893"/>
      <c r="B70" s="1882"/>
      <c r="C70" s="1882" t="s">
        <v>2137</v>
      </c>
      <c r="D70" s="1882"/>
      <c r="E70" s="1888"/>
      <c r="F70" s="1884" t="str">
        <f>F69</f>
        <v/>
      </c>
      <c r="G70" s="1885" t="s">
        <v>2127</v>
      </c>
      <c r="H70" s="1889" t="s">
        <v>2138</v>
      </c>
      <c r="I70" s="1886"/>
      <c r="J70" s="1887"/>
      <c r="K70" s="1887">
        <f>+'[1]Federal Summary'!I104+'[1]Federal Summary'!I105</f>
        <v>0</v>
      </c>
      <c r="L70" s="1887"/>
      <c r="M70" s="1887">
        <f>+'[1]Federal Summary'!P104</f>
        <v>0</v>
      </c>
      <c r="N70" s="1887"/>
      <c r="O70" s="1887"/>
      <c r="P70" s="1887">
        <f t="shared" si="10"/>
        <v>0</v>
      </c>
      <c r="Q70" s="1894"/>
    </row>
    <row r="71" spans="1:17" ht="25.5" customHeight="1" thickBot="1" x14ac:dyDescent="0.25">
      <c r="A71" s="1893"/>
      <c r="B71" s="1882" t="s">
        <v>2139</v>
      </c>
      <c r="C71" s="1882"/>
      <c r="D71" s="1882"/>
      <c r="E71" s="1883"/>
      <c r="F71" s="1884"/>
      <c r="G71" s="1885"/>
      <c r="H71" s="1886"/>
      <c r="I71" s="1886"/>
      <c r="J71" s="1892">
        <f>SUM(J67:J70)</f>
        <v>119507</v>
      </c>
      <c r="K71" s="1892">
        <f t="shared" ref="K71:P71" si="11">SUM(K67:K70)</f>
        <v>116148</v>
      </c>
      <c r="L71" s="1892">
        <f t="shared" si="11"/>
        <v>119507</v>
      </c>
      <c r="M71" s="1892">
        <f t="shared" si="11"/>
        <v>116148</v>
      </c>
      <c r="N71" s="1892">
        <f t="shared" si="11"/>
        <v>0</v>
      </c>
      <c r="O71" s="1892">
        <f t="shared" si="11"/>
        <v>0</v>
      </c>
      <c r="P71" s="1892">
        <f t="shared" si="11"/>
        <v>235655</v>
      </c>
      <c r="Q71" s="1894"/>
    </row>
    <row r="72" spans="1:17" ht="25.5" customHeight="1" thickBot="1" x14ac:dyDescent="0.25">
      <c r="A72" s="1881" t="s">
        <v>2140</v>
      </c>
      <c r="B72" s="1882"/>
      <c r="C72" s="1882"/>
      <c r="D72" s="1882"/>
      <c r="E72" s="1883"/>
      <c r="F72" s="1884"/>
      <c r="G72" s="1885"/>
      <c r="H72" s="1886"/>
      <c r="I72" s="1886"/>
      <c r="J72" s="1892">
        <f t="shared" ref="J72:P72" si="12">+J71+J61+J65</f>
        <v>1396679</v>
      </c>
      <c r="K72" s="1892">
        <f t="shared" si="12"/>
        <v>1202571</v>
      </c>
      <c r="L72" s="1892">
        <f t="shared" si="12"/>
        <v>1396679</v>
      </c>
      <c r="M72" s="1892">
        <f t="shared" si="12"/>
        <v>1202571</v>
      </c>
      <c r="N72" s="1892">
        <f t="shared" si="12"/>
        <v>0</v>
      </c>
      <c r="O72" s="1892">
        <f t="shared" si="12"/>
        <v>0</v>
      </c>
      <c r="P72" s="1892">
        <f t="shared" si="12"/>
        <v>2599250</v>
      </c>
      <c r="Q72" s="1894"/>
    </row>
    <row r="73" spans="1:17" ht="25.5" customHeight="1" thickBot="1" x14ac:dyDescent="0.25">
      <c r="A73" s="1881" t="s">
        <v>2141</v>
      </c>
      <c r="B73" s="1882"/>
      <c r="C73" s="1882"/>
      <c r="D73" s="1882"/>
      <c r="E73" s="1883"/>
      <c r="F73" s="1884"/>
      <c r="G73" s="1885"/>
      <c r="H73" s="1886"/>
      <c r="I73" s="1886"/>
      <c r="J73" s="1897">
        <f t="shared" ref="J73:P73" si="13">+J72+J36+J26</f>
        <v>2953077</v>
      </c>
      <c r="K73" s="1897">
        <f t="shared" si="13"/>
        <v>2732768</v>
      </c>
      <c r="L73" s="1897">
        <f t="shared" si="13"/>
        <v>2953077</v>
      </c>
      <c r="M73" s="1897">
        <f t="shared" si="13"/>
        <v>2732768</v>
      </c>
      <c r="N73" s="1897">
        <f t="shared" si="13"/>
        <v>0</v>
      </c>
      <c r="O73" s="1897">
        <f t="shared" si="13"/>
        <v>0</v>
      </c>
      <c r="P73" s="1897">
        <f t="shared" si="13"/>
        <v>5685845</v>
      </c>
      <c r="Q73" s="1894"/>
    </row>
    <row r="74" spans="1:17" ht="13.5" thickTop="1" x14ac:dyDescent="0.2"/>
    <row r="75" spans="1:17" x14ac:dyDescent="0.2">
      <c r="B75" s="1868" t="s">
        <v>2142</v>
      </c>
    </row>
    <row r="76" spans="1:17" x14ac:dyDescent="0.2">
      <c r="B76" s="1868" t="s">
        <v>2143</v>
      </c>
      <c r="M76" s="1899"/>
    </row>
    <row r="77" spans="1:17" x14ac:dyDescent="0.2">
      <c r="M77" s="1899"/>
    </row>
  </sheetData>
  <mergeCells count="11">
    <mergeCell ref="A7:E7"/>
    <mergeCell ref="A8:E8"/>
    <mergeCell ref="A9:E9"/>
    <mergeCell ref="A10:E10"/>
    <mergeCell ref="A1:Q1"/>
    <mergeCell ref="A2:Q2"/>
    <mergeCell ref="A3:Q3"/>
    <mergeCell ref="A4:Q4"/>
    <mergeCell ref="A6:E6"/>
    <mergeCell ref="J6:K6"/>
    <mergeCell ref="L6:N6"/>
  </mergeCells>
  <pageMargins left="0.25" right="0.25" top="0.25" bottom="0.75" header="0.3" footer="0.3"/>
  <pageSetup scale="72"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1836</v>
      </c>
      <c r="C4" s="162" t="s">
        <v>1168</v>
      </c>
      <c r="D4" s="169" t="s">
        <v>10</v>
      </c>
      <c r="E4" s="170" t="s">
        <v>22</v>
      </c>
    </row>
    <row r="5" spans="1:5" x14ac:dyDescent="0.2">
      <c r="A5" s="168" t="s">
        <v>1838</v>
      </c>
      <c r="C5" s="162" t="s">
        <v>1168</v>
      </c>
      <c r="D5" s="169" t="s">
        <v>10</v>
      </c>
      <c r="E5" s="170" t="s">
        <v>22</v>
      </c>
    </row>
    <row r="6" spans="1:5" x14ac:dyDescent="0.2">
      <c r="A6" s="168" t="s">
        <v>1837</v>
      </c>
      <c r="C6" s="162" t="s">
        <v>1168</v>
      </c>
      <c r="D6" s="167" t="s">
        <v>11</v>
      </c>
      <c r="E6" s="170" t="s">
        <v>940</v>
      </c>
    </row>
    <row r="7" spans="1:5" x14ac:dyDescent="0.2">
      <c r="A7" s="168" t="s">
        <v>1839</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1840</v>
      </c>
      <c r="C11" s="162" t="s">
        <v>1168</v>
      </c>
      <c r="D11" s="169" t="s">
        <v>14</v>
      </c>
      <c r="E11" s="170" t="s">
        <v>1155</v>
      </c>
    </row>
    <row r="12" spans="1:5" x14ac:dyDescent="0.2">
      <c r="B12" s="169" t="s">
        <v>1841</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1842</v>
      </c>
      <c r="C15" s="162" t="s">
        <v>1168</v>
      </c>
      <c r="D15" s="169" t="s">
        <v>17</v>
      </c>
      <c r="E15" s="170" t="s">
        <v>635</v>
      </c>
    </row>
    <row r="16" spans="1:5" x14ac:dyDescent="0.2">
      <c r="A16" s="172"/>
      <c r="B16" s="162" t="s">
        <v>1843</v>
      </c>
      <c r="C16" s="162" t="s">
        <v>1168</v>
      </c>
      <c r="D16" s="169" t="s">
        <v>680</v>
      </c>
      <c r="E16" s="170" t="s">
        <v>1039</v>
      </c>
    </row>
    <row r="17" spans="1:5" x14ac:dyDescent="0.2">
      <c r="B17" s="167" t="s">
        <v>987</v>
      </c>
      <c r="C17" s="162" t="s">
        <v>1168</v>
      </c>
    </row>
    <row r="18" spans="1:5" x14ac:dyDescent="0.2">
      <c r="B18" s="167" t="s">
        <v>1849</v>
      </c>
      <c r="D18" s="169" t="s">
        <v>18</v>
      </c>
      <c r="E18" s="170" t="s">
        <v>1040</v>
      </c>
    </row>
    <row r="19" spans="1:5" x14ac:dyDescent="0.2">
      <c r="A19" s="168" t="s">
        <v>1098</v>
      </c>
      <c r="C19" s="162" t="s">
        <v>1168</v>
      </c>
      <c r="D19" s="169"/>
      <c r="E19" s="171"/>
    </row>
    <row r="20" spans="1:5" x14ac:dyDescent="0.2">
      <c r="B20" s="167" t="s">
        <v>1844</v>
      </c>
      <c r="C20" s="162" t="s">
        <v>1168</v>
      </c>
      <c r="D20" s="169" t="s">
        <v>19</v>
      </c>
      <c r="E20" s="170" t="s">
        <v>51</v>
      </c>
    </row>
    <row r="21" spans="1:5" x14ac:dyDescent="0.2">
      <c r="B21" s="167" t="s">
        <v>1845</v>
      </c>
      <c r="C21" s="162" t="s">
        <v>1168</v>
      </c>
      <c r="D21" s="169" t="s">
        <v>20</v>
      </c>
      <c r="E21" s="170" t="s">
        <v>1600</v>
      </c>
    </row>
    <row r="22" spans="1:5" x14ac:dyDescent="0.2">
      <c r="A22" s="168"/>
      <c r="B22" s="162" t="s">
        <v>1833</v>
      </c>
      <c r="C22" s="162" t="s">
        <v>1168</v>
      </c>
      <c r="D22" s="167" t="s">
        <v>1835</v>
      </c>
      <c r="E22" s="1768" t="s">
        <v>1601</v>
      </c>
    </row>
    <row r="23" spans="1:5" x14ac:dyDescent="0.2">
      <c r="A23" s="168"/>
      <c r="B23" s="162" t="s">
        <v>1834</v>
      </c>
      <c r="D23" s="167" t="s">
        <v>636</v>
      </c>
      <c r="E23" s="1768" t="s">
        <v>958</v>
      </c>
    </row>
    <row r="24" spans="1:5" x14ac:dyDescent="0.2">
      <c r="A24" s="168" t="s">
        <v>1599</v>
      </c>
      <c r="C24" s="162" t="s">
        <v>1168</v>
      </c>
      <c r="D24" s="167" t="s">
        <v>1388</v>
      </c>
      <c r="E24" s="170" t="s">
        <v>959</v>
      </c>
    </row>
    <row r="25" spans="1:5" x14ac:dyDescent="0.2">
      <c r="A25" s="168" t="s">
        <v>1846</v>
      </c>
      <c r="C25" s="162" t="s">
        <v>1168</v>
      </c>
      <c r="D25" s="169" t="s">
        <v>21</v>
      </c>
      <c r="E25" s="170" t="s">
        <v>1041</v>
      </c>
    </row>
    <row r="26" spans="1:5" x14ac:dyDescent="0.2">
      <c r="A26" s="168" t="s">
        <v>1847</v>
      </c>
      <c r="C26" s="162" t="s">
        <v>1168</v>
      </c>
      <c r="D26" s="169" t="s">
        <v>562</v>
      </c>
      <c r="E26" s="170" t="s">
        <v>1042</v>
      </c>
    </row>
    <row r="27" spans="1:5" x14ac:dyDescent="0.2">
      <c r="A27" s="168" t="s">
        <v>1848</v>
      </c>
      <c r="C27" s="162" t="s">
        <v>1168</v>
      </c>
      <c r="D27" s="169" t="s">
        <v>556</v>
      </c>
      <c r="E27" s="170" t="s">
        <v>682</v>
      </c>
    </row>
    <row r="28" spans="1:5" x14ac:dyDescent="0.2">
      <c r="A28" s="168" t="s">
        <v>1850</v>
      </c>
      <c r="D28" s="169" t="s">
        <v>683</v>
      </c>
      <c r="E28" s="170" t="s">
        <v>1361</v>
      </c>
    </row>
    <row r="29" spans="1:5" x14ac:dyDescent="0.2">
      <c r="A29" s="168" t="s">
        <v>1851</v>
      </c>
      <c r="D29" s="169" t="s">
        <v>1389</v>
      </c>
      <c r="E29" s="170" t="s">
        <v>1370</v>
      </c>
    </row>
    <row r="30" spans="1:5" x14ac:dyDescent="0.2">
      <c r="A30" s="173" t="s">
        <v>1852</v>
      </c>
      <c r="C30" s="162" t="s">
        <v>1168</v>
      </c>
      <c r="D30" s="169" t="s">
        <v>40</v>
      </c>
      <c r="E30" s="170" t="s">
        <v>981</v>
      </c>
    </row>
    <row r="31" spans="1:5" x14ac:dyDescent="0.2">
      <c r="A31" s="168" t="s">
        <v>1516</v>
      </c>
      <c r="C31" s="162" t="s">
        <v>1168</v>
      </c>
      <c r="D31" s="167"/>
      <c r="E31" s="171"/>
    </row>
    <row r="32" spans="1:5" x14ac:dyDescent="0.2">
      <c r="B32" s="167" t="s">
        <v>1853</v>
      </c>
      <c r="C32" s="162" t="s">
        <v>1168</v>
      </c>
      <c r="D32" s="169" t="s">
        <v>1517</v>
      </c>
      <c r="E32" s="170" t="s">
        <v>1390</v>
      </c>
    </row>
    <row r="33" spans="1:5" x14ac:dyDescent="0.2">
      <c r="A33" s="172"/>
      <c r="D33" s="169"/>
      <c r="E33" s="171"/>
    </row>
    <row r="34" spans="1:5" x14ac:dyDescent="0.2">
      <c r="A34" s="172"/>
      <c r="D34" s="169"/>
      <c r="E34" s="171"/>
    </row>
    <row r="35" spans="1:5" ht="15.75" customHeight="1" thickBot="1" x14ac:dyDescent="0.25">
      <c r="A35" s="2021" t="s">
        <v>1064</v>
      </c>
      <c r="B35" s="2021"/>
      <c r="C35" s="2021"/>
      <c r="D35" s="2021"/>
      <c r="E35" s="202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18" t="s">
        <v>690</v>
      </c>
      <c r="B40" s="2018"/>
      <c r="C40" s="2018"/>
      <c r="D40" s="2018"/>
      <c r="E40" s="2018"/>
    </row>
    <row r="41" spans="1:5" x14ac:dyDescent="0.2">
      <c r="A41" s="2019" t="s">
        <v>1598</v>
      </c>
      <c r="B41" s="2019"/>
      <c r="C41" s="2019"/>
      <c r="D41" s="2019"/>
      <c r="E41" s="2019"/>
    </row>
    <row r="42" spans="1:5" ht="12.75" customHeight="1" x14ac:dyDescent="0.2">
      <c r="A42" s="2020" t="s">
        <v>1021</v>
      </c>
      <c r="B42" s="2020"/>
      <c r="C42" s="2020"/>
      <c r="D42" s="2020"/>
      <c r="E42" s="2020"/>
    </row>
    <row r="43" spans="1:5" ht="6.75" customHeight="1" x14ac:dyDescent="0.2">
      <c r="A43" s="167"/>
      <c r="B43" s="176"/>
    </row>
    <row r="44" spans="1:5" x14ac:dyDescent="0.2">
      <c r="A44" s="185" t="s">
        <v>982</v>
      </c>
      <c r="B44" s="186" t="s">
        <v>1879</v>
      </c>
    </row>
    <row r="45" spans="1:5" ht="6.75" customHeight="1" x14ac:dyDescent="0.2">
      <c r="A45" s="187"/>
      <c r="B45" s="186"/>
    </row>
    <row r="46" spans="1:5" x14ac:dyDescent="0.2">
      <c r="A46" s="185" t="s">
        <v>983</v>
      </c>
      <c r="B46" s="169" t="s">
        <v>1603</v>
      </c>
    </row>
    <row r="47" spans="1:5" ht="9.75" customHeight="1" x14ac:dyDescent="0.2">
      <c r="A47" s="189"/>
      <c r="B47" s="188"/>
    </row>
    <row r="48" spans="1:5" x14ac:dyDescent="0.2">
      <c r="A48" s="169" t="s">
        <v>1602</v>
      </c>
      <c r="B48" s="169" t="s">
        <v>1607</v>
      </c>
      <c r="C48" s="177"/>
    </row>
    <row r="49" spans="1:3" ht="9.75" customHeight="1" x14ac:dyDescent="0.2">
      <c r="A49" s="188"/>
      <c r="B49" s="188"/>
      <c r="C49" s="177"/>
    </row>
    <row r="50" spans="1:3" x14ac:dyDescent="0.2">
      <c r="A50" s="200" t="s">
        <v>1604</v>
      </c>
      <c r="B50" s="198" t="s">
        <v>1608</v>
      </c>
    </row>
    <row r="51" spans="1:3" x14ac:dyDescent="0.2">
      <c r="B51" s="169" t="s">
        <v>1750</v>
      </c>
    </row>
    <row r="52" spans="1:3" x14ac:dyDescent="0.2">
      <c r="A52" s="190"/>
      <c r="B52" s="188" t="s">
        <v>1770</v>
      </c>
    </row>
    <row r="53" spans="1:3" ht="4.5" customHeight="1" x14ac:dyDescent="0.2">
      <c r="A53" s="190"/>
      <c r="B53" s="190"/>
    </row>
    <row r="54" spans="1:3" x14ac:dyDescent="0.2">
      <c r="A54" s="190"/>
      <c r="B54" s="201" t="s">
        <v>1605</v>
      </c>
    </row>
    <row r="55" spans="1:3" ht="8.25" customHeight="1" x14ac:dyDescent="0.2">
      <c r="A55" s="190"/>
      <c r="B55" s="191"/>
    </row>
    <row r="56" spans="1:3" x14ac:dyDescent="0.2">
      <c r="A56" s="192"/>
      <c r="B56" s="169" t="s">
        <v>1751</v>
      </c>
    </row>
    <row r="57" spans="1:3" x14ac:dyDescent="0.2">
      <c r="A57" s="193"/>
      <c r="B57" s="190" t="s">
        <v>1753</v>
      </c>
    </row>
    <row r="58" spans="1:3" x14ac:dyDescent="0.2">
      <c r="A58" s="194"/>
      <c r="B58" s="190" t="s">
        <v>1754</v>
      </c>
    </row>
    <row r="59" spans="1:3" x14ac:dyDescent="0.2">
      <c r="A59" s="195"/>
      <c r="B59" s="1418" t="s">
        <v>1755</v>
      </c>
    </row>
    <row r="60" spans="1:3" x14ac:dyDescent="0.2">
      <c r="A60" s="196"/>
      <c r="B60" s="1418" t="s">
        <v>1756</v>
      </c>
    </row>
    <row r="61" spans="1:3" ht="6" customHeight="1" x14ac:dyDescent="0.2">
      <c r="A61" s="197"/>
      <c r="B61" s="189"/>
    </row>
    <row r="62" spans="1:3" x14ac:dyDescent="0.2">
      <c r="A62" s="169" t="s">
        <v>1606</v>
      </c>
      <c r="B62" s="198" t="s">
        <v>1752</v>
      </c>
    </row>
    <row r="63" spans="1:3" x14ac:dyDescent="0.2">
      <c r="A63" s="188"/>
      <c r="B63" s="169" t="s">
        <v>1767</v>
      </c>
    </row>
    <row r="64" spans="1:3" x14ac:dyDescent="0.2">
      <c r="A64" s="195"/>
      <c r="B64" s="1420" t="s">
        <v>1757</v>
      </c>
    </row>
    <row r="65" spans="1:9" x14ac:dyDescent="0.2">
      <c r="A65" s="188"/>
      <c r="B65" s="169" t="s">
        <v>1768</v>
      </c>
    </row>
    <row r="66" spans="1:9" x14ac:dyDescent="0.2">
      <c r="A66" s="190"/>
      <c r="B66" s="190" t="s">
        <v>1758</v>
      </c>
    </row>
    <row r="67" spans="1:9" ht="12" customHeight="1" x14ac:dyDescent="0.2">
      <c r="A67" s="188"/>
      <c r="B67" s="169" t="s">
        <v>1769</v>
      </c>
    </row>
    <row r="68" spans="1:9" x14ac:dyDescent="0.2">
      <c r="A68" s="189"/>
      <c r="B68" s="190" t="s">
        <v>1759</v>
      </c>
    </row>
    <row r="69" spans="1:9" x14ac:dyDescent="0.2">
      <c r="A69" s="190"/>
      <c r="B69" s="188" t="s">
        <v>1760</v>
      </c>
    </row>
    <row r="70" spans="1:9" ht="13.5" customHeight="1" x14ac:dyDescent="0.2">
      <c r="A70" s="190"/>
      <c r="B70" s="188" t="s">
        <v>1761</v>
      </c>
    </row>
    <row r="71" spans="1:9" ht="12" customHeight="1" x14ac:dyDescent="0.2">
      <c r="A71" s="192"/>
      <c r="B71" s="1419" t="s">
        <v>1609</v>
      </c>
    </row>
    <row r="72" spans="1:9" ht="9" customHeight="1" x14ac:dyDescent="0.2">
      <c r="A72" s="192"/>
      <c r="B72" s="199"/>
    </row>
    <row r="73" spans="1:9" x14ac:dyDescent="0.2">
      <c r="A73" s="189" t="s">
        <v>1610</v>
      </c>
      <c r="B73" s="169" t="s">
        <v>1763</v>
      </c>
    </row>
    <row r="74" spans="1:9" x14ac:dyDescent="0.2">
      <c r="A74" s="189"/>
      <c r="B74" s="169" t="s">
        <v>1762</v>
      </c>
    </row>
    <row r="75" spans="1:9" ht="8.25" customHeight="1" x14ac:dyDescent="0.2">
      <c r="A75" s="189"/>
      <c r="B75" s="189"/>
    </row>
    <row r="76" spans="1:9" ht="12.2" customHeight="1" x14ac:dyDescent="0.2">
      <c r="A76" s="189" t="s">
        <v>1611</v>
      </c>
      <c r="B76" s="198" t="s">
        <v>1764</v>
      </c>
    </row>
    <row r="77" spans="1:9" ht="12.2" customHeight="1" x14ac:dyDescent="0.2">
      <c r="A77" s="190"/>
      <c r="B77" s="169" t="s">
        <v>1612</v>
      </c>
      <c r="C77" s="179"/>
      <c r="D77" s="180"/>
      <c r="E77" s="181"/>
      <c r="F77" s="181"/>
      <c r="G77" s="181"/>
      <c r="H77" s="181"/>
      <c r="I77" s="181"/>
    </row>
    <row r="78" spans="1:9" ht="11.25" customHeight="1" x14ac:dyDescent="0.2">
      <c r="A78" s="190"/>
      <c r="B78" s="190" t="s">
        <v>1766</v>
      </c>
      <c r="C78" s="179"/>
      <c r="D78" s="182"/>
      <c r="E78" s="182"/>
      <c r="F78" s="182"/>
      <c r="G78" s="182"/>
      <c r="H78" s="182"/>
      <c r="I78" s="181"/>
    </row>
    <row r="79" spans="1:9" ht="12.2" customHeight="1" x14ac:dyDescent="0.2">
      <c r="A79" s="190"/>
      <c r="B79" s="169" t="s">
        <v>1613</v>
      </c>
      <c r="C79" s="179"/>
      <c r="D79" s="182"/>
      <c r="E79" s="182"/>
      <c r="F79" s="182"/>
      <c r="G79" s="182"/>
      <c r="H79" s="182"/>
      <c r="I79" s="181"/>
    </row>
    <row r="80" spans="1:9" ht="11.25" customHeight="1" x14ac:dyDescent="0.2">
      <c r="A80" s="189"/>
      <c r="B80" s="190" t="s">
        <v>1765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200-000000000000}"/>
    <hyperlink ref="A42" r:id="rId2" xr:uid="{00000000-0004-0000-0200-000001000000}"/>
    <hyperlink ref="B54" r:id="rId3" display="Attachment Manager Link" xr:uid="{00000000-0004-0000-0200-000002000000}"/>
    <hyperlink ref="E4" location="'Aud Quest 2'!A1" display="2" xr:uid="{00000000-0004-0000-0200-000003000000}"/>
    <hyperlink ref="E5" location="'Aud Quest 2'!A1" display="2" xr:uid="{00000000-0004-0000-0200-000004000000}"/>
    <hyperlink ref="E6" location="'FP Info 3'!A1" display="3" xr:uid="{00000000-0004-0000-0200-000005000000}"/>
    <hyperlink ref="E7" location="'Fin Profile 4'!A1" display="4" xr:uid="{00000000-0004-0000-0200-000006000000}"/>
    <hyperlink ref="E9" location="'Assets-Liab 5-6'!A1" display="5 - 6 " xr:uid="{00000000-0004-0000-0200-000007000000}"/>
    <hyperlink ref="E11" location="'Acct Summary 7-8'!A1" display="7 - 8" xr:uid="{00000000-0004-0000-0200-000008000000}"/>
    <hyperlink ref="E12" location="'Revenues 9-14'!A1" display="9 - 14" xr:uid="{00000000-0004-0000-0200-000009000000}"/>
    <hyperlink ref="E13" location="'Expenditures 15-22'!A1" display="15 - 22" xr:uid="{00000000-0004-0000-0200-00000A000000}"/>
    <hyperlink ref="E15" location="'Tax Sched 24'!A1" display="24" xr:uid="{00000000-0004-0000-0200-00000B000000}"/>
    <hyperlink ref="E16" location="'Short-Term Long-Term Debt 25'!A1" display="25" xr:uid="{00000000-0004-0000-0200-00000C000000}"/>
    <hyperlink ref="E18" location="'Rest Tax Levies-Tort Im 26'!A1" display="26" xr:uid="{00000000-0004-0000-0200-00000D000000}"/>
    <hyperlink ref="E20" location="'Cap Outlay Deprec 27'!A1" display="27" xr:uid="{00000000-0004-0000-0200-00000E000000}"/>
    <hyperlink ref="E21" location="'PCTC-OEPP 28-29'!A1" display="28 - 29" xr:uid="{00000000-0004-0000-0200-00000F000000}"/>
    <hyperlink ref="E22" location="'Contracts Paid in CY 29'!A1" display="29" xr:uid="{00000000-0004-0000-0200-000010000000}"/>
    <hyperlink ref="E24" location="'Shared Outsourced Services 31'!A1" display="31" xr:uid="{00000000-0004-0000-0200-000011000000}"/>
    <hyperlink ref="E25" location="'AC32'!A1" display="32" xr:uid="{00000000-0004-0000-0200-000012000000}"/>
    <hyperlink ref="E26" location="'Itemization 33'!A1" display="33" xr:uid="{00000000-0004-0000-0200-000013000000}"/>
    <hyperlink ref="E27" location="'REF 34'!A1" display="34" xr:uid="{00000000-0004-0000-0200-000014000000}"/>
    <hyperlink ref="E28" location="'Opinion-Notes 35'!A1" display="35" xr:uid="{00000000-0004-0000-0200-000015000000}"/>
    <hyperlink ref="E29" location="'DeficitAFRSum Calc 36'!A1" display="36" xr:uid="{00000000-0004-0000-0200-000016000000}"/>
    <hyperlink ref="E30" location="AUDITCHECK!A1" display="-" xr:uid="{00000000-0004-0000-0200-000017000000}"/>
    <hyperlink ref="E32" location="'Single Audit Cover'!A1" display="37 - 46" xr:uid="{00000000-0004-0000-0200-000018000000}"/>
    <hyperlink ref="E23" location="'ICR Computation 30'!A1" display="30" xr:uid="{00000000-0004-0000-0200-000019000000}"/>
  </hyperlinks>
  <pageMargins left="0.7" right="0.7" top="0.75" bottom="0.75" header="0.3" footer="0.3"/>
  <pageSetup scale="73"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topLeftCell="A7"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25" t="str">
        <f>'Single Audit Cover'!A7</f>
        <v>East Maine SD 63</v>
      </c>
      <c r="B1" s="2425"/>
      <c r="C1" s="2425"/>
      <c r="D1" s="2425"/>
      <c r="E1" s="2425"/>
      <c r="F1" s="2425"/>
    </row>
    <row r="2" spans="1:7" ht="13.5" customHeight="1" x14ac:dyDescent="0.2">
      <c r="A2" s="2426" t="str">
        <f>'Single Audit Cover'!E7</f>
        <v>05-016-0630-02</v>
      </c>
      <c r="B2" s="2426"/>
      <c r="C2" s="2426"/>
      <c r="D2" s="2426"/>
      <c r="E2" s="2426"/>
      <c r="F2" s="2426"/>
      <c r="G2" s="1272"/>
    </row>
    <row r="3" spans="1:7" ht="15.75" customHeight="1" x14ac:dyDescent="0.2">
      <c r="A3" s="2427" t="s">
        <v>1266</v>
      </c>
      <c r="B3" s="2427"/>
      <c r="C3" s="2427"/>
      <c r="D3" s="2427"/>
      <c r="E3" s="2427"/>
      <c r="F3" s="2427"/>
    </row>
    <row r="4" spans="1:7" ht="13.5" customHeight="1" x14ac:dyDescent="0.2">
      <c r="A4" s="2428" t="str">
        <f>'Single Audit Cover'!A4</f>
        <v>Year Ending June 30, 2019</v>
      </c>
      <c r="B4" s="2428"/>
      <c r="C4" s="2428"/>
      <c r="D4" s="2428"/>
      <c r="E4" s="2428"/>
      <c r="F4" s="2428"/>
    </row>
    <row r="5" spans="1:7" ht="8.25" customHeight="1" x14ac:dyDescent="0.2">
      <c r="C5" s="317"/>
      <c r="D5" s="317"/>
    </row>
    <row r="6" spans="1:7" ht="13.5" customHeight="1" x14ac:dyDescent="0.2">
      <c r="A6" s="1273" t="s">
        <v>1718</v>
      </c>
      <c r="C6" s="317"/>
      <c r="D6" s="317"/>
    </row>
    <row r="7" spans="1:7" ht="60.95" customHeight="1" x14ac:dyDescent="0.2">
      <c r="A7" s="2424" t="s">
        <v>2062</v>
      </c>
      <c r="B7" s="2424"/>
      <c r="C7" s="2424"/>
      <c r="D7" s="2424"/>
      <c r="E7" s="2424"/>
      <c r="F7" s="2424"/>
    </row>
    <row r="8" spans="1:7" ht="12" customHeight="1" x14ac:dyDescent="0.2">
      <c r="A8" s="1273"/>
      <c r="B8" s="1279"/>
      <c r="C8" s="1279"/>
      <c r="D8" s="1279"/>
    </row>
    <row r="9" spans="1:7" ht="15" customHeight="1" x14ac:dyDescent="0.2">
      <c r="A9" s="1274" t="s">
        <v>1719</v>
      </c>
      <c r="B9" s="1277"/>
      <c r="C9" s="1277"/>
      <c r="D9" s="1277"/>
      <c r="E9" s="1275"/>
      <c r="F9" s="1275"/>
      <c r="G9" s="1275"/>
    </row>
    <row r="10" spans="1:7" ht="15" customHeight="1" x14ac:dyDescent="0.2">
      <c r="A10" s="1276" t="s">
        <v>1542</v>
      </c>
      <c r="B10" s="1277"/>
      <c r="C10" s="1278"/>
      <c r="D10" s="1277" t="s">
        <v>1543</v>
      </c>
      <c r="E10" s="1278" t="s">
        <v>2041</v>
      </c>
      <c r="F10" s="1277" t="s">
        <v>99</v>
      </c>
      <c r="G10" s="1275"/>
    </row>
    <row r="11" spans="1:7" ht="12" customHeight="1" x14ac:dyDescent="0.2">
      <c r="A11" s="1276"/>
      <c r="B11" s="1277"/>
      <c r="C11" s="1834"/>
      <c r="D11" s="1277"/>
      <c r="E11" s="1834"/>
      <c r="F11" s="1277"/>
      <c r="G11" s="1275"/>
    </row>
    <row r="12" spans="1:7" x14ac:dyDescent="0.2">
      <c r="A12" s="1273" t="s">
        <v>1577</v>
      </c>
      <c r="C12" s="1257"/>
      <c r="D12" s="1257"/>
    </row>
    <row r="13" spans="1:7" ht="15" customHeight="1" x14ac:dyDescent="0.2">
      <c r="A13" s="2424" t="s">
        <v>2063</v>
      </c>
      <c r="B13" s="2424"/>
      <c r="C13" s="2424"/>
      <c r="D13" s="2424"/>
      <c r="E13" s="2424"/>
      <c r="F13" s="2424"/>
    </row>
    <row r="14" spans="1:7" ht="9.75" customHeight="1" x14ac:dyDescent="0.2">
      <c r="C14" s="1257"/>
      <c r="D14" s="1257"/>
    </row>
    <row r="15" spans="1:7" ht="13.5" customHeight="1" x14ac:dyDescent="0.2">
      <c r="C15" s="1778" t="s">
        <v>1265</v>
      </c>
      <c r="D15" s="2422" t="s">
        <v>1264</v>
      </c>
      <c r="E15" s="2422"/>
      <c r="F15" s="2422"/>
    </row>
    <row r="16" spans="1:7" ht="13.5" customHeight="1" x14ac:dyDescent="0.2">
      <c r="A16" s="1279"/>
      <c r="B16" s="1273" t="s">
        <v>1263</v>
      </c>
      <c r="C16" s="1778" t="s">
        <v>1262</v>
      </c>
      <c r="D16" s="2423" t="s">
        <v>1578</v>
      </c>
      <c r="E16" s="2423"/>
      <c r="F16" s="2423"/>
    </row>
    <row r="17" spans="1:6" ht="20.45" customHeight="1" x14ac:dyDescent="0.2">
      <c r="A17" s="1280"/>
      <c r="B17" s="1281" t="s">
        <v>2144</v>
      </c>
      <c r="C17" s="1282"/>
      <c r="D17" s="2417"/>
      <c r="E17" s="2417"/>
      <c r="F17" s="2417"/>
    </row>
    <row r="18" spans="1:6" ht="20.65" customHeight="1" x14ac:dyDescent="0.2">
      <c r="A18" s="1280"/>
      <c r="B18" s="1281"/>
      <c r="C18" s="1282"/>
      <c r="D18" s="2417"/>
      <c r="E18" s="2417"/>
      <c r="F18" s="2417"/>
    </row>
    <row r="19" spans="1:6" ht="20.65" customHeight="1" x14ac:dyDescent="0.2">
      <c r="A19" s="1280"/>
      <c r="B19" s="1281"/>
      <c r="C19" s="1282"/>
      <c r="D19" s="2417"/>
      <c r="E19" s="2417"/>
      <c r="F19" s="2417"/>
    </row>
    <row r="20" spans="1:6" ht="20.65" customHeight="1" x14ac:dyDescent="0.2">
      <c r="A20" s="1280"/>
      <c r="B20" s="1281"/>
      <c r="C20" s="1282"/>
      <c r="D20" s="2417"/>
      <c r="E20" s="2417"/>
      <c r="F20" s="2417"/>
    </row>
    <row r="21" spans="1:6" ht="20.65" customHeight="1" x14ac:dyDescent="0.2">
      <c r="A21" s="1280"/>
      <c r="B21" s="1281"/>
      <c r="C21" s="1282"/>
      <c r="D21" s="2417"/>
      <c r="E21" s="2417"/>
      <c r="F21" s="2417"/>
    </row>
    <row r="22" spans="1:6" ht="20.65" customHeight="1" x14ac:dyDescent="0.2">
      <c r="A22" s="1280"/>
      <c r="B22" s="1281"/>
      <c r="C22" s="1282"/>
      <c r="D22" s="2417"/>
      <c r="E22" s="2417"/>
      <c r="F22" s="2417"/>
    </row>
    <row r="23" spans="1:6" ht="20.65" customHeight="1" x14ac:dyDescent="0.2">
      <c r="A23" s="1280"/>
      <c r="B23" s="1281"/>
      <c r="C23" s="1282"/>
      <c r="D23" s="2417"/>
      <c r="E23" s="2417"/>
      <c r="F23" s="2417"/>
    </row>
    <row r="24" spans="1:6" ht="20.65" customHeight="1" x14ac:dyDescent="0.2">
      <c r="A24" s="1280"/>
      <c r="B24" s="1281"/>
      <c r="C24" s="1282"/>
      <c r="D24" s="2417"/>
      <c r="E24" s="2417"/>
      <c r="F24" s="2417"/>
    </row>
    <row r="25" spans="1:6" ht="20.65" customHeight="1" x14ac:dyDescent="0.2">
      <c r="A25" s="1280"/>
      <c r="B25" s="1281"/>
      <c r="C25" s="1282"/>
      <c r="D25" s="2417"/>
      <c r="E25" s="2417"/>
      <c r="F25" s="2417"/>
    </row>
    <row r="26" spans="1:6" ht="20.65" customHeight="1" x14ac:dyDescent="0.2">
      <c r="A26" s="1280"/>
      <c r="B26" s="1281"/>
      <c r="C26" s="1282"/>
      <c r="D26" s="2417"/>
      <c r="E26" s="2417"/>
      <c r="F26" s="2417"/>
    </row>
    <row r="27" spans="1:6" ht="20.65" customHeight="1" x14ac:dyDescent="0.2">
      <c r="A27" s="1280"/>
      <c r="B27" s="1281"/>
      <c r="C27" s="1282"/>
      <c r="D27" s="2417"/>
      <c r="E27" s="2417"/>
      <c r="F27" s="2417"/>
    </row>
    <row r="28" spans="1:6" ht="20.65" customHeight="1" x14ac:dyDescent="0.2">
      <c r="A28" s="1280"/>
      <c r="B28" s="1281"/>
      <c r="C28" s="1282"/>
      <c r="D28" s="2417"/>
      <c r="E28" s="2417"/>
      <c r="F28" s="2417"/>
    </row>
    <row r="29" spans="1:6" ht="20.65" customHeight="1" x14ac:dyDescent="0.2">
      <c r="A29" s="1280"/>
      <c r="B29" s="1281"/>
      <c r="C29" s="1282"/>
      <c r="D29" s="2417"/>
      <c r="E29" s="2417"/>
      <c r="F29" s="2417"/>
    </row>
    <row r="30" spans="1:6" ht="12" customHeight="1" x14ac:dyDescent="0.2">
      <c r="A30" s="328"/>
      <c r="B30" s="328"/>
      <c r="C30" s="1395"/>
      <c r="D30" s="1835"/>
      <c r="E30" s="1283"/>
    </row>
    <row r="31" spans="1:6" ht="12" customHeight="1" x14ac:dyDescent="0.2">
      <c r="A31" s="1284" t="s">
        <v>1544</v>
      </c>
      <c r="B31" s="328"/>
      <c r="C31" s="1395"/>
      <c r="D31" s="1835"/>
      <c r="E31" s="1283"/>
    </row>
    <row r="32" spans="1:6" ht="30" customHeight="1" x14ac:dyDescent="0.2">
      <c r="A32" s="2418" t="s">
        <v>2145</v>
      </c>
      <c r="B32" s="2418"/>
      <c r="C32" s="2418"/>
      <c r="D32" s="2418"/>
      <c r="E32" s="2418"/>
      <c r="F32" s="2418"/>
    </row>
    <row r="33" spans="1:6" ht="13.5" customHeight="1" x14ac:dyDescent="0.2">
      <c r="A33" s="328" t="s">
        <v>1429</v>
      </c>
      <c r="B33" s="328"/>
      <c r="C33" s="1285">
        <v>43287</v>
      </c>
      <c r="D33" s="1835"/>
      <c r="E33" s="1283"/>
    </row>
    <row r="34" spans="1:6" ht="13.5" customHeight="1" x14ac:dyDescent="0.2">
      <c r="A34" s="328" t="s">
        <v>1817</v>
      </c>
      <c r="B34" s="328"/>
      <c r="C34" s="1286">
        <v>32372</v>
      </c>
      <c r="D34" s="1835" t="s">
        <v>1579</v>
      </c>
      <c r="E34" s="2419">
        <f>+C33+C34</f>
        <v>75659</v>
      </c>
      <c r="F34" s="2420"/>
    </row>
    <row r="35" spans="1:6" ht="12" customHeight="1" x14ac:dyDescent="0.2">
      <c r="A35" s="328"/>
      <c r="B35" s="328"/>
      <c r="C35" s="1836"/>
      <c r="D35" s="1835"/>
      <c r="E35" s="1287"/>
      <c r="F35" s="1288"/>
    </row>
    <row r="36" spans="1:6" ht="13.5" customHeight="1" x14ac:dyDescent="0.2">
      <c r="A36" s="1284" t="s">
        <v>1545</v>
      </c>
      <c r="B36" s="328"/>
      <c r="C36" s="1395"/>
      <c r="D36" s="1835"/>
      <c r="E36" s="1283"/>
    </row>
    <row r="37" spans="1:6" ht="14.25" customHeight="1" x14ac:dyDescent="0.2">
      <c r="A37" s="328" t="s">
        <v>1479</v>
      </c>
      <c r="B37" s="328"/>
      <c r="C37" s="1837"/>
      <c r="D37" s="1835"/>
      <c r="E37" s="1283"/>
    </row>
    <row r="38" spans="1:6" ht="14.25" customHeight="1" x14ac:dyDescent="0.2">
      <c r="A38" s="328"/>
      <c r="B38" s="328" t="s">
        <v>1430</v>
      </c>
      <c r="C38" s="1289"/>
      <c r="D38" s="1835"/>
      <c r="E38" s="1283"/>
    </row>
    <row r="39" spans="1:6" ht="14.25" customHeight="1" x14ac:dyDescent="0.2">
      <c r="A39" s="328"/>
      <c r="B39" s="328" t="s">
        <v>1431</v>
      </c>
      <c r="C39" s="1289"/>
      <c r="D39" s="1835"/>
      <c r="E39" s="1283"/>
    </row>
    <row r="40" spans="1:6" ht="14.25" customHeight="1" x14ac:dyDescent="0.2">
      <c r="A40" s="328"/>
      <c r="B40" s="328" t="s">
        <v>1432</v>
      </c>
      <c r="C40" s="1289"/>
      <c r="D40" s="1835"/>
      <c r="E40" s="1283"/>
    </row>
    <row r="41" spans="1:6" ht="14.25" customHeight="1" x14ac:dyDescent="0.2">
      <c r="A41" s="328"/>
      <c r="B41" s="328" t="s">
        <v>1433</v>
      </c>
      <c r="C41" s="1289"/>
      <c r="D41" s="1835"/>
      <c r="E41" s="1283"/>
    </row>
    <row r="42" spans="1:6" ht="14.25" customHeight="1" x14ac:dyDescent="0.2">
      <c r="A42" s="328" t="s">
        <v>1434</v>
      </c>
      <c r="B42" s="328"/>
      <c r="C42" s="1833"/>
      <c r="D42" s="1835"/>
      <c r="E42" s="1283"/>
    </row>
    <row r="43" spans="1:6" ht="14.25" customHeight="1" x14ac:dyDescent="0.2">
      <c r="A43" s="328" t="s">
        <v>1435</v>
      </c>
      <c r="B43" s="328"/>
      <c r="C43" s="1290" t="s">
        <v>382</v>
      </c>
      <c r="D43" s="1835"/>
      <c r="E43" s="1283"/>
    </row>
    <row r="44" spans="1:6" ht="14.25" customHeight="1" x14ac:dyDescent="0.2">
      <c r="A44" s="328"/>
      <c r="B44" s="328"/>
      <c r="C44" s="1837" t="s">
        <v>1436</v>
      </c>
      <c r="D44" s="1835"/>
      <c r="E44" s="1283"/>
    </row>
    <row r="45" spans="1:6" ht="13.5" customHeight="1" x14ac:dyDescent="0.2">
      <c r="B45" s="322"/>
      <c r="C45" s="1291"/>
      <c r="D45" s="1291"/>
    </row>
    <row r="46" spans="1:6" x14ac:dyDescent="0.2">
      <c r="A46" s="1292" t="s">
        <v>1720</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21" t="s">
        <v>1580</v>
      </c>
      <c r="C49" s="2421"/>
      <c r="D49" s="2421"/>
      <c r="E49" s="1329"/>
    </row>
    <row r="50" spans="1:5" s="1297" customFormat="1" ht="3.75" customHeight="1" x14ac:dyDescent="0.2">
      <c r="A50" s="1296"/>
      <c r="B50" s="1777"/>
      <c r="C50" s="1777"/>
      <c r="D50" s="1777"/>
      <c r="E50" s="1329"/>
    </row>
    <row r="51" spans="1:5" s="1297" customFormat="1" ht="20.25" customHeight="1" x14ac:dyDescent="0.2">
      <c r="A51" s="1298">
        <v>6</v>
      </c>
      <c r="B51" s="2416" t="s">
        <v>1546</v>
      </c>
      <c r="C51" s="2416"/>
      <c r="D51" s="2416"/>
    </row>
    <row r="52" spans="1:5" ht="14.25" customHeight="1" x14ac:dyDescent="0.2">
      <c r="A52" s="1298"/>
      <c r="B52" s="2416"/>
      <c r="C52" s="2416"/>
      <c r="D52" s="2416"/>
    </row>
  </sheetData>
  <sheetProtection password="F60E"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D45" sqref="D45:E45"/>
    </sheetView>
  </sheetViews>
  <sheetFormatPr defaultColWidth="9.140625" defaultRowHeight="12.75" x14ac:dyDescent="0.2"/>
  <cols>
    <col min="1" max="1" width="1.42578125" style="1297" customWidth="1"/>
    <col min="2" max="2" width="24.42578125" style="1300"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40" t="str">
        <f>'Single Audit Cover'!A7</f>
        <v>East Maine SD 63</v>
      </c>
      <c r="C1" s="2441"/>
      <c r="D1" s="2441"/>
      <c r="E1" s="2441"/>
      <c r="F1" s="2441"/>
      <c r="G1" s="2441"/>
      <c r="H1" s="2441"/>
      <c r="I1" s="2441"/>
      <c r="J1" s="1339"/>
    </row>
    <row r="2" spans="2:10" s="317" customFormat="1" ht="12.75" customHeight="1" x14ac:dyDescent="0.2">
      <c r="B2" s="2442" t="str">
        <f>'Single Audit Cover'!E7</f>
        <v>05-016-0630-02</v>
      </c>
      <c r="C2" s="2443"/>
      <c r="D2" s="2443"/>
      <c r="E2" s="2443"/>
      <c r="F2" s="2443"/>
      <c r="G2" s="2443"/>
      <c r="H2" s="2443"/>
      <c r="I2" s="2443"/>
      <c r="J2" s="1339"/>
    </row>
    <row r="3" spans="2:10" s="317" customFormat="1" ht="12.75" customHeight="1" x14ac:dyDescent="0.2">
      <c r="B3" s="2444" t="s">
        <v>1280</v>
      </c>
      <c r="C3" s="2445"/>
      <c r="D3" s="2445"/>
      <c r="E3" s="2445"/>
      <c r="F3" s="2445"/>
      <c r="G3" s="2445"/>
      <c r="H3" s="2445"/>
      <c r="I3" s="2445"/>
      <c r="J3" s="1340"/>
    </row>
    <row r="4" spans="2:10" s="317" customFormat="1" ht="12.75" customHeight="1" x14ac:dyDescent="0.2">
      <c r="B4" s="2444" t="str">
        <f>'Single Audit Cover'!A4</f>
        <v>Year Ending June 30, 2019</v>
      </c>
      <c r="C4" s="2445"/>
      <c r="D4" s="2445"/>
      <c r="E4" s="2445"/>
      <c r="F4" s="2445"/>
      <c r="G4" s="2445"/>
      <c r="H4" s="2445"/>
      <c r="I4" s="2445"/>
    </row>
    <row r="5" spans="2:10" s="317" customFormat="1" ht="6.2" customHeight="1" x14ac:dyDescent="0.2">
      <c r="B5" s="1341" t="s">
        <v>1168</v>
      </c>
      <c r="C5" s="1291"/>
      <c r="D5" s="1291"/>
      <c r="E5" s="1313"/>
      <c r="F5" s="322"/>
      <c r="G5" s="322"/>
      <c r="H5" s="322"/>
      <c r="I5" s="322"/>
    </row>
    <row r="6" spans="2:10" s="317" customFormat="1" ht="6.2" customHeight="1" x14ac:dyDescent="0.2">
      <c r="B6" s="1342"/>
      <c r="C6" s="1309"/>
      <c r="D6" s="1309"/>
      <c r="E6" s="1310"/>
      <c r="F6" s="1309"/>
      <c r="G6" s="1309"/>
      <c r="H6" s="1309"/>
      <c r="I6" s="1309"/>
    </row>
    <row r="7" spans="2:10" s="317" customFormat="1" ht="13.5" customHeight="1" x14ac:dyDescent="0.2">
      <c r="B7" s="2444" t="s">
        <v>1279</v>
      </c>
      <c r="C7" s="2445"/>
      <c r="D7" s="2445"/>
      <c r="E7" s="2445"/>
      <c r="F7" s="2445"/>
      <c r="G7" s="2445"/>
      <c r="H7" s="2445"/>
      <c r="I7" s="2445"/>
    </row>
    <row r="8" spans="2:10" s="317" customFormat="1" ht="6.2" customHeight="1" x14ac:dyDescent="0.2">
      <c r="B8" s="1343" t="s">
        <v>1168</v>
      </c>
      <c r="C8" s="1344"/>
      <c r="D8" s="1344"/>
      <c r="E8" s="1345"/>
      <c r="F8" s="1344"/>
      <c r="G8" s="1344"/>
      <c r="H8" s="1344"/>
      <c r="I8" s="1344"/>
    </row>
    <row r="9" spans="2:10" s="317" customFormat="1" ht="9" customHeight="1" x14ac:dyDescent="0.2">
      <c r="B9" s="1346"/>
      <c r="C9" s="322"/>
      <c r="D9" s="322"/>
      <c r="E9" s="1313"/>
      <c r="F9" s="322"/>
      <c r="G9" s="322"/>
      <c r="H9" s="322"/>
      <c r="I9" s="322"/>
    </row>
    <row r="10" spans="2:10" s="317" customFormat="1" ht="12.75" customHeight="1" x14ac:dyDescent="0.2">
      <c r="B10" s="1347" t="s">
        <v>1278</v>
      </c>
      <c r="C10" s="1348"/>
      <c r="D10" s="1348"/>
      <c r="E10" s="1255"/>
    </row>
    <row r="11" spans="2:10" s="317" customFormat="1" ht="13.5" customHeight="1" x14ac:dyDescent="0.2">
      <c r="B11" s="1299" t="s">
        <v>1277</v>
      </c>
      <c r="C11" s="2446" t="s">
        <v>2147</v>
      </c>
      <c r="D11" s="2446"/>
      <c r="E11" s="1349"/>
      <c r="F11" s="1349"/>
      <c r="G11" s="1349"/>
    </row>
    <row r="12" spans="2:10" s="317" customFormat="1" ht="11.45" customHeight="1" x14ac:dyDescent="0.2">
      <c r="B12" s="1300"/>
      <c r="C12" s="1350" t="s">
        <v>1437</v>
      </c>
      <c r="D12" s="1351"/>
      <c r="E12" s="1255"/>
    </row>
    <row r="13" spans="2:10" s="317" customFormat="1" ht="12.75" customHeight="1" x14ac:dyDescent="0.2">
      <c r="B13" s="1352"/>
      <c r="C13" s="1317"/>
      <c r="D13" s="1317"/>
      <c r="E13" s="1255"/>
    </row>
    <row r="14" spans="2:10" s="317" customFormat="1" ht="12.75" customHeight="1" x14ac:dyDescent="0.2">
      <c r="B14" s="1302" t="s">
        <v>1276</v>
      </c>
      <c r="C14" s="1279"/>
      <c r="E14" s="1255"/>
    </row>
    <row r="15" spans="2:10" s="317" customFormat="1" ht="13.5" customHeight="1" x14ac:dyDescent="0.2">
      <c r="B15" s="1353" t="s">
        <v>1273</v>
      </c>
      <c r="C15" s="1354"/>
      <c r="D15" s="1328"/>
      <c r="E15" s="1355"/>
      <c r="F15" s="1297" t="s">
        <v>884</v>
      </c>
      <c r="G15" s="1355" t="s">
        <v>2041</v>
      </c>
      <c r="H15" s="1297" t="s">
        <v>1271</v>
      </c>
      <c r="I15" s="1297"/>
    </row>
    <row r="16" spans="2:10" s="317" customFormat="1" ht="8.4499999999999993" customHeight="1" x14ac:dyDescent="0.2">
      <c r="B16" s="1302"/>
      <c r="C16" s="1279"/>
      <c r="E16" s="1313"/>
      <c r="F16" s="1297"/>
      <c r="G16" s="322"/>
      <c r="H16" s="1297"/>
      <c r="I16" s="1297"/>
    </row>
    <row r="17" spans="2:9" s="317" customFormat="1" ht="13.5" customHeight="1" x14ac:dyDescent="0.2">
      <c r="B17" s="1353" t="s">
        <v>1272</v>
      </c>
      <c r="C17" s="1354"/>
      <c r="D17" s="1328"/>
      <c r="E17" s="1356"/>
      <c r="F17" s="1254"/>
      <c r="G17" s="1356"/>
      <c r="H17" s="1297"/>
      <c r="I17" s="1297"/>
    </row>
    <row r="18" spans="2:9" s="317" customFormat="1" ht="12.75" customHeight="1" x14ac:dyDescent="0.2">
      <c r="B18" s="1353" t="s">
        <v>1438</v>
      </c>
      <c r="C18" s="1354"/>
      <c r="D18" s="1328"/>
      <c r="E18" s="1355"/>
      <c r="F18" s="1297" t="s">
        <v>884</v>
      </c>
      <c r="G18" s="1355" t="s">
        <v>2041</v>
      </c>
      <c r="H18" s="1297" t="s">
        <v>1271</v>
      </c>
      <c r="I18" s="1297"/>
    </row>
    <row r="19" spans="2:9" s="317" customFormat="1" ht="8.4499999999999993" customHeight="1" x14ac:dyDescent="0.2">
      <c r="B19" s="1302"/>
      <c r="C19" s="1279"/>
      <c r="E19" s="1313"/>
      <c r="F19" s="1297"/>
      <c r="G19" s="322"/>
      <c r="H19" s="1297"/>
      <c r="I19" s="1297"/>
    </row>
    <row r="20" spans="2:9" s="317" customFormat="1" ht="13.5" customHeight="1" x14ac:dyDescent="0.2">
      <c r="B20" s="1353" t="s">
        <v>1581</v>
      </c>
      <c r="C20" s="1354"/>
      <c r="D20" s="1328"/>
      <c r="E20" s="1355"/>
      <c r="F20" s="1297" t="s">
        <v>884</v>
      </c>
      <c r="G20" s="1355" t="s">
        <v>2041</v>
      </c>
      <c r="H20" s="1297" t="s">
        <v>99</v>
      </c>
      <c r="I20" s="1297"/>
    </row>
    <row r="21" spans="2:9" s="317" customFormat="1" ht="12.75" customHeight="1" x14ac:dyDescent="0.2">
      <c r="B21" s="1302"/>
      <c r="C21" s="1279"/>
      <c r="E21" s="1313"/>
      <c r="F21" s="1297"/>
      <c r="G21" s="322"/>
      <c r="H21" s="1297"/>
      <c r="I21" s="1297"/>
    </row>
    <row r="22" spans="2:9" s="317" customFormat="1" ht="12.75" customHeight="1" x14ac:dyDescent="0.2">
      <c r="B22" s="1347" t="s">
        <v>1275</v>
      </c>
      <c r="C22" s="1357"/>
      <c r="D22" s="1348"/>
      <c r="E22" s="1313"/>
      <c r="F22" s="1297"/>
      <c r="G22" s="322"/>
      <c r="H22" s="1297"/>
      <c r="I22" s="1297"/>
    </row>
    <row r="23" spans="2:9" s="317" customFormat="1" ht="12.75" customHeight="1" x14ac:dyDescent="0.2">
      <c r="B23" s="1302" t="s">
        <v>1274</v>
      </c>
      <c r="C23" s="1279"/>
      <c r="E23" s="1313"/>
      <c r="F23" s="1297"/>
      <c r="G23" s="322"/>
      <c r="H23" s="1297"/>
      <c r="I23" s="1297"/>
    </row>
    <row r="24" spans="2:9" s="317" customFormat="1" ht="13.5" customHeight="1" x14ac:dyDescent="0.2">
      <c r="B24" s="1353" t="s">
        <v>1273</v>
      </c>
      <c r="C24" s="1354"/>
      <c r="D24" s="1328"/>
      <c r="E24" s="1355"/>
      <c r="F24" s="1297" t="s">
        <v>884</v>
      </c>
      <c r="G24" s="1355" t="s">
        <v>2041</v>
      </c>
      <c r="H24" s="1297" t="s">
        <v>1271</v>
      </c>
      <c r="I24" s="1297"/>
    </row>
    <row r="25" spans="2:9" s="317" customFormat="1" ht="8.4499999999999993" customHeight="1" x14ac:dyDescent="0.2">
      <c r="B25" s="1302"/>
      <c r="C25" s="1279"/>
      <c r="E25" s="1313"/>
      <c r="F25" s="1297"/>
      <c r="G25" s="322"/>
      <c r="H25" s="1297"/>
      <c r="I25" s="1297"/>
    </row>
    <row r="26" spans="2:9" s="317" customFormat="1" ht="13.5" customHeight="1" x14ac:dyDescent="0.2">
      <c r="B26" s="1353" t="s">
        <v>1272</v>
      </c>
      <c r="C26" s="1354"/>
      <c r="D26" s="1328"/>
      <c r="E26" s="1356"/>
      <c r="F26" s="1254"/>
      <c r="G26" s="1356"/>
      <c r="H26" s="1297"/>
      <c r="I26" s="1297"/>
    </row>
    <row r="27" spans="2:9" s="317" customFormat="1" ht="12.75" customHeight="1" x14ac:dyDescent="0.2">
      <c r="B27" s="1353" t="s">
        <v>1438</v>
      </c>
      <c r="C27" s="1354"/>
      <c r="D27" s="1328"/>
      <c r="E27" s="1355"/>
      <c r="F27" s="1297" t="s">
        <v>884</v>
      </c>
      <c r="G27" s="1355" t="s">
        <v>2041</v>
      </c>
      <c r="H27" s="1297" t="s">
        <v>1271</v>
      </c>
      <c r="I27" s="1297"/>
    </row>
    <row r="28" spans="2:9" s="317" customFormat="1" ht="12.75" customHeight="1" x14ac:dyDescent="0.2">
      <c r="B28" s="1302"/>
      <c r="C28" s="1279"/>
      <c r="E28" s="1255"/>
    </row>
    <row r="29" spans="2:9" s="317" customFormat="1" ht="12.75" customHeight="1" x14ac:dyDescent="0.2">
      <c r="B29" s="1302" t="s">
        <v>1270</v>
      </c>
      <c r="C29" s="1279"/>
      <c r="D29" s="2447" t="s">
        <v>2147</v>
      </c>
      <c r="E29" s="2447"/>
      <c r="F29" s="2447"/>
      <c r="G29" s="2447"/>
      <c r="H29" s="2447"/>
      <c r="I29" s="2447"/>
    </row>
    <row r="30" spans="2:9" s="317" customFormat="1" x14ac:dyDescent="0.2">
      <c r="B30" s="1302"/>
      <c r="C30" s="322"/>
      <c r="D30" s="1350" t="s">
        <v>1727</v>
      </c>
      <c r="E30" s="1351"/>
      <c r="F30" s="1351"/>
      <c r="G30" s="1351"/>
      <c r="H30" s="1351"/>
      <c r="I30" s="1351"/>
    </row>
    <row r="31" spans="2:9" s="317" customFormat="1" ht="9.9499999999999993" customHeight="1" x14ac:dyDescent="0.2">
      <c r="B31" s="1302"/>
      <c r="E31" s="1255"/>
    </row>
    <row r="32" spans="2:9" s="317" customFormat="1" x14ac:dyDescent="0.2">
      <c r="B32" s="1302" t="s">
        <v>1269</v>
      </c>
      <c r="C32" s="1279"/>
      <c r="E32" s="1255"/>
    </row>
    <row r="33" spans="2:9" ht="13.5" customHeight="1" x14ac:dyDescent="0.2">
      <c r="B33" s="1302" t="s">
        <v>1547</v>
      </c>
      <c r="C33" s="1279"/>
      <c r="E33" s="1355"/>
      <c r="F33" s="1297" t="s">
        <v>884</v>
      </c>
      <c r="G33" s="1355" t="s">
        <v>2041</v>
      </c>
      <c r="H33" s="1297" t="s">
        <v>99</v>
      </c>
    </row>
    <row r="35" spans="2:9" x14ac:dyDescent="0.2">
      <c r="B35" s="1358" t="s">
        <v>1728</v>
      </c>
      <c r="C35" s="1359"/>
      <c r="D35" s="1264"/>
    </row>
    <row r="36" spans="2:9" ht="6" customHeight="1" x14ac:dyDescent="0.2">
      <c r="B36" s="1358"/>
      <c r="C36" s="1359"/>
      <c r="D36" s="1264"/>
    </row>
    <row r="37" spans="2:9" ht="17.25" customHeight="1" x14ac:dyDescent="0.2">
      <c r="B37" s="1360" t="s">
        <v>1729</v>
      </c>
      <c r="C37" s="2448" t="s">
        <v>1730</v>
      </c>
      <c r="D37" s="2449"/>
      <c r="E37" s="2449"/>
      <c r="F37" s="2450"/>
      <c r="G37" s="2448" t="s">
        <v>1582</v>
      </c>
      <c r="H37" s="2449"/>
      <c r="I37" s="2450"/>
    </row>
    <row r="38" spans="2:9" ht="16.5" customHeight="1" x14ac:dyDescent="0.2">
      <c r="B38" s="1361" t="s">
        <v>2148</v>
      </c>
      <c r="C38" s="2436" t="s">
        <v>2101</v>
      </c>
      <c r="D38" s="2437"/>
      <c r="E38" s="2437"/>
      <c r="F38" s="2438"/>
      <c r="G38" s="2451">
        <v>859452</v>
      </c>
      <c r="H38" s="2452"/>
      <c r="I38" s="2453"/>
    </row>
    <row r="39" spans="2:9" ht="16.5" customHeight="1" x14ac:dyDescent="0.2">
      <c r="B39" s="1361"/>
      <c r="C39" s="2436"/>
      <c r="D39" s="2437"/>
      <c r="E39" s="2437"/>
      <c r="F39" s="2438"/>
      <c r="G39" s="2439"/>
      <c r="H39" s="2439"/>
      <c r="I39" s="2439"/>
    </row>
    <row r="40" spans="2:9" ht="16.5" customHeight="1" x14ac:dyDescent="0.2">
      <c r="B40" s="1361"/>
      <c r="C40" s="2436"/>
      <c r="D40" s="2437"/>
      <c r="E40" s="2437"/>
      <c r="F40" s="2438"/>
      <c r="G40" s="2439"/>
      <c r="H40" s="2439"/>
      <c r="I40" s="2439"/>
    </row>
    <row r="41" spans="2:9" ht="16.5" customHeight="1" x14ac:dyDescent="0.2">
      <c r="B41" s="1361"/>
      <c r="C41" s="2436"/>
      <c r="D41" s="2437"/>
      <c r="E41" s="2437"/>
      <c r="F41" s="2438"/>
      <c r="G41" s="2439"/>
      <c r="H41" s="2439"/>
      <c r="I41" s="2439"/>
    </row>
    <row r="42" spans="2:9" ht="16.5" customHeight="1" x14ac:dyDescent="0.2">
      <c r="B42" s="1361"/>
      <c r="C42" s="2436"/>
      <c r="D42" s="2437"/>
      <c r="E42" s="2437"/>
      <c r="F42" s="2438"/>
      <c r="G42" s="2439"/>
      <c r="H42" s="2439"/>
      <c r="I42" s="2439"/>
    </row>
    <row r="43" spans="2:9" ht="16.5" customHeight="1" x14ac:dyDescent="0.2">
      <c r="B43" s="1361"/>
      <c r="C43" s="2429" t="s">
        <v>1583</v>
      </c>
      <c r="D43" s="2430"/>
      <c r="E43" s="2430"/>
      <c r="F43" s="2431"/>
      <c r="G43" s="2432">
        <f>SUM(G38:I42)</f>
        <v>859452</v>
      </c>
      <c r="H43" s="2432"/>
      <c r="I43" s="2432"/>
    </row>
    <row r="44" spans="2:9" ht="12.75" customHeight="1" x14ac:dyDescent="0.2"/>
    <row r="45" spans="2:9" ht="12.75" customHeight="1" x14ac:dyDescent="0.2">
      <c r="B45" s="1352" t="s">
        <v>1818</v>
      </c>
      <c r="D45" s="2433">
        <v>2732768</v>
      </c>
      <c r="E45" s="2434"/>
    </row>
    <row r="46" spans="2:9" ht="5.25" customHeight="1" x14ac:dyDescent="0.2">
      <c r="B46" s="1362"/>
      <c r="D46" s="1363"/>
      <c r="E46" s="1364"/>
    </row>
    <row r="47" spans="2:9" ht="12.75" customHeight="1" x14ac:dyDescent="0.2">
      <c r="B47" s="1297" t="s">
        <v>1584</v>
      </c>
      <c r="C47" s="1297"/>
      <c r="D47" s="1365">
        <f>+G43/D45</f>
        <v>0.31449870607384162</v>
      </c>
      <c r="E47" s="1366"/>
      <c r="F47" s="1367"/>
      <c r="I47" s="1368"/>
    </row>
    <row r="48" spans="2:9" ht="9.9499999999999993" customHeight="1" x14ac:dyDescent="0.2"/>
    <row r="49" spans="1:9" x14ac:dyDescent="0.2">
      <c r="B49" s="1302" t="s">
        <v>1268</v>
      </c>
      <c r="C49" s="1279"/>
      <c r="D49" s="1279"/>
      <c r="E49" s="2435">
        <v>750000</v>
      </c>
      <c r="F49" s="2435"/>
      <c r="G49" s="2435"/>
      <c r="H49" s="322"/>
    </row>
    <row r="51" spans="1:9" ht="13.5" customHeight="1" x14ac:dyDescent="0.2">
      <c r="B51" s="1302" t="s">
        <v>1267</v>
      </c>
      <c r="C51" s="1279"/>
      <c r="E51" s="1355" t="s">
        <v>2041</v>
      </c>
      <c r="F51" s="1297" t="s">
        <v>884</v>
      </c>
      <c r="G51" s="1355"/>
      <c r="H51" s="1297" t="s">
        <v>99</v>
      </c>
    </row>
    <row r="52" spans="1:9" x14ac:dyDescent="0.2">
      <c r="B52" s="1301"/>
      <c r="C52" s="1294"/>
      <c r="D52" s="1369"/>
      <c r="E52" s="1370"/>
      <c r="F52" s="1371"/>
      <c r="G52" s="1371"/>
      <c r="H52" s="1371"/>
      <c r="I52" s="1371"/>
    </row>
    <row r="53" spans="1:9" ht="6" customHeight="1" x14ac:dyDescent="0.2">
      <c r="B53" s="1346"/>
      <c r="C53" s="322"/>
      <c r="D53" s="1372"/>
      <c r="E53" s="1373"/>
      <c r="F53" s="1374"/>
      <c r="G53" s="1374"/>
      <c r="H53" s="1374"/>
      <c r="I53" s="1374"/>
    </row>
    <row r="54" spans="1:9" s="1378" customFormat="1" ht="14.25" x14ac:dyDescent="0.2">
      <c r="A54" s="1375"/>
      <c r="B54" s="1376" t="s">
        <v>1731</v>
      </c>
      <c r="C54" s="1377"/>
      <c r="D54" s="1377"/>
    </row>
    <row r="55" spans="1:9" s="1378" customFormat="1" ht="12.75" customHeight="1" x14ac:dyDescent="0.2">
      <c r="A55" s="1375"/>
      <c r="B55" s="1379" t="s">
        <v>1585</v>
      </c>
      <c r="C55" s="1375"/>
      <c r="D55" s="1375"/>
    </row>
    <row r="56" spans="1:9" s="1378" customFormat="1" ht="12.75" customHeight="1" x14ac:dyDescent="0.2">
      <c r="A56" s="1375"/>
      <c r="B56" s="1379" t="s">
        <v>1586</v>
      </c>
      <c r="C56" s="1375"/>
      <c r="D56" s="1375"/>
    </row>
    <row r="57" spans="1:9" s="1378" customFormat="1" ht="3.95" customHeight="1" x14ac:dyDescent="0.2">
      <c r="A57" s="1375"/>
      <c r="B57" s="1379"/>
      <c r="C57" s="1375"/>
      <c r="D57" s="1375"/>
    </row>
    <row r="58" spans="1:9" s="1378" customFormat="1" ht="13.5" customHeight="1" x14ac:dyDescent="0.2">
      <c r="A58" s="1375"/>
      <c r="B58" s="1380" t="s">
        <v>1732</v>
      </c>
      <c r="C58" s="1381"/>
      <c r="D58" s="1381"/>
    </row>
    <row r="59" spans="1:9" s="1378" customFormat="1" ht="3.95" customHeight="1" x14ac:dyDescent="0.2">
      <c r="A59" s="1375"/>
      <c r="B59" s="1380"/>
      <c r="C59" s="1381"/>
      <c r="D59" s="1381"/>
    </row>
    <row r="60" spans="1:9" s="1378" customFormat="1" ht="13.5" customHeight="1" x14ac:dyDescent="0.2">
      <c r="A60" s="1375"/>
      <c r="B60" s="1380" t="s">
        <v>1733</v>
      </c>
      <c r="C60" s="1381"/>
      <c r="D60" s="1381"/>
    </row>
    <row r="61" spans="1:9" s="1378" customFormat="1" ht="3.95" customHeight="1" x14ac:dyDescent="0.2">
      <c r="A61" s="1375"/>
      <c r="B61" s="1380"/>
      <c r="C61" s="1381"/>
      <c r="D61" s="1381"/>
    </row>
    <row r="62" spans="1:9" s="1378" customFormat="1" ht="12.75" customHeight="1" x14ac:dyDescent="0.2">
      <c r="A62" s="1375"/>
      <c r="B62" s="1380" t="s">
        <v>1734</v>
      </c>
      <c r="C62" s="1381"/>
      <c r="D62" s="1381"/>
    </row>
    <row r="63" spans="1:9" s="1378" customFormat="1" ht="13.5" customHeight="1" x14ac:dyDescent="0.2">
      <c r="A63" s="1375"/>
      <c r="B63" s="1379" t="s">
        <v>1587</v>
      </c>
      <c r="C63" s="1375"/>
      <c r="D63" s="1375"/>
    </row>
  </sheetData>
  <sheetProtection password="F60E"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40" t="str">
        <f>'Single Audit Cover'!A7</f>
        <v>East Maine SD 63</v>
      </c>
      <c r="C1" s="2440"/>
      <c r="D1" s="2440"/>
      <c r="E1" s="2440"/>
      <c r="F1" s="2440"/>
      <c r="G1" s="2440"/>
      <c r="H1" s="2440"/>
      <c r="I1" s="2440"/>
      <c r="J1" s="2440"/>
      <c r="K1" s="2440"/>
      <c r="L1" s="1304"/>
      <c r="M1" s="1304"/>
    </row>
    <row r="2" spans="1:13" ht="12" customHeight="1" x14ac:dyDescent="0.2">
      <c r="B2" s="2442" t="str">
        <f>'Single Audit Cover'!E7</f>
        <v>05-016-0630-02</v>
      </c>
      <c r="C2" s="2442"/>
      <c r="D2" s="2442"/>
      <c r="E2" s="2442"/>
      <c r="F2" s="2442"/>
      <c r="G2" s="2442"/>
      <c r="H2" s="2442"/>
      <c r="I2" s="2442"/>
      <c r="J2" s="2442"/>
      <c r="K2" s="2442"/>
      <c r="L2" s="1305"/>
      <c r="M2" s="1306"/>
    </row>
    <row r="3" spans="1:13" ht="10.35" customHeight="1" x14ac:dyDescent="0.2">
      <c r="B3" s="2456" t="s">
        <v>1280</v>
      </c>
      <c r="C3" s="2456"/>
      <c r="D3" s="2456"/>
      <c r="E3" s="2456"/>
      <c r="F3" s="2456"/>
      <c r="G3" s="2456"/>
      <c r="H3" s="2456"/>
      <c r="I3" s="2456"/>
      <c r="J3" s="2456"/>
      <c r="K3" s="2456"/>
      <c r="L3" s="1307"/>
      <c r="M3" s="1307"/>
    </row>
    <row r="4" spans="1:13" ht="14.25" customHeight="1" x14ac:dyDescent="0.2">
      <c r="B4" s="2457" t="str">
        <f>'Single Audit Cover'!A4</f>
        <v>Year Ending June 30, 2019</v>
      </c>
      <c r="C4" s="2457"/>
      <c r="D4" s="2457"/>
      <c r="E4" s="2457"/>
      <c r="F4" s="2457"/>
      <c r="G4" s="2457"/>
      <c r="H4" s="2457"/>
      <c r="I4" s="2457"/>
      <c r="J4" s="2457"/>
      <c r="K4" s="2457"/>
      <c r="L4" s="313"/>
      <c r="M4" s="313"/>
    </row>
    <row r="5" spans="1:13" ht="7.5" customHeight="1" x14ac:dyDescent="0.2">
      <c r="B5" s="1257" t="s">
        <v>1168</v>
      </c>
      <c r="C5" s="1257"/>
    </row>
    <row r="6" spans="1:13" ht="7.5" customHeight="1" x14ac:dyDescent="0.2">
      <c r="B6" s="1308"/>
      <c r="C6" s="1308"/>
      <c r="D6" s="1309"/>
      <c r="E6" s="1309"/>
      <c r="F6" s="1309"/>
      <c r="G6" s="1310"/>
      <c r="H6" s="1309"/>
      <c r="I6" s="1310"/>
      <c r="J6" s="1309"/>
      <c r="K6" s="1309"/>
      <c r="L6" s="1311"/>
    </row>
    <row r="7" spans="1:13" ht="12.75" customHeight="1" x14ac:dyDescent="0.2">
      <c r="A7" s="1279"/>
      <c r="B7" s="2457" t="s">
        <v>1291</v>
      </c>
      <c r="C7" s="2457"/>
      <c r="D7" s="2458"/>
      <c r="E7" s="2458"/>
      <c r="F7" s="2458"/>
      <c r="G7" s="2458"/>
      <c r="H7" s="2458"/>
      <c r="I7" s="2458"/>
      <c r="J7" s="2458"/>
      <c r="K7" s="2458"/>
      <c r="L7" s="1312"/>
    </row>
    <row r="8" spans="1:13" ht="7.5" customHeight="1" x14ac:dyDescent="0.2">
      <c r="B8" s="322"/>
      <c r="C8" s="322"/>
      <c r="D8" s="322"/>
      <c r="E8" s="322"/>
      <c r="F8" s="322"/>
      <c r="G8" s="1313"/>
      <c r="H8" s="322"/>
      <c r="I8" s="1313"/>
      <c r="J8" s="322"/>
      <c r="K8" s="322"/>
      <c r="L8" s="1311"/>
    </row>
    <row r="9" spans="1:13" ht="9.6" customHeight="1" x14ac:dyDescent="0.2">
      <c r="B9" s="1309"/>
      <c r="C9" s="1309"/>
      <c r="D9" s="1309"/>
      <c r="E9" s="1309"/>
      <c r="F9" s="1309"/>
      <c r="G9" s="1310"/>
      <c r="H9" s="1309"/>
      <c r="I9" s="1310"/>
      <c r="J9" s="1309"/>
      <c r="K9" s="1309"/>
      <c r="L9" s="1311"/>
    </row>
    <row r="10" spans="1:13" ht="16.5" customHeight="1" x14ac:dyDescent="0.2">
      <c r="B10" s="1314" t="s">
        <v>1721</v>
      </c>
      <c r="C10" s="1315" t="s">
        <v>1968</v>
      </c>
      <c r="D10" s="1316" t="s">
        <v>2151</v>
      </c>
      <c r="E10" s="322"/>
      <c r="F10" s="1317" t="s">
        <v>1290</v>
      </c>
      <c r="G10" s="1318"/>
      <c r="H10" s="1319" t="s">
        <v>1289</v>
      </c>
      <c r="I10" s="1318"/>
      <c r="J10" s="1320" t="s">
        <v>1288</v>
      </c>
      <c r="K10" s="322"/>
      <c r="L10" s="1311"/>
    </row>
    <row r="11" spans="1:13" ht="13.5" customHeight="1" x14ac:dyDescent="0.2">
      <c r="B11" s="322"/>
      <c r="C11" s="322"/>
      <c r="D11" s="322"/>
      <c r="E11" s="322"/>
      <c r="F11" s="322"/>
      <c r="G11" s="1313"/>
      <c r="H11" s="322"/>
      <c r="I11" s="1321" t="s">
        <v>1287</v>
      </c>
      <c r="J11" s="322"/>
      <c r="K11" s="1322"/>
      <c r="L11" s="1311"/>
    </row>
    <row r="12" spans="1:13" ht="13.5" customHeight="1" x14ac:dyDescent="0.2">
      <c r="B12" s="1291"/>
      <c r="C12" s="1291"/>
      <c r="D12" s="322"/>
      <c r="E12" s="322"/>
      <c r="F12" s="322"/>
      <c r="G12" s="1313"/>
      <c r="H12" s="322"/>
      <c r="I12" s="1313"/>
      <c r="J12" s="322"/>
      <c r="L12" s="1311"/>
    </row>
    <row r="13" spans="1:13" s="1279" customFormat="1" ht="13.5" customHeight="1" x14ac:dyDescent="0.2">
      <c r="B13" s="1323" t="s">
        <v>1286</v>
      </c>
      <c r="C13" s="1323"/>
      <c r="D13" s="1324"/>
      <c r="E13" s="1324"/>
      <c r="F13" s="1324"/>
      <c r="G13" s="1325"/>
      <c r="H13" s="1324"/>
      <c r="I13" s="1325"/>
      <c r="J13" s="1324"/>
      <c r="K13" s="1324"/>
      <c r="L13" s="1326"/>
    </row>
    <row r="14" spans="1:13" ht="45.75" customHeight="1" x14ac:dyDescent="0.2">
      <c r="B14" s="2455"/>
      <c r="C14" s="2455"/>
      <c r="D14" s="2455"/>
      <c r="E14" s="2455"/>
      <c r="F14" s="2455"/>
      <c r="G14" s="2455"/>
      <c r="H14" s="2455"/>
      <c r="I14" s="2455"/>
      <c r="J14" s="2455"/>
      <c r="K14" s="2455"/>
      <c r="L14" s="1327"/>
    </row>
    <row r="15" spans="1:13" ht="4.5" customHeight="1" x14ac:dyDescent="0.2">
      <c r="B15" s="1328"/>
      <c r="C15" s="1328"/>
      <c r="D15" s="1329"/>
      <c r="E15" s="1329"/>
      <c r="F15" s="1329"/>
      <c r="H15" s="1329"/>
      <c r="J15" s="1329"/>
      <c r="K15" s="1329"/>
      <c r="L15" s="1327"/>
    </row>
    <row r="16" spans="1:13" s="1279" customFormat="1" ht="13.5" customHeight="1" x14ac:dyDescent="0.2">
      <c r="B16" s="1323" t="s">
        <v>1285</v>
      </c>
      <c r="C16" s="1323"/>
      <c r="D16" s="1324"/>
      <c r="E16" s="1324"/>
      <c r="F16" s="1324"/>
      <c r="G16" s="1325"/>
      <c r="H16" s="1324"/>
      <c r="I16" s="1325"/>
      <c r="J16" s="1324"/>
      <c r="K16" s="1324"/>
      <c r="L16" s="1326"/>
    </row>
    <row r="17" spans="2:12" ht="45.75" customHeight="1" x14ac:dyDescent="0.2">
      <c r="B17" s="2455"/>
      <c r="C17" s="2455"/>
      <c r="D17" s="2455"/>
      <c r="E17" s="2455"/>
      <c r="F17" s="2455"/>
      <c r="G17" s="2455"/>
      <c r="H17" s="2455"/>
      <c r="I17" s="2455"/>
      <c r="J17" s="2455"/>
      <c r="K17" s="2455"/>
      <c r="L17" s="1311"/>
    </row>
    <row r="18" spans="2:12" ht="4.5" customHeight="1" x14ac:dyDescent="0.2">
      <c r="B18" s="1328"/>
      <c r="C18" s="1328"/>
      <c r="L18" s="1311"/>
    </row>
    <row r="19" spans="2:12" s="1279" customFormat="1" ht="13.5" customHeight="1" x14ac:dyDescent="0.2">
      <c r="B19" s="1323" t="s">
        <v>1722</v>
      </c>
      <c r="C19" s="1323"/>
      <c r="D19" s="1324"/>
      <c r="E19" s="1324"/>
      <c r="F19" s="1324"/>
      <c r="G19" s="1325"/>
      <c r="H19" s="1324"/>
      <c r="I19" s="1325"/>
      <c r="J19" s="1324"/>
      <c r="K19" s="1324"/>
      <c r="L19" s="1326"/>
    </row>
    <row r="20" spans="2:12" ht="45.75" customHeight="1" x14ac:dyDescent="0.2">
      <c r="B20" s="2459"/>
      <c r="C20" s="2459"/>
      <c r="D20" s="2455"/>
      <c r="E20" s="2455"/>
      <c r="F20" s="2455"/>
      <c r="G20" s="2455"/>
      <c r="H20" s="2455"/>
      <c r="I20" s="2455"/>
      <c r="J20" s="2455"/>
      <c r="K20" s="2455"/>
      <c r="L20" s="1311"/>
    </row>
    <row r="21" spans="2:12" ht="4.5" customHeight="1" x14ac:dyDescent="0.2">
      <c r="B21" s="1330"/>
      <c r="C21" s="1330"/>
      <c r="L21" s="1311"/>
    </row>
    <row r="22" spans="2:12" ht="13.5" customHeight="1" x14ac:dyDescent="0.2">
      <c r="B22" s="1323" t="s">
        <v>1284</v>
      </c>
      <c r="C22" s="1323"/>
      <c r="D22" s="1309"/>
      <c r="E22" s="1309"/>
      <c r="F22" s="1309"/>
      <c r="G22" s="1310"/>
      <c r="H22" s="1309"/>
      <c r="I22" s="1310"/>
      <c r="J22" s="1309"/>
      <c r="K22" s="1309"/>
      <c r="L22" s="1311"/>
    </row>
    <row r="23" spans="2:12" ht="45" customHeight="1" x14ac:dyDescent="0.2">
      <c r="B23" s="2455"/>
      <c r="C23" s="2455"/>
      <c r="D23" s="2455"/>
      <c r="E23" s="2455"/>
      <c r="F23" s="2455"/>
      <c r="G23" s="2455"/>
      <c r="H23" s="2455"/>
      <c r="I23" s="2455"/>
      <c r="J23" s="2455"/>
      <c r="K23" s="2455"/>
      <c r="L23" s="1311"/>
    </row>
    <row r="24" spans="2:12" ht="4.5" customHeight="1" x14ac:dyDescent="0.2">
      <c r="B24" s="1328"/>
      <c r="C24" s="1328"/>
      <c r="L24" s="1311"/>
    </row>
    <row r="25" spans="2:12" ht="13.5" customHeight="1" x14ac:dyDescent="0.2">
      <c r="B25" s="1323" t="s">
        <v>1283</v>
      </c>
      <c r="C25" s="1323"/>
      <c r="D25" s="1309"/>
      <c r="E25" s="1309"/>
      <c r="F25" s="1309"/>
      <c r="G25" s="1310"/>
      <c r="H25" s="1309"/>
      <c r="I25" s="1310"/>
      <c r="J25" s="1309"/>
      <c r="K25" s="1309"/>
      <c r="L25" s="1311"/>
    </row>
    <row r="26" spans="2:12" ht="45.75" customHeight="1" x14ac:dyDescent="0.2">
      <c r="B26" s="2455"/>
      <c r="C26" s="2455"/>
      <c r="D26" s="2455"/>
      <c r="E26" s="2455"/>
      <c r="F26" s="2455"/>
      <c r="G26" s="2455"/>
      <c r="H26" s="2455"/>
      <c r="I26" s="2455"/>
      <c r="J26" s="2455"/>
      <c r="K26" s="2455"/>
      <c r="L26" s="1311"/>
    </row>
    <row r="27" spans="2:12" ht="4.5" customHeight="1" x14ac:dyDescent="0.2">
      <c r="B27" s="1328"/>
      <c r="C27" s="1328"/>
      <c r="L27" s="1311"/>
    </row>
    <row r="28" spans="2:12" ht="13.5" customHeight="1" x14ac:dyDescent="0.2">
      <c r="B28" s="1331" t="s">
        <v>1282</v>
      </c>
      <c r="C28" s="1331"/>
      <c r="D28" s="1309"/>
      <c r="E28" s="1309"/>
      <c r="F28" s="1309"/>
      <c r="G28" s="1310"/>
      <c r="H28" s="1309"/>
      <c r="I28" s="1310"/>
      <c r="J28" s="1309"/>
      <c r="K28" s="1309"/>
      <c r="L28" s="1311"/>
    </row>
    <row r="29" spans="2:12" ht="45.75" customHeight="1" x14ac:dyDescent="0.2">
      <c r="B29" s="2454"/>
      <c r="C29" s="2454"/>
      <c r="D29" s="2455"/>
      <c r="E29" s="2455"/>
      <c r="F29" s="2455"/>
      <c r="G29" s="2455"/>
      <c r="H29" s="2455"/>
      <c r="I29" s="2455"/>
      <c r="J29" s="2455"/>
      <c r="K29" s="2455"/>
      <c r="L29" s="1311"/>
    </row>
    <row r="30" spans="2:12" ht="4.5" customHeight="1" x14ac:dyDescent="0.2">
      <c r="B30" s="1332"/>
      <c r="C30" s="1332"/>
      <c r="D30" s="322"/>
      <c r="E30" s="322"/>
      <c r="F30" s="322"/>
      <c r="G30" s="1313"/>
      <c r="H30" s="322"/>
      <c r="I30" s="1313"/>
      <c r="J30" s="322"/>
      <c r="K30" s="322"/>
      <c r="L30" s="1311"/>
    </row>
    <row r="31" spans="2:12" s="322" customFormat="1" ht="13.5" customHeight="1" x14ac:dyDescent="0.2">
      <c r="B31" s="1333" t="s">
        <v>1723</v>
      </c>
      <c r="C31" s="1333"/>
      <c r="D31" s="1308"/>
      <c r="E31" s="1309"/>
      <c r="F31" s="1309"/>
      <c r="G31" s="1310"/>
      <c r="H31" s="1309"/>
      <c r="I31" s="1310"/>
      <c r="J31" s="1309"/>
      <c r="K31" s="1309"/>
      <c r="L31" s="1311"/>
    </row>
    <row r="32" spans="2:12" s="322" customFormat="1" ht="44.25" customHeight="1" x14ac:dyDescent="0.2">
      <c r="B32" s="2454"/>
      <c r="C32" s="2454"/>
      <c r="D32" s="2455"/>
      <c r="E32" s="2455"/>
      <c r="F32" s="2455"/>
      <c r="G32" s="2455"/>
      <c r="H32" s="2455"/>
      <c r="I32" s="2455"/>
      <c r="J32" s="2455"/>
      <c r="K32" s="2455"/>
      <c r="L32" s="1311"/>
    </row>
    <row r="33" spans="1:13" s="322" customFormat="1" ht="4.5" customHeight="1" x14ac:dyDescent="0.2">
      <c r="B33" s="1332"/>
      <c r="C33" s="1332"/>
      <c r="G33" s="1313"/>
      <c r="I33" s="1313"/>
      <c r="L33" s="1311"/>
    </row>
    <row r="34" spans="1:13" s="322" customFormat="1" x14ac:dyDescent="0.2">
      <c r="A34" s="1294"/>
      <c r="B34" s="1334"/>
      <c r="C34" s="1334"/>
      <c r="D34" s="1334"/>
      <c r="E34" s="1334"/>
      <c r="F34" s="1334"/>
      <c r="G34" s="1335"/>
      <c r="H34" s="1334"/>
      <c r="I34" s="1335"/>
      <c r="J34" s="1334"/>
      <c r="K34" s="1334"/>
      <c r="L34" s="1311"/>
    </row>
    <row r="35" spans="1:13" ht="11.85" customHeight="1" x14ac:dyDescent="0.2">
      <c r="B35" s="1336" t="s">
        <v>1724</v>
      </c>
      <c r="C35" s="1336"/>
      <c r="D35" s="322"/>
      <c r="E35" s="322"/>
      <c r="F35" s="322"/>
      <c r="L35" s="1311"/>
    </row>
    <row r="36" spans="1:13" ht="9.6" customHeight="1" x14ac:dyDescent="0.2">
      <c r="B36" s="1297" t="s">
        <v>1819</v>
      </c>
      <c r="C36" s="1297"/>
      <c r="L36" s="1311"/>
    </row>
    <row r="37" spans="1:13" ht="9.6" customHeight="1" x14ac:dyDescent="0.2">
      <c r="B37" s="1297" t="s">
        <v>1820</v>
      </c>
      <c r="C37" s="1297"/>
    </row>
    <row r="38" spans="1:13" ht="11.85" customHeight="1" x14ac:dyDescent="0.2">
      <c r="B38" s="1337" t="s">
        <v>1725</v>
      </c>
      <c r="C38" s="1337"/>
    </row>
    <row r="39" spans="1:13" ht="9.6" customHeight="1" x14ac:dyDescent="0.2">
      <c r="B39" s="1297" t="s">
        <v>1281</v>
      </c>
      <c r="C39" s="1297"/>
      <c r="M39" s="1338"/>
    </row>
    <row r="40" spans="1:13" ht="12.6" customHeight="1" x14ac:dyDescent="0.2">
      <c r="B40" s="1337" t="s">
        <v>1726</v>
      </c>
      <c r="C40" s="1337"/>
      <c r="M40" s="1338"/>
    </row>
    <row r="41" spans="1:13" ht="9.6" customHeight="1" x14ac:dyDescent="0.2">
      <c r="B41" s="1297"/>
      <c r="C41" s="1297"/>
      <c r="M41" s="1338"/>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63" t="str">
        <f>'Single Audit Cover'!A7</f>
        <v>East Maine SD 63</v>
      </c>
      <c r="C1" s="2463"/>
      <c r="D1" s="2463"/>
      <c r="E1" s="2463"/>
      <c r="F1" s="2463"/>
      <c r="G1" s="2463"/>
      <c r="H1" s="2463"/>
      <c r="I1" s="2463"/>
      <c r="J1" s="2463"/>
      <c r="K1" s="2463"/>
      <c r="L1" s="1382"/>
    </row>
    <row r="2" spans="1:12" ht="12.75" customHeight="1" x14ac:dyDescent="0.2">
      <c r="B2" s="2464" t="str">
        <f>'Single Audit Cover'!E7</f>
        <v>05-016-0630-02</v>
      </c>
      <c r="C2" s="2464"/>
      <c r="D2" s="2464"/>
      <c r="E2" s="2464"/>
      <c r="F2" s="2464"/>
      <c r="G2" s="2464"/>
      <c r="H2" s="2464"/>
      <c r="I2" s="2464"/>
      <c r="J2" s="2464"/>
      <c r="K2" s="2464"/>
      <c r="L2" s="1383"/>
    </row>
    <row r="3" spans="1:12" ht="12.75" customHeight="1" x14ac:dyDescent="0.2">
      <c r="B3" s="2456" t="s">
        <v>1280</v>
      </c>
      <c r="C3" s="2456"/>
      <c r="D3" s="2456"/>
      <c r="E3" s="2456"/>
      <c r="F3" s="2456"/>
      <c r="G3" s="2456"/>
      <c r="H3" s="2456"/>
      <c r="I3" s="2456"/>
      <c r="J3" s="2456"/>
      <c r="K3" s="2456"/>
      <c r="L3" s="1307"/>
    </row>
    <row r="4" spans="1:12" ht="12.75" customHeight="1" x14ac:dyDescent="0.2">
      <c r="B4" s="2456" t="str">
        <f>'Single Audit Cover'!A4</f>
        <v>Year Ending June 30, 2019</v>
      </c>
      <c r="C4" s="2456"/>
      <c r="D4" s="2456"/>
      <c r="E4" s="2456"/>
      <c r="F4" s="2456"/>
      <c r="G4" s="2456"/>
      <c r="H4" s="2456"/>
      <c r="I4" s="2456"/>
      <c r="J4" s="2456"/>
      <c r="K4" s="2456"/>
      <c r="L4" s="1307"/>
    </row>
    <row r="5" spans="1:12" ht="5.25" customHeight="1" x14ac:dyDescent="0.2">
      <c r="B5" s="1257" t="s">
        <v>1168</v>
      </c>
      <c r="C5" s="1257"/>
      <c r="L5" s="322"/>
    </row>
    <row r="6" spans="1:12" ht="30.75" customHeight="1" x14ac:dyDescent="0.2">
      <c r="A6" s="322"/>
      <c r="B6" s="2465" t="s">
        <v>1303</v>
      </c>
      <c r="C6" s="2465"/>
      <c r="D6" s="2465"/>
      <c r="E6" s="2465"/>
      <c r="F6" s="2465"/>
      <c r="G6" s="2465"/>
      <c r="H6" s="2465"/>
      <c r="I6" s="2465"/>
      <c r="J6" s="2465"/>
      <c r="K6" s="2465"/>
      <c r="L6" s="322"/>
    </row>
    <row r="7" spans="1:12" ht="4.5" customHeight="1" x14ac:dyDescent="0.2">
      <c r="B7" s="1309"/>
      <c r="C7" s="1309"/>
      <c r="D7" s="1309"/>
      <c r="E7" s="1309"/>
      <c r="F7" s="1309"/>
      <c r="G7" s="1310"/>
      <c r="H7" s="1309"/>
      <c r="I7" s="1310"/>
      <c r="J7" s="1309"/>
      <c r="K7" s="1309"/>
      <c r="L7" s="322"/>
    </row>
    <row r="8" spans="1:12" ht="13.5" customHeight="1" x14ac:dyDescent="0.2">
      <c r="B8" s="1317" t="s">
        <v>1735</v>
      </c>
      <c r="C8" s="1384" t="s">
        <v>1968</v>
      </c>
      <c r="D8" s="1385" t="s">
        <v>2151</v>
      </c>
      <c r="E8" s="322"/>
      <c r="F8" s="1314" t="s">
        <v>1290</v>
      </c>
      <c r="G8" s="1386"/>
      <c r="H8" s="1387" t="s">
        <v>1302</v>
      </c>
      <c r="I8" s="1386"/>
      <c r="J8" s="1388" t="s">
        <v>1301</v>
      </c>
      <c r="L8" s="322"/>
    </row>
    <row r="9" spans="1:12" ht="13.5" customHeight="1" x14ac:dyDescent="0.2">
      <c r="D9" s="322"/>
      <c r="E9" s="322"/>
      <c r="F9" s="322"/>
      <c r="G9" s="1313"/>
      <c r="H9" s="322"/>
      <c r="I9" s="1389" t="s">
        <v>1287</v>
      </c>
      <c r="J9" s="322"/>
      <c r="K9" s="1390"/>
      <c r="L9" s="322"/>
    </row>
    <row r="10" spans="1:12" ht="4.5" customHeight="1" x14ac:dyDescent="0.2">
      <c r="B10" s="1391"/>
      <c r="C10" s="1391"/>
      <c r="D10" s="1344"/>
      <c r="E10" s="1344"/>
      <c r="F10" s="1344"/>
      <c r="G10" s="1345"/>
      <c r="H10" s="1344"/>
      <c r="I10" s="1345"/>
      <c r="J10" s="1344"/>
      <c r="K10" s="1344"/>
      <c r="L10" s="322"/>
    </row>
    <row r="11" spans="1:12" ht="5.25" customHeight="1" x14ac:dyDescent="0.2">
      <c r="B11" s="322"/>
      <c r="C11" s="322"/>
      <c r="D11" s="304"/>
      <c r="E11" s="322"/>
      <c r="F11" s="322"/>
      <c r="G11" s="1313"/>
      <c r="H11" s="322"/>
      <c r="I11" s="1313"/>
      <c r="J11" s="322"/>
      <c r="K11" s="1349"/>
      <c r="L11" s="322"/>
    </row>
    <row r="12" spans="1:12" ht="13.5" customHeight="1" x14ac:dyDescent="0.2">
      <c r="B12" s="1314" t="s">
        <v>1300</v>
      </c>
      <c r="C12" s="1314"/>
      <c r="D12" s="304"/>
      <c r="E12" s="322"/>
      <c r="F12" s="2447"/>
      <c r="G12" s="2447"/>
      <c r="H12" s="2447"/>
      <c r="I12" s="2447"/>
      <c r="J12" s="2447"/>
      <c r="K12" s="2447"/>
      <c r="L12" s="322"/>
    </row>
    <row r="13" spans="1:12" ht="9.6" customHeight="1" x14ac:dyDescent="0.2">
      <c r="B13" s="1254"/>
      <c r="C13" s="1254"/>
      <c r="D13" s="304"/>
      <c r="E13" s="322"/>
      <c r="F13" s="322"/>
      <c r="G13" s="1313"/>
      <c r="H13" s="322"/>
      <c r="I13" s="1313"/>
      <c r="J13" s="322"/>
      <c r="K13" s="1349"/>
      <c r="L13" s="322"/>
    </row>
    <row r="14" spans="1:12" ht="13.5" customHeight="1" x14ac:dyDescent="0.2">
      <c r="B14" s="1317" t="s">
        <v>1299</v>
      </c>
      <c r="C14" s="1317"/>
      <c r="D14" s="2460"/>
      <c r="E14" s="2460"/>
      <c r="F14" s="2460"/>
      <c r="H14" s="1392" t="s">
        <v>1298</v>
      </c>
      <c r="I14" s="2461"/>
      <c r="J14" s="2461"/>
      <c r="K14" s="2461"/>
      <c r="L14" s="322"/>
    </row>
    <row r="15" spans="1:12" ht="9.4" customHeight="1" x14ac:dyDescent="0.2">
      <c r="B15" s="1317"/>
      <c r="C15" s="1317"/>
      <c r="D15" s="1303"/>
      <c r="E15" s="1257"/>
      <c r="F15" s="1257"/>
      <c r="G15" s="1283"/>
      <c r="H15" s="1257"/>
      <c r="I15" s="1393"/>
      <c r="J15" s="1291"/>
      <c r="K15" s="1288"/>
      <c r="L15" s="322"/>
    </row>
    <row r="16" spans="1:12" ht="13.5" customHeight="1" x14ac:dyDescent="0.2">
      <c r="B16" s="1317" t="s">
        <v>1297</v>
      </c>
      <c r="C16" s="1317"/>
      <c r="D16" s="2461"/>
      <c r="E16" s="2461"/>
      <c r="F16" s="2461"/>
      <c r="G16" s="2461"/>
      <c r="H16" s="2461"/>
      <c r="I16" s="2461"/>
      <c r="J16" s="2461"/>
      <c r="K16" s="2461"/>
      <c r="L16" s="322"/>
    </row>
    <row r="17" spans="2:12" ht="13.5" customHeight="1" x14ac:dyDescent="0.2">
      <c r="B17" s="1317" t="s">
        <v>1296</v>
      </c>
      <c r="C17" s="1317"/>
      <c r="D17" s="2462"/>
      <c r="E17" s="2462"/>
      <c r="F17" s="2462"/>
      <c r="G17" s="2462"/>
      <c r="H17" s="2462"/>
      <c r="I17" s="2462"/>
      <c r="J17" s="2462"/>
      <c r="K17" s="2462"/>
      <c r="L17" s="322"/>
    </row>
    <row r="18" spans="2:12" ht="9.4" customHeight="1" x14ac:dyDescent="0.2">
      <c r="B18" s="1344"/>
      <c r="C18" s="1344"/>
      <c r="D18" s="1344"/>
      <c r="E18" s="1344"/>
      <c r="F18" s="1344"/>
      <c r="G18" s="1345"/>
      <c r="H18" s="1344"/>
      <c r="I18" s="1345"/>
      <c r="J18" s="1344"/>
      <c r="K18" s="1344"/>
      <c r="L18" s="322"/>
    </row>
    <row r="19" spans="2:12" ht="13.5" customHeight="1" x14ac:dyDescent="0.2">
      <c r="B19" s="1394" t="s">
        <v>1295</v>
      </c>
      <c r="C19" s="1394"/>
      <c r="D19" s="328"/>
      <c r="E19" s="328"/>
      <c r="F19" s="328"/>
      <c r="G19" s="1395"/>
      <c r="H19" s="328"/>
      <c r="I19" s="1395"/>
      <c r="J19" s="322"/>
      <c r="K19" s="322"/>
      <c r="L19" s="322"/>
    </row>
    <row r="20" spans="2:12" ht="35.25" customHeight="1" x14ac:dyDescent="0.2">
      <c r="B20" s="2455"/>
      <c r="C20" s="2455"/>
      <c r="D20" s="2455"/>
      <c r="E20" s="2455"/>
      <c r="F20" s="2455"/>
      <c r="G20" s="2455"/>
      <c r="H20" s="2455"/>
      <c r="I20" s="2455"/>
      <c r="J20" s="2455"/>
      <c r="K20" s="2455"/>
      <c r="L20" s="1349"/>
    </row>
    <row r="21" spans="2:12" ht="4.5" customHeight="1" x14ac:dyDescent="0.2">
      <c r="B21" s="1396"/>
      <c r="C21" s="1396"/>
      <c r="D21" s="1397"/>
      <c r="E21" s="1397"/>
      <c r="F21" s="1397"/>
      <c r="G21" s="1345"/>
      <c r="H21" s="1397"/>
      <c r="I21" s="1345"/>
      <c r="J21" s="1397"/>
      <c r="K21" s="1397"/>
      <c r="L21" s="1349"/>
    </row>
    <row r="22" spans="2:12" ht="13.35" customHeight="1" x14ac:dyDescent="0.2">
      <c r="B22" s="1394" t="s">
        <v>1736</v>
      </c>
      <c r="C22" s="1394"/>
      <c r="D22" s="322"/>
      <c r="E22" s="322"/>
      <c r="F22" s="322"/>
      <c r="G22" s="1313"/>
      <c r="H22" s="322"/>
      <c r="I22" s="1313"/>
      <c r="J22" s="322"/>
      <c r="K22" s="322"/>
      <c r="L22" s="322"/>
    </row>
    <row r="23" spans="2:12" ht="37.5" customHeight="1" x14ac:dyDescent="0.2">
      <c r="B23" s="2455"/>
      <c r="C23" s="2455"/>
      <c r="D23" s="2455"/>
      <c r="E23" s="2455"/>
      <c r="F23" s="2455"/>
      <c r="G23" s="2455"/>
      <c r="H23" s="2455"/>
      <c r="I23" s="2455"/>
      <c r="J23" s="2455"/>
      <c r="K23" s="2455"/>
      <c r="L23" s="322"/>
    </row>
    <row r="24" spans="2:12" ht="4.5" customHeight="1" x14ac:dyDescent="0.2">
      <c r="B24" s="1396"/>
      <c r="C24" s="1396"/>
      <c r="D24" s="1344"/>
      <c r="E24" s="1344"/>
      <c r="F24" s="1344"/>
      <c r="G24" s="1345"/>
      <c r="H24" s="1344"/>
      <c r="I24" s="1345"/>
      <c r="J24" s="1344"/>
      <c r="K24" s="1344"/>
      <c r="L24" s="322"/>
    </row>
    <row r="25" spans="2:12" ht="13.5" customHeight="1" x14ac:dyDescent="0.2">
      <c r="B25" s="1394" t="s">
        <v>1737</v>
      </c>
      <c r="C25" s="1394"/>
      <c r="D25" s="322"/>
      <c r="E25" s="322"/>
      <c r="F25" s="322"/>
      <c r="G25" s="1313"/>
      <c r="H25" s="322"/>
      <c r="I25" s="1313"/>
      <c r="J25" s="322"/>
      <c r="K25" s="322"/>
      <c r="L25" s="322"/>
    </row>
    <row r="26" spans="2:12" ht="37.5" customHeight="1" x14ac:dyDescent="0.2">
      <c r="B26" s="2455"/>
      <c r="C26" s="2455"/>
      <c r="D26" s="2455"/>
      <c r="E26" s="2455"/>
      <c r="F26" s="2455"/>
      <c r="G26" s="2455"/>
      <c r="H26" s="2455"/>
      <c r="I26" s="2455"/>
      <c r="J26" s="2455"/>
      <c r="K26" s="2455"/>
      <c r="L26" s="322"/>
    </row>
    <row r="27" spans="2:12" ht="4.5" customHeight="1" x14ac:dyDescent="0.2">
      <c r="B27" s="1398"/>
      <c r="C27" s="1398"/>
      <c r="D27" s="1398"/>
      <c r="E27" s="1344"/>
      <c r="F27" s="1344"/>
      <c r="G27" s="1345"/>
      <c r="H27" s="1344"/>
      <c r="I27" s="1345"/>
      <c r="J27" s="1344"/>
      <c r="K27" s="1344"/>
      <c r="L27" s="322"/>
    </row>
    <row r="28" spans="2:12" ht="13.5" customHeight="1" x14ac:dyDescent="0.2">
      <c r="B28" s="1394" t="s">
        <v>1738</v>
      </c>
      <c r="C28" s="1394"/>
      <c r="D28" s="322"/>
      <c r="E28" s="322"/>
      <c r="F28" s="322"/>
      <c r="G28" s="1313"/>
      <c r="H28" s="322"/>
      <c r="I28" s="1313"/>
      <c r="J28" s="322"/>
      <c r="K28" s="322"/>
      <c r="L28" s="322"/>
    </row>
    <row r="29" spans="2:12" ht="37.5" customHeight="1" x14ac:dyDescent="0.2">
      <c r="B29" s="2455"/>
      <c r="C29" s="2455"/>
      <c r="D29" s="2455"/>
      <c r="E29" s="2455"/>
      <c r="F29" s="2455"/>
      <c r="G29" s="2455"/>
      <c r="H29" s="2455"/>
      <c r="I29" s="2455"/>
      <c r="J29" s="2455"/>
      <c r="K29" s="2455"/>
      <c r="L29" s="322"/>
    </row>
    <row r="30" spans="2:12" ht="4.5" customHeight="1" x14ac:dyDescent="0.2">
      <c r="B30" s="1396"/>
      <c r="C30" s="1396"/>
      <c r="D30" s="1344"/>
      <c r="E30" s="1344"/>
      <c r="F30" s="1344"/>
      <c r="G30" s="1345"/>
      <c r="H30" s="1344"/>
      <c r="I30" s="1345"/>
      <c r="J30" s="1344"/>
      <c r="K30" s="1344"/>
      <c r="L30" s="322"/>
    </row>
    <row r="31" spans="2:12" ht="13.5" customHeight="1" x14ac:dyDescent="0.2">
      <c r="B31" s="1394" t="s">
        <v>1294</v>
      </c>
      <c r="C31" s="1394"/>
      <c r="D31" s="322"/>
      <c r="E31" s="322"/>
      <c r="F31" s="322"/>
      <c r="G31" s="1313"/>
      <c r="H31" s="322"/>
      <c r="I31" s="1313"/>
      <c r="J31" s="322"/>
      <c r="K31" s="322"/>
      <c r="L31" s="322"/>
    </row>
    <row r="32" spans="2:12" ht="37.5" customHeight="1" x14ac:dyDescent="0.2">
      <c r="B32" s="2455"/>
      <c r="C32" s="2455"/>
      <c r="D32" s="2455"/>
      <c r="E32" s="2455"/>
      <c r="F32" s="2455"/>
      <c r="G32" s="2455"/>
      <c r="H32" s="2455"/>
      <c r="I32" s="2455"/>
      <c r="J32" s="2455"/>
      <c r="K32" s="2455"/>
      <c r="L32" s="322"/>
    </row>
    <row r="33" spans="2:12" ht="4.5" customHeight="1" x14ac:dyDescent="0.2">
      <c r="B33" s="1396"/>
      <c r="C33" s="1396"/>
      <c r="D33" s="1344"/>
      <c r="E33" s="1344"/>
      <c r="F33" s="1344"/>
      <c r="G33" s="1345"/>
      <c r="H33" s="1344"/>
      <c r="I33" s="1345"/>
      <c r="J33" s="1344"/>
      <c r="K33" s="1344"/>
      <c r="L33" s="322"/>
    </row>
    <row r="34" spans="2:12" ht="13.5" customHeight="1" x14ac:dyDescent="0.2">
      <c r="B34" s="1314" t="s">
        <v>1293</v>
      </c>
      <c r="C34" s="1314"/>
      <c r="D34" s="322"/>
      <c r="E34" s="322"/>
      <c r="F34" s="322"/>
      <c r="G34" s="1313"/>
      <c r="H34" s="322"/>
      <c r="I34" s="1313"/>
      <c r="J34" s="322"/>
      <c r="K34" s="322"/>
      <c r="L34" s="322"/>
    </row>
    <row r="35" spans="2:12" ht="37.5" customHeight="1" x14ac:dyDescent="0.2">
      <c r="B35" s="2455"/>
      <c r="C35" s="2455"/>
      <c r="D35" s="2455"/>
      <c r="E35" s="2455"/>
      <c r="F35" s="2455"/>
      <c r="G35" s="2455"/>
      <c r="H35" s="2455"/>
      <c r="I35" s="2455"/>
      <c r="J35" s="2455"/>
      <c r="K35" s="2455"/>
      <c r="L35" s="322"/>
    </row>
    <row r="36" spans="2:12" ht="4.5" customHeight="1" x14ac:dyDescent="0.2">
      <c r="B36" s="1396"/>
      <c r="C36" s="1396"/>
      <c r="D36" s="1344"/>
      <c r="E36" s="1344"/>
      <c r="F36" s="1344"/>
      <c r="G36" s="1345"/>
      <c r="H36" s="1344"/>
      <c r="I36" s="1345"/>
      <c r="J36" s="1344"/>
      <c r="K36" s="1344"/>
      <c r="L36" s="322"/>
    </row>
    <row r="37" spans="2:12" ht="13.5" customHeight="1" x14ac:dyDescent="0.2">
      <c r="B37" s="1314" t="s">
        <v>1292</v>
      </c>
      <c r="C37" s="1314"/>
      <c r="D37" s="322"/>
      <c r="E37" s="322"/>
      <c r="F37" s="322"/>
      <c r="G37" s="1313"/>
      <c r="H37" s="322"/>
      <c r="I37" s="1313"/>
      <c r="J37" s="322"/>
      <c r="K37" s="322"/>
      <c r="L37" s="322"/>
    </row>
    <row r="38" spans="2:12" ht="35.25" customHeight="1" x14ac:dyDescent="0.2">
      <c r="B38" s="2455"/>
      <c r="C38" s="2455"/>
      <c r="D38" s="2455"/>
      <c r="E38" s="2455"/>
      <c r="F38" s="2455"/>
      <c r="G38" s="2455"/>
      <c r="H38" s="2455"/>
      <c r="I38" s="2455"/>
      <c r="J38" s="2455"/>
      <c r="K38" s="2455"/>
      <c r="L38" s="322"/>
    </row>
    <row r="39" spans="2:12" ht="4.5" customHeight="1" x14ac:dyDescent="0.2">
      <c r="B39" s="1332"/>
      <c r="C39" s="1332"/>
      <c r="D39" s="322"/>
      <c r="E39" s="322"/>
      <c r="F39" s="322"/>
      <c r="G39" s="1313"/>
      <c r="H39" s="322"/>
      <c r="I39" s="1313"/>
      <c r="J39" s="322"/>
      <c r="K39" s="322"/>
      <c r="L39" s="322"/>
    </row>
    <row r="40" spans="2:12" s="322" customFormat="1" ht="13.5" customHeight="1" x14ac:dyDescent="0.2">
      <c r="B40" s="1333" t="s">
        <v>1739</v>
      </c>
      <c r="C40" s="1333"/>
      <c r="D40" s="1308"/>
      <c r="E40" s="1309"/>
      <c r="F40" s="1309"/>
      <c r="G40" s="1310"/>
      <c r="H40" s="1309"/>
      <c r="I40" s="1310"/>
      <c r="J40" s="1309"/>
      <c r="K40" s="1309"/>
    </row>
    <row r="41" spans="2:12" s="322" customFormat="1" ht="33.75" customHeight="1" x14ac:dyDescent="0.2">
      <c r="B41" s="2455"/>
      <c r="C41" s="2455"/>
      <c r="D41" s="2455"/>
      <c r="E41" s="2455"/>
      <c r="F41" s="2455"/>
      <c r="G41" s="2455"/>
      <c r="H41" s="2455"/>
      <c r="I41" s="2455"/>
      <c r="J41" s="2455"/>
      <c r="K41" s="2455"/>
    </row>
    <row r="42" spans="2:12" s="322" customFormat="1" ht="4.5" customHeight="1" x14ac:dyDescent="0.2">
      <c r="B42" s="1332"/>
      <c r="C42" s="1332"/>
      <c r="G42" s="1313"/>
      <c r="I42" s="1313"/>
    </row>
    <row r="43" spans="2:12" ht="7.5" customHeight="1" x14ac:dyDescent="0.25">
      <c r="B43" s="1399"/>
      <c r="C43" s="1399"/>
      <c r="D43" s="1400"/>
      <c r="E43" s="1400"/>
      <c r="F43" s="1400"/>
      <c r="G43" s="1401"/>
      <c r="H43" s="1400"/>
      <c r="I43" s="1401"/>
      <c r="J43" s="1400"/>
      <c r="K43" s="1400"/>
    </row>
    <row r="44" spans="2:12" ht="13.5" customHeight="1" x14ac:dyDescent="0.2">
      <c r="B44" s="1336" t="s">
        <v>1740</v>
      </c>
      <c r="C44" s="1336"/>
      <c r="D44" s="322"/>
      <c r="E44" s="322"/>
      <c r="F44" s="322"/>
    </row>
    <row r="45" spans="2:12" ht="10.5" customHeight="1" x14ac:dyDescent="0.2">
      <c r="B45" s="1337" t="s">
        <v>1741</v>
      </c>
      <c r="C45" s="1337"/>
      <c r="G45" s="317"/>
      <c r="I45" s="317"/>
    </row>
    <row r="46" spans="2:12" ht="11.1" customHeight="1" x14ac:dyDescent="0.2">
      <c r="B46" s="1337" t="s">
        <v>1742</v>
      </c>
      <c r="C46" s="1337"/>
      <c r="G46" s="317"/>
      <c r="I46" s="317"/>
    </row>
    <row r="47" spans="2:12" ht="11.1" customHeight="1" x14ac:dyDescent="0.2">
      <c r="B47" s="1337" t="s">
        <v>1743</v>
      </c>
      <c r="C47" s="1337"/>
      <c r="G47" s="317"/>
      <c r="I47" s="317"/>
    </row>
    <row r="48" spans="2:12" ht="11.1" customHeight="1" x14ac:dyDescent="0.2">
      <c r="B48" s="1337" t="s">
        <v>1744</v>
      </c>
      <c r="C48" s="1337"/>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40" t="str">
        <f>'Single Audit Cover'!A7</f>
        <v>East Maine SD 63</v>
      </c>
      <c r="C1" s="2440"/>
      <c r="D1" s="2440"/>
      <c r="E1" s="1402"/>
    </row>
    <row r="2" spans="2:5" s="1279" customFormat="1" ht="12.75" customHeight="1" x14ac:dyDescent="0.2">
      <c r="B2" s="2442" t="str">
        <f>'Single Audit Cover'!E7</f>
        <v>05-016-0630-02</v>
      </c>
      <c r="C2" s="2442"/>
      <c r="D2" s="2442"/>
      <c r="E2" s="1403"/>
    </row>
    <row r="3" spans="2:5" ht="12.75" customHeight="1" x14ac:dyDescent="0.2">
      <c r="B3" s="2456" t="s">
        <v>1745</v>
      </c>
      <c r="C3" s="2456"/>
      <c r="D3" s="2456"/>
      <c r="E3" s="1271"/>
    </row>
    <row r="4" spans="2:5" s="1279" customFormat="1" ht="12.75" customHeight="1" x14ac:dyDescent="0.2">
      <c r="B4" s="2466" t="str">
        <f>'Single Audit Cover'!A4</f>
        <v>Year Ending June 30, 2019</v>
      </c>
      <c r="C4" s="2466"/>
      <c r="D4" s="2466"/>
      <c r="E4" s="1404"/>
    </row>
    <row r="5" spans="2:5" s="1279" customFormat="1" ht="40.15" customHeight="1" x14ac:dyDescent="0.2">
      <c r="B5" s="1405" t="s">
        <v>1746</v>
      </c>
      <c r="C5" s="328"/>
      <c r="D5" s="328"/>
      <c r="E5" s="328"/>
    </row>
    <row r="6" spans="2:5" s="1279" customFormat="1" ht="13.5" customHeight="1" x14ac:dyDescent="0.2">
      <c r="B6" s="1406" t="s">
        <v>1310</v>
      </c>
      <c r="C6" s="1406" t="s">
        <v>1309</v>
      </c>
      <c r="D6" s="1406" t="s">
        <v>1747</v>
      </c>
    </row>
    <row r="7" spans="2:5" ht="13.5" customHeight="1" x14ac:dyDescent="0.2">
      <c r="B7" s="1407" t="s">
        <v>2151</v>
      </c>
      <c r="C7" s="324"/>
      <c r="D7" s="324"/>
      <c r="E7" s="324"/>
    </row>
    <row r="8" spans="2:5" ht="13.5" customHeight="1" x14ac:dyDescent="0.2">
      <c r="B8" s="1407"/>
      <c r="C8" s="324"/>
      <c r="D8" s="324"/>
      <c r="E8" s="324"/>
    </row>
    <row r="9" spans="2:5" ht="13.5" customHeight="1" x14ac:dyDescent="0.2">
      <c r="B9" s="1408"/>
      <c r="C9" s="323"/>
      <c r="D9" s="323"/>
      <c r="E9" s="323"/>
    </row>
    <row r="10" spans="2:5" ht="13.5" customHeight="1" x14ac:dyDescent="0.2">
      <c r="B10" s="1407"/>
      <c r="C10" s="323"/>
      <c r="D10" s="323"/>
      <c r="E10" s="323"/>
    </row>
    <row r="11" spans="2:5" ht="13.5" customHeight="1" x14ac:dyDescent="0.2">
      <c r="B11" s="1407"/>
      <c r="C11" s="323"/>
      <c r="D11" s="323"/>
      <c r="E11" s="323"/>
    </row>
    <row r="12" spans="2:5" ht="13.5" customHeight="1" x14ac:dyDescent="0.2">
      <c r="B12" s="1407"/>
      <c r="C12" s="323"/>
      <c r="D12" s="323"/>
      <c r="E12" s="323"/>
    </row>
    <row r="13" spans="2:5" ht="13.5" customHeight="1" x14ac:dyDescent="0.2">
      <c r="B13" s="1407"/>
      <c r="C13" s="323"/>
      <c r="D13" s="323"/>
      <c r="E13" s="323"/>
    </row>
    <row r="14" spans="2:5" ht="13.5" customHeight="1" x14ac:dyDescent="0.2">
      <c r="B14" s="1407"/>
      <c r="C14" s="323"/>
      <c r="D14" s="323"/>
      <c r="E14" s="323"/>
    </row>
    <row r="15" spans="2:5" ht="13.5" customHeight="1" x14ac:dyDescent="0.2">
      <c r="B15" s="1407"/>
      <c r="C15" s="323"/>
      <c r="D15" s="323"/>
      <c r="E15" s="323"/>
    </row>
    <row r="16" spans="2:5" ht="13.5" customHeight="1" x14ac:dyDescent="0.2">
      <c r="B16" s="1407"/>
      <c r="C16" s="323"/>
      <c r="D16" s="323"/>
      <c r="E16" s="323"/>
    </row>
    <row r="17" spans="2:5" ht="13.5" customHeight="1" x14ac:dyDescent="0.2">
      <c r="B17" s="1407"/>
      <c r="C17" s="323"/>
      <c r="D17" s="323"/>
      <c r="E17" s="323"/>
    </row>
    <row r="18" spans="2:5" ht="13.5" customHeight="1" x14ac:dyDescent="0.2">
      <c r="B18" s="1407"/>
      <c r="C18" s="323"/>
      <c r="D18" s="323"/>
      <c r="E18" s="323"/>
    </row>
    <row r="19" spans="2:5" ht="13.5" customHeight="1" x14ac:dyDescent="0.2">
      <c r="B19" s="1407"/>
      <c r="C19" s="323"/>
      <c r="D19" s="323"/>
      <c r="E19" s="323"/>
    </row>
    <row r="20" spans="2:5" ht="13.5" customHeight="1" x14ac:dyDescent="0.2">
      <c r="B20" s="1407"/>
      <c r="C20" s="323"/>
      <c r="D20" s="323"/>
      <c r="E20" s="323"/>
    </row>
    <row r="21" spans="2:5" ht="13.5" customHeight="1" x14ac:dyDescent="0.2">
      <c r="B21" s="1407"/>
      <c r="C21" s="323"/>
      <c r="D21" s="323"/>
      <c r="E21" s="323"/>
    </row>
    <row r="22" spans="2:5" ht="13.5" customHeight="1" x14ac:dyDescent="0.2">
      <c r="B22" s="1407"/>
      <c r="C22" s="323"/>
      <c r="D22" s="323"/>
      <c r="E22" s="323"/>
    </row>
    <row r="23" spans="2:5" ht="13.5" customHeight="1" x14ac:dyDescent="0.2">
      <c r="B23" s="1407"/>
      <c r="C23" s="323"/>
      <c r="D23" s="323"/>
      <c r="E23" s="323"/>
    </row>
    <row r="24" spans="2:5" ht="13.5" customHeight="1" x14ac:dyDescent="0.2">
      <c r="B24" s="1407"/>
      <c r="C24" s="323"/>
      <c r="D24" s="323"/>
      <c r="E24" s="323"/>
    </row>
    <row r="25" spans="2:5" ht="13.5" customHeight="1" x14ac:dyDescent="0.2">
      <c r="B25" s="1407"/>
      <c r="C25" s="323"/>
      <c r="D25" s="323"/>
      <c r="E25" s="323"/>
    </row>
    <row r="26" spans="2:5" ht="13.5" customHeight="1" x14ac:dyDescent="0.2">
      <c r="B26" s="1407"/>
      <c r="C26" s="323"/>
      <c r="D26" s="323"/>
      <c r="E26" s="323"/>
    </row>
    <row r="27" spans="2:5" ht="13.5" customHeight="1" x14ac:dyDescent="0.2">
      <c r="B27" s="1407"/>
      <c r="C27" s="323"/>
      <c r="D27" s="323"/>
      <c r="E27" s="323"/>
    </row>
    <row r="28" spans="2:5" ht="13.5" customHeight="1" x14ac:dyDescent="0.2">
      <c r="B28" s="1407"/>
      <c r="C28" s="323"/>
      <c r="D28" s="323"/>
      <c r="E28" s="323"/>
    </row>
    <row r="29" spans="2:5" ht="13.5" customHeight="1" x14ac:dyDescent="0.2">
      <c r="B29" s="1407"/>
      <c r="C29" s="323"/>
      <c r="D29" s="323"/>
      <c r="E29" s="323"/>
    </row>
    <row r="30" spans="2:5" ht="13.5" customHeight="1" x14ac:dyDescent="0.2">
      <c r="B30" s="1407"/>
      <c r="C30" s="323"/>
      <c r="D30" s="323"/>
      <c r="E30" s="323"/>
    </row>
    <row r="31" spans="2:5" ht="13.5" customHeight="1" x14ac:dyDescent="0.2">
      <c r="B31" s="1407"/>
      <c r="C31" s="323"/>
      <c r="D31" s="323"/>
      <c r="E31" s="323"/>
    </row>
    <row r="32" spans="2:5" ht="13.5" customHeight="1" x14ac:dyDescent="0.2">
      <c r="B32" s="1409"/>
      <c r="C32" s="323"/>
      <c r="D32" s="323"/>
      <c r="E32" s="323"/>
    </row>
    <row r="33" spans="2:5" ht="13.5" customHeight="1" x14ac:dyDescent="0.2">
      <c r="B33" s="1410"/>
      <c r="C33" s="323"/>
      <c r="D33" s="323"/>
      <c r="E33" s="323"/>
    </row>
    <row r="34" spans="2:5" ht="13.5" customHeight="1" x14ac:dyDescent="0.2">
      <c r="B34" s="1411"/>
      <c r="C34" s="323"/>
      <c r="D34" s="323"/>
      <c r="E34" s="323"/>
    </row>
    <row r="35" spans="2:5" ht="13.5" customHeight="1" x14ac:dyDescent="0.2">
      <c r="B35" s="1410"/>
      <c r="C35" s="323"/>
      <c r="D35" s="323"/>
      <c r="E35" s="323"/>
    </row>
    <row r="36" spans="2:5" ht="13.5" customHeight="1" x14ac:dyDescent="0.2">
      <c r="B36" s="1411"/>
      <c r="C36" s="323"/>
      <c r="D36" s="323"/>
      <c r="E36" s="323"/>
    </row>
    <row r="37" spans="2:5" ht="13.5" customHeight="1" x14ac:dyDescent="0.2">
      <c r="B37" s="1411"/>
      <c r="C37" s="323"/>
      <c r="D37" s="323"/>
      <c r="E37" s="323"/>
    </row>
    <row r="38" spans="2:5" ht="13.5" customHeight="1" x14ac:dyDescent="0.2">
      <c r="B38" s="1410"/>
      <c r="C38" s="323"/>
      <c r="D38" s="323"/>
      <c r="E38" s="323"/>
    </row>
    <row r="39" spans="2:5" ht="13.5" customHeight="1" x14ac:dyDescent="0.2">
      <c r="B39" s="1411"/>
      <c r="C39" s="323"/>
      <c r="D39" s="323"/>
      <c r="E39" s="323"/>
    </row>
    <row r="40" spans="2:5" ht="13.5" customHeight="1" x14ac:dyDescent="0.2">
      <c r="B40" s="1410"/>
      <c r="C40" s="323"/>
      <c r="D40" s="323"/>
      <c r="E40" s="323"/>
    </row>
    <row r="41" spans="2:5" ht="13.5" customHeight="1" x14ac:dyDescent="0.2">
      <c r="B41" s="1412"/>
      <c r="C41" s="323"/>
      <c r="D41" s="323"/>
      <c r="E41" s="323"/>
    </row>
    <row r="42" spans="2:5" ht="13.5" customHeight="1" x14ac:dyDescent="0.2">
      <c r="B42" s="1413"/>
      <c r="C42" s="323"/>
      <c r="D42" s="323"/>
      <c r="E42" s="323"/>
    </row>
    <row r="43" spans="2:5" ht="12.75" customHeight="1" x14ac:dyDescent="0.2">
      <c r="B43" s="1414"/>
      <c r="C43" s="1415"/>
      <c r="D43" s="1415"/>
      <c r="E43" s="323"/>
    </row>
    <row r="44" spans="2:5" ht="12.2" customHeight="1" x14ac:dyDescent="0.2">
      <c r="B44" s="1254" t="s">
        <v>1308</v>
      </c>
      <c r="C44" s="322"/>
    </row>
    <row r="45" spans="2:5" ht="12.2" customHeight="1" x14ac:dyDescent="0.2">
      <c r="B45" s="1416" t="s">
        <v>1748</v>
      </c>
    </row>
    <row r="46" spans="2:5" ht="12.2" customHeight="1" x14ac:dyDescent="0.2">
      <c r="B46" s="1416" t="s">
        <v>1749</v>
      </c>
    </row>
    <row r="47" spans="2:5" ht="12.2" customHeight="1" x14ac:dyDescent="0.2">
      <c r="B47" s="1417" t="s">
        <v>1307</v>
      </c>
    </row>
    <row r="48" spans="2:5" ht="12.2" customHeight="1" x14ac:dyDescent="0.2">
      <c r="B48" s="1417" t="s">
        <v>1306</v>
      </c>
    </row>
    <row r="49" spans="2:5" ht="12.2" customHeight="1" x14ac:dyDescent="0.2">
      <c r="B49" s="1417" t="s">
        <v>1305</v>
      </c>
    </row>
    <row r="50" spans="2:5" ht="12.2" customHeight="1" x14ac:dyDescent="0.2">
      <c r="B50" s="1417" t="s">
        <v>1304</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36"/>
    </row>
    <row r="68" spans="2:2" x14ac:dyDescent="0.2">
      <c r="B68" s="1297"/>
    </row>
    <row r="69" spans="2:2" x14ac:dyDescent="0.2">
      <c r="B69" s="1297"/>
    </row>
    <row r="70" spans="2:2" x14ac:dyDescent="0.2">
      <c r="B70" s="1337"/>
    </row>
    <row r="71" spans="2:2" x14ac:dyDescent="0.2">
      <c r="B71" s="1337"/>
    </row>
    <row r="72" spans="2:2" x14ac:dyDescent="0.2">
      <c r="B72" s="1337"/>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43"/>
  <sheetViews>
    <sheetView showGridLines="0" defaultGridColor="0" topLeftCell="A89" colorId="8" zoomScale="130" zoomScaleNormal="13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22" t="s">
        <v>1167</v>
      </c>
      <c r="B2" s="2022"/>
      <c r="C2" s="2022"/>
      <c r="D2" s="2022"/>
      <c r="E2" s="2022"/>
      <c r="F2" s="2022"/>
      <c r="G2" s="2022"/>
      <c r="H2" s="2022"/>
      <c r="I2" s="2022"/>
      <c r="J2" s="2022"/>
    </row>
    <row r="3" spans="1:11" s="181" customFormat="1" ht="17.25" customHeight="1" x14ac:dyDescent="0.2">
      <c r="A3" s="207"/>
      <c r="B3" s="207"/>
      <c r="C3" s="208"/>
      <c r="D3" s="209"/>
      <c r="E3" s="210"/>
    </row>
    <row r="4" spans="1:11" x14ac:dyDescent="0.2">
      <c r="A4" s="344" t="s">
        <v>1627</v>
      </c>
      <c r="B4" s="344"/>
      <c r="C4" s="344"/>
      <c r="D4" s="344"/>
      <c r="E4" s="344"/>
      <c r="F4" s="344"/>
      <c r="G4" s="344"/>
      <c r="H4" s="344"/>
      <c r="I4" s="344"/>
      <c r="J4" s="344"/>
      <c r="K4" s="344"/>
    </row>
    <row r="5" spans="1:11" x14ac:dyDescent="0.2">
      <c r="A5" s="237" t="s">
        <v>1628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1553</v>
      </c>
    </row>
    <row r="10" spans="1:11" s="181" customFormat="1" x14ac:dyDescent="0.2">
      <c r="A10" s="222"/>
      <c r="B10" s="223"/>
      <c r="C10" s="224"/>
      <c r="D10" s="225" t="s">
        <v>1614</v>
      </c>
    </row>
    <row r="11" spans="1:11" s="181" customFormat="1" x14ac:dyDescent="0.2">
      <c r="A11" s="219"/>
      <c r="B11" s="226"/>
      <c r="C11" s="227">
        <v>2</v>
      </c>
      <c r="D11" s="228" t="s">
        <v>1615</v>
      </c>
    </row>
    <row r="12" spans="1:11" s="181" customFormat="1" hidden="1" x14ac:dyDescent="0.2">
      <c r="A12" s="219"/>
      <c r="B12" s="229"/>
      <c r="C12" s="227"/>
      <c r="D12" s="230"/>
    </row>
    <row r="13" spans="1:11" s="181" customFormat="1" x14ac:dyDescent="0.2">
      <c r="A13" s="219"/>
      <c r="B13" s="226"/>
      <c r="C13" s="227">
        <v>3</v>
      </c>
      <c r="D13" s="228" t="s">
        <v>1616</v>
      </c>
    </row>
    <row r="14" spans="1:11" s="181" customFormat="1" x14ac:dyDescent="0.2">
      <c r="A14" s="219"/>
      <c r="B14" s="226"/>
      <c r="C14" s="227">
        <v>4</v>
      </c>
      <c r="D14" s="228" t="s">
        <v>1617</v>
      </c>
    </row>
    <row r="15" spans="1:11" s="181" customFormat="1" x14ac:dyDescent="0.2">
      <c r="A15" s="219"/>
      <c r="B15" s="226"/>
      <c r="C15" s="227">
        <v>5</v>
      </c>
      <c r="D15" s="231" t="s">
        <v>968</v>
      </c>
    </row>
    <row r="16" spans="1:11" s="181" customFormat="1" x14ac:dyDescent="0.2">
      <c r="A16" s="219"/>
      <c r="B16" s="226"/>
      <c r="C16" s="227">
        <v>6</v>
      </c>
      <c r="D16" s="231" t="s">
        <v>1454</v>
      </c>
    </row>
    <row r="17" spans="1:4" s="181" customFormat="1" ht="6" hidden="1" customHeight="1" x14ac:dyDescent="0.2">
      <c r="A17" s="219"/>
      <c r="B17" s="229"/>
      <c r="C17" s="227"/>
      <c r="D17" s="232"/>
    </row>
    <row r="18" spans="1:4" s="181" customFormat="1" ht="12" customHeight="1" x14ac:dyDescent="0.2">
      <c r="A18" s="219"/>
      <c r="B18" s="226"/>
      <c r="C18" s="227">
        <v>7</v>
      </c>
      <c r="D18" s="231" t="s">
        <v>1453</v>
      </c>
    </row>
    <row r="19" spans="1:4" s="181" customFormat="1" hidden="1" x14ac:dyDescent="0.2">
      <c r="A19" s="219"/>
      <c r="B19" s="229"/>
      <c r="C19" s="227"/>
      <c r="D19" s="232"/>
    </row>
    <row r="20" spans="1:4" s="181" customFormat="1" x14ac:dyDescent="0.2">
      <c r="A20" s="219"/>
      <c r="B20" s="226"/>
      <c r="C20" s="227">
        <v>8</v>
      </c>
      <c r="D20" s="231" t="s">
        <v>1618</v>
      </c>
    </row>
    <row r="21" spans="1:4" s="181" customFormat="1" x14ac:dyDescent="0.2">
      <c r="A21" s="219"/>
      <c r="B21" s="229"/>
      <c r="C21" s="227"/>
      <c r="D21" s="233" t="s">
        <v>1550</v>
      </c>
    </row>
    <row r="22" spans="1:4" s="181" customFormat="1" x14ac:dyDescent="0.2">
      <c r="A22" s="219"/>
      <c r="B22" s="226"/>
      <c r="C22" s="227">
        <v>9</v>
      </c>
      <c r="D22" s="231" t="s">
        <v>1619</v>
      </c>
    </row>
    <row r="23" spans="1:4" s="181" customFormat="1" x14ac:dyDescent="0.2">
      <c r="A23" s="219"/>
      <c r="B23" s="234"/>
      <c r="C23" s="227"/>
      <c r="D23" s="235" t="s">
        <v>1551</v>
      </c>
    </row>
    <row r="24" spans="1:4" s="181" customFormat="1" x14ac:dyDescent="0.2">
      <c r="A24" s="219"/>
      <c r="B24" s="226"/>
      <c r="C24" s="227">
        <v>10</v>
      </c>
      <c r="D24" s="231" t="s">
        <v>1620</v>
      </c>
    </row>
    <row r="25" spans="1:4" s="181" customFormat="1" x14ac:dyDescent="0.2">
      <c r="A25" s="219"/>
      <c r="B25" s="226"/>
      <c r="C25" s="227">
        <v>11</v>
      </c>
      <c r="D25" s="231" t="s">
        <v>1621</v>
      </c>
    </row>
    <row r="26" spans="1:4" s="181" customFormat="1" x14ac:dyDescent="0.2">
      <c r="A26" s="219"/>
      <c r="B26" s="234"/>
      <c r="C26" s="227"/>
      <c r="D26" s="235" t="s">
        <v>1552</v>
      </c>
    </row>
    <row r="27" spans="1:4" s="181" customFormat="1" x14ac:dyDescent="0.2">
      <c r="A27" s="219"/>
      <c r="B27" s="226"/>
      <c r="C27" s="227">
        <v>12</v>
      </c>
      <c r="D27" s="231" t="s">
        <v>1554</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1622</v>
      </c>
    </row>
    <row r="31" spans="1:4" s="181" customFormat="1" x14ac:dyDescent="0.2">
      <c r="A31" s="219"/>
      <c r="B31" s="226"/>
      <c r="C31" s="227">
        <v>14</v>
      </c>
      <c r="D31" s="231" t="s">
        <v>1923</v>
      </c>
    </row>
    <row r="32" spans="1:4" s="181" customFormat="1" x14ac:dyDescent="0.2">
      <c r="A32" s="219"/>
      <c r="B32" s="236"/>
      <c r="C32" s="227"/>
      <c r="D32" s="237" t="s">
        <v>1772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36" t="s">
        <v>1623</v>
      </c>
      <c r="B35" s="2037"/>
      <c r="C35" s="2037"/>
      <c r="D35" s="2037"/>
      <c r="E35" s="2038"/>
      <c r="F35" s="2038"/>
      <c r="G35" s="2038"/>
      <c r="H35" s="2038"/>
      <c r="I35" s="2038"/>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1624</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1625</v>
      </c>
    </row>
    <row r="43" spans="1:9" s="181" customFormat="1" x14ac:dyDescent="0.2">
      <c r="A43" s="219"/>
      <c r="B43" s="229"/>
      <c r="C43" s="227"/>
      <c r="D43" s="240" t="s">
        <v>1626</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36" t="s">
        <v>312</v>
      </c>
      <c r="B47" s="2039"/>
      <c r="C47" s="2039"/>
      <c r="D47" s="2039"/>
      <c r="E47" s="2040"/>
      <c r="F47" s="2040"/>
      <c r="G47" s="2040"/>
      <c r="H47" s="2040"/>
      <c r="I47" s="2040"/>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1629</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2041</v>
      </c>
      <c r="C53" s="179">
        <v>22</v>
      </c>
      <c r="D53" s="247" t="s">
        <v>1457</v>
      </c>
      <c r="E53" s="248"/>
      <c r="F53" s="249"/>
      <c r="G53" s="249" t="s">
        <v>1456</v>
      </c>
      <c r="H53" s="250">
        <v>33239</v>
      </c>
      <c r="I53" s="237" t="s">
        <v>1478</v>
      </c>
    </row>
    <row r="54" spans="1:10" s="181" customFormat="1" x14ac:dyDescent="0.2">
      <c r="A54" s="219"/>
      <c r="B54" s="220"/>
      <c r="C54" s="179">
        <v>23</v>
      </c>
      <c r="D54" s="243" t="s">
        <v>1357</v>
      </c>
      <c r="E54" s="248"/>
      <c r="F54" s="249"/>
    </row>
    <row r="55" spans="1:10" s="181" customFormat="1" x14ac:dyDescent="0.2">
      <c r="A55" s="214"/>
      <c r="B55" s="251"/>
      <c r="C55" s="251"/>
      <c r="D55" s="231" t="s">
        <v>1771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43"/>
      <c r="C57" s="2044"/>
      <c r="D57" s="2044"/>
      <c r="E57" s="2044"/>
      <c r="F57" s="2044"/>
      <c r="G57" s="2044"/>
      <c r="H57" s="2044"/>
      <c r="I57" s="2044"/>
      <c r="J57" s="2045"/>
    </row>
    <row r="58" spans="1:10" s="181" customFormat="1" x14ac:dyDescent="0.2">
      <c r="A58" s="253"/>
      <c r="B58" s="2046"/>
      <c r="C58" s="2047"/>
      <c r="D58" s="2047"/>
      <c r="E58" s="2047"/>
      <c r="F58" s="2047"/>
      <c r="G58" s="2047"/>
      <c r="H58" s="2047"/>
      <c r="I58" s="2047"/>
      <c r="J58" s="2048"/>
    </row>
    <row r="59" spans="1:10" s="181" customFormat="1" x14ac:dyDescent="0.2">
      <c r="A59" s="253"/>
      <c r="B59" s="2046"/>
      <c r="C59" s="2047"/>
      <c r="D59" s="2047"/>
      <c r="E59" s="2047"/>
      <c r="F59" s="2047"/>
      <c r="G59" s="2047"/>
      <c r="H59" s="2047"/>
      <c r="I59" s="2047"/>
      <c r="J59" s="2048"/>
    </row>
    <row r="60" spans="1:10" s="181" customFormat="1" x14ac:dyDescent="0.2">
      <c r="A60" s="253"/>
      <c r="B60" s="2046"/>
      <c r="C60" s="2047"/>
      <c r="D60" s="2047"/>
      <c r="E60" s="2047"/>
      <c r="F60" s="2047"/>
      <c r="G60" s="2047"/>
      <c r="H60" s="2047"/>
      <c r="I60" s="2047"/>
      <c r="J60" s="2048"/>
    </row>
    <row r="61" spans="1:10" s="181" customFormat="1" x14ac:dyDescent="0.2">
      <c r="A61" s="253"/>
      <c r="B61" s="2046"/>
      <c r="C61" s="2047"/>
      <c r="D61" s="2047"/>
      <c r="E61" s="2047"/>
      <c r="F61" s="2047"/>
      <c r="G61" s="2047"/>
      <c r="H61" s="2047"/>
      <c r="I61" s="2047"/>
      <c r="J61" s="2048"/>
    </row>
    <row r="62" spans="1:10" s="181" customFormat="1" x14ac:dyDescent="0.2">
      <c r="A62" s="253"/>
      <c r="B62" s="2046"/>
      <c r="C62" s="2047"/>
      <c r="D62" s="2047"/>
      <c r="E62" s="2047"/>
      <c r="F62" s="2047"/>
      <c r="G62" s="2047"/>
      <c r="H62" s="2047"/>
      <c r="I62" s="2047"/>
      <c r="J62" s="2048"/>
    </row>
    <row r="63" spans="1:10" s="181" customFormat="1" x14ac:dyDescent="0.2">
      <c r="A63" s="253"/>
      <c r="B63" s="2046"/>
      <c r="C63" s="2047"/>
      <c r="D63" s="2047"/>
      <c r="E63" s="2047"/>
      <c r="F63" s="2047"/>
      <c r="G63" s="2047"/>
      <c r="H63" s="2047"/>
      <c r="I63" s="2047"/>
      <c r="J63" s="2048"/>
    </row>
    <row r="64" spans="1:10" s="181" customFormat="1" x14ac:dyDescent="0.2">
      <c r="A64" s="253"/>
      <c r="B64" s="2046"/>
      <c r="C64" s="2047"/>
      <c r="D64" s="2047"/>
      <c r="E64" s="2047"/>
      <c r="F64" s="2047"/>
      <c r="G64" s="2047"/>
      <c r="H64" s="2047"/>
      <c r="I64" s="2047"/>
      <c r="J64" s="2048"/>
    </row>
    <row r="65" spans="1:10" s="181" customFormat="1" x14ac:dyDescent="0.2">
      <c r="A65" s="253"/>
      <c r="B65" s="2046"/>
      <c r="C65" s="2047"/>
      <c r="D65" s="2047"/>
      <c r="E65" s="2047"/>
      <c r="F65" s="2047"/>
      <c r="G65" s="2047"/>
      <c r="H65" s="2047"/>
      <c r="I65" s="2047"/>
      <c r="J65" s="2048"/>
    </row>
    <row r="66" spans="1:10" s="181" customFormat="1" x14ac:dyDescent="0.2">
      <c r="A66" s="253"/>
      <c r="B66" s="2046"/>
      <c r="C66" s="2047"/>
      <c r="D66" s="2047"/>
      <c r="E66" s="2047"/>
      <c r="F66" s="2047"/>
      <c r="G66" s="2047"/>
      <c r="H66" s="2047"/>
      <c r="I66" s="2047"/>
      <c r="J66" s="2048"/>
    </row>
    <row r="67" spans="1:10" s="181" customFormat="1" ht="9" customHeight="1" x14ac:dyDescent="0.2">
      <c r="A67" s="254"/>
      <c r="B67" s="2049"/>
      <c r="C67" s="2050"/>
      <c r="D67" s="2050"/>
      <c r="E67" s="2050"/>
      <c r="F67" s="2050"/>
      <c r="G67" s="2050"/>
      <c r="H67" s="2050"/>
      <c r="I67" s="2050"/>
      <c r="J67" s="205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36" t="s">
        <v>1318</v>
      </c>
      <c r="B70" s="2039"/>
      <c r="C70" s="2039"/>
      <c r="D70" s="2039"/>
      <c r="E70" s="2040"/>
      <c r="F70" s="2040"/>
      <c r="G70" s="2040"/>
      <c r="H70" s="2040"/>
      <c r="I70" s="2040"/>
    </row>
    <row r="71" spans="1:10" s="181" customFormat="1" x14ac:dyDescent="0.2">
      <c r="A71" s="219"/>
      <c r="C71" s="257"/>
      <c r="D71" s="258" t="s">
        <v>1317</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1907</v>
      </c>
      <c r="B73" s="255"/>
      <c r="C73" s="256"/>
      <c r="D73" s="256"/>
      <c r="E73" s="256"/>
      <c r="F73" s="256"/>
      <c r="G73" s="256"/>
      <c r="H73" s="256"/>
    </row>
    <row r="74" spans="1:10" s="181" customFormat="1" x14ac:dyDescent="0.2">
      <c r="A74" s="259" t="s">
        <v>1420</v>
      </c>
      <c r="B74" s="255"/>
      <c r="C74" s="256"/>
      <c r="D74" s="256"/>
      <c r="E74" s="256"/>
      <c r="F74" s="256"/>
      <c r="G74" s="256"/>
      <c r="H74" s="256"/>
    </row>
    <row r="75" spans="1:10" s="181" customFormat="1" x14ac:dyDescent="0.2">
      <c r="A75" s="259" t="s">
        <v>1924</v>
      </c>
      <c r="B75" s="255"/>
      <c r="C75" s="256"/>
      <c r="D75" s="256"/>
      <c r="E75" s="256"/>
      <c r="F75" s="256"/>
      <c r="G75" s="256"/>
      <c r="H75" s="256"/>
    </row>
    <row r="76" spans="1:10" s="181" customFormat="1" ht="18.75" customHeight="1" x14ac:dyDescent="0.2">
      <c r="A76" s="239" t="s">
        <v>1421</v>
      </c>
      <c r="B76" s="255"/>
      <c r="C76" s="256"/>
      <c r="D76" s="256"/>
      <c r="E76" s="256"/>
      <c r="F76" s="256"/>
      <c r="G76" s="256"/>
      <c r="H76" s="256"/>
    </row>
    <row r="77" spans="1:10" s="181" customFormat="1" x14ac:dyDescent="0.2">
      <c r="C77" s="179">
        <v>24</v>
      </c>
      <c r="D77" s="247" t="s">
        <v>1637</v>
      </c>
      <c r="G77" s="297" t="s">
        <v>1882</v>
      </c>
      <c r="I77" s="1770"/>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1635</v>
      </c>
      <c r="E79" s="248"/>
      <c r="F79" s="249"/>
    </row>
    <row r="80" spans="1:10" s="181" customFormat="1" x14ac:dyDescent="0.2">
      <c r="A80" s="219"/>
      <c r="B80" s="262"/>
      <c r="C80" s="179"/>
      <c r="D80" s="247" t="s">
        <v>1636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41" t="s">
        <v>1315</v>
      </c>
      <c r="B83" s="2041"/>
      <c r="C83" s="2041"/>
      <c r="D83" s="2042"/>
      <c r="E83" s="263" t="s">
        <v>1352</v>
      </c>
      <c r="F83" s="263" t="s">
        <v>1353</v>
      </c>
      <c r="G83" s="263" t="s">
        <v>1354</v>
      </c>
      <c r="H83" s="263" t="s">
        <v>1355</v>
      </c>
      <c r="I83" s="263" t="s">
        <v>1356</v>
      </c>
      <c r="J83" s="264" t="s">
        <v>156</v>
      </c>
    </row>
    <row r="84" spans="1:10" s="181" customFormat="1" ht="13.5" customHeight="1" thickTop="1" x14ac:dyDescent="0.2">
      <c r="A84" s="265" t="s">
        <v>1439</v>
      </c>
      <c r="B84" s="266"/>
      <c r="C84" s="267"/>
      <c r="D84" s="268"/>
      <c r="E84" s="269"/>
      <c r="F84" s="269"/>
      <c r="G84" s="269"/>
      <c r="H84" s="269"/>
      <c r="I84" s="269"/>
      <c r="J84" s="270"/>
    </row>
    <row r="85" spans="1:10" s="181" customFormat="1" ht="13.5" customHeight="1" x14ac:dyDescent="0.2">
      <c r="A85" s="271" t="s">
        <v>1905</v>
      </c>
      <c r="B85" s="272"/>
      <c r="C85" s="273"/>
      <c r="D85" s="274"/>
      <c r="E85" s="275"/>
      <c r="F85" s="276">
        <v>5641</v>
      </c>
      <c r="G85" s="276">
        <v>189130</v>
      </c>
      <c r="H85" s="276">
        <v>37332</v>
      </c>
      <c r="I85" s="276"/>
      <c r="J85" s="277">
        <f>SUM(E85:I85)</f>
        <v>232103</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1316</v>
      </c>
      <c r="B87" s="283"/>
      <c r="C87" s="284"/>
      <c r="D87" s="281"/>
      <c r="E87" s="269"/>
      <c r="F87" s="269"/>
      <c r="G87" s="269"/>
      <c r="H87" s="269"/>
      <c r="I87" s="269"/>
      <c r="J87" s="270"/>
    </row>
    <row r="88" spans="1:10" s="181" customFormat="1" ht="13.5" customHeight="1" x14ac:dyDescent="0.2">
      <c r="A88" s="285" t="s">
        <v>1905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232103</v>
      </c>
    </row>
    <row r="91" spans="1:10" s="181" customFormat="1" x14ac:dyDescent="0.2">
      <c r="A91" s="219"/>
      <c r="B91" s="262"/>
      <c r="C91" s="179"/>
      <c r="E91" s="260"/>
      <c r="F91" s="296"/>
      <c r="H91" s="297"/>
    </row>
    <row r="92" spans="1:10" s="181" customFormat="1" x14ac:dyDescent="0.2">
      <c r="A92" s="219"/>
      <c r="B92" s="247" t="s">
        <v>1630</v>
      </c>
      <c r="C92" s="179"/>
      <c r="E92" s="260"/>
      <c r="F92" s="296"/>
      <c r="H92" s="297"/>
    </row>
    <row r="93" spans="1:10" s="181" customFormat="1" ht="16.5" customHeight="1" x14ac:dyDescent="0.2">
      <c r="A93" s="219"/>
      <c r="B93" s="298" t="s">
        <v>1906</v>
      </c>
      <c r="C93" s="179"/>
      <c r="E93" s="260"/>
      <c r="F93" s="296"/>
      <c r="H93" s="297"/>
    </row>
    <row r="94" spans="1:10" s="181" customFormat="1" x14ac:dyDescent="0.2">
      <c r="A94" s="299" t="s">
        <v>1326</v>
      </c>
      <c r="B94" s="300"/>
      <c r="C94" s="300"/>
      <c r="D94" s="301"/>
      <c r="E94" s="302"/>
      <c r="F94" s="303"/>
      <c r="G94" s="304"/>
      <c r="H94" s="305"/>
      <c r="I94" s="306"/>
    </row>
    <row r="95" spans="1:10" s="181" customFormat="1" x14ac:dyDescent="0.2">
      <c r="A95" s="307"/>
      <c r="B95" s="308" t="s">
        <v>1631</v>
      </c>
      <c r="C95" s="309"/>
      <c r="D95" s="310"/>
      <c r="E95" s="304"/>
      <c r="F95" s="304"/>
      <c r="G95" s="304"/>
      <c r="H95" s="304"/>
      <c r="I95" s="304"/>
    </row>
    <row r="96" spans="1:10" s="181" customFormat="1" x14ac:dyDescent="0.2">
      <c r="A96" s="307" t="s">
        <v>1168</v>
      </c>
      <c r="B96" s="345" t="s">
        <v>1633</v>
      </c>
      <c r="C96" s="309"/>
      <c r="D96" s="311"/>
      <c r="E96" s="311"/>
      <c r="F96" s="311"/>
      <c r="G96" s="311"/>
      <c r="H96" s="311"/>
      <c r="I96" s="304"/>
    </row>
    <row r="97" spans="1:9" s="181" customFormat="1" x14ac:dyDescent="0.2">
      <c r="A97" s="307"/>
      <c r="B97" s="308" t="s">
        <v>1632</v>
      </c>
      <c r="C97" s="309"/>
      <c r="D97" s="311"/>
      <c r="E97" s="311"/>
      <c r="F97" s="311"/>
      <c r="G97" s="311"/>
      <c r="H97" s="311"/>
      <c r="I97" s="304"/>
    </row>
    <row r="98" spans="1:9" s="181" customFormat="1" x14ac:dyDescent="0.2">
      <c r="A98" s="308"/>
      <c r="B98" s="312" t="s">
        <v>1634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23"/>
      <c r="C102" s="2024"/>
      <c r="D102" s="2024"/>
      <c r="E102" s="2024"/>
      <c r="F102" s="2024"/>
      <c r="G102" s="2024"/>
      <c r="H102" s="2024"/>
      <c r="I102" s="2025"/>
    </row>
    <row r="103" spans="1:9" s="181" customFormat="1" ht="11.25" customHeight="1" x14ac:dyDescent="0.2">
      <c r="A103" s="316"/>
      <c r="B103" s="2026"/>
      <c r="C103" s="2027"/>
      <c r="D103" s="2027"/>
      <c r="E103" s="2027"/>
      <c r="F103" s="2027"/>
      <c r="G103" s="2027"/>
      <c r="H103" s="2027"/>
      <c r="I103" s="2028"/>
    </row>
    <row r="104" spans="1:9" s="181" customFormat="1" ht="11.25" customHeight="1" x14ac:dyDescent="0.2">
      <c r="A104" s="316"/>
      <c r="B104" s="2026"/>
      <c r="C104" s="2027"/>
      <c r="D104" s="2027"/>
      <c r="E104" s="2027"/>
      <c r="F104" s="2027"/>
      <c r="G104" s="2027"/>
      <c r="H104" s="2027"/>
      <c r="I104" s="2028"/>
    </row>
    <row r="105" spans="1:9" s="181" customFormat="1" x14ac:dyDescent="0.2">
      <c r="A105" s="316"/>
      <c r="B105" s="2026"/>
      <c r="C105" s="2027"/>
      <c r="D105" s="2027"/>
      <c r="E105" s="2027"/>
      <c r="F105" s="2027"/>
      <c r="G105" s="2027"/>
      <c r="H105" s="2027"/>
      <c r="I105" s="2028"/>
    </row>
    <row r="106" spans="1:9" s="181" customFormat="1" ht="11.25" customHeight="1" x14ac:dyDescent="0.2">
      <c r="A106" s="316"/>
      <c r="B106" s="2026"/>
      <c r="C106" s="2027"/>
      <c r="D106" s="2027"/>
      <c r="E106" s="2027"/>
      <c r="F106" s="2027"/>
      <c r="G106" s="2027"/>
      <c r="H106" s="2027"/>
      <c r="I106" s="2028"/>
    </row>
    <row r="107" spans="1:9" s="181" customFormat="1" ht="11.25" customHeight="1" x14ac:dyDescent="0.2">
      <c r="A107" s="316"/>
      <c r="B107" s="2026"/>
      <c r="C107" s="2027"/>
      <c r="D107" s="2027"/>
      <c r="E107" s="2027"/>
      <c r="F107" s="2027"/>
      <c r="G107" s="2027"/>
      <c r="H107" s="2027"/>
      <c r="I107" s="2028"/>
    </row>
    <row r="108" spans="1:9" s="181" customFormat="1" ht="11.25" customHeight="1" x14ac:dyDescent="0.2">
      <c r="A108" s="316"/>
      <c r="B108" s="2026"/>
      <c r="C108" s="2027"/>
      <c r="D108" s="2027"/>
      <c r="E108" s="2027"/>
      <c r="F108" s="2027"/>
      <c r="G108" s="2027"/>
      <c r="H108" s="2027"/>
      <c r="I108" s="2028"/>
    </row>
    <row r="109" spans="1:9" s="181" customFormat="1" ht="11.25" customHeight="1" x14ac:dyDescent="0.2">
      <c r="A109" s="316"/>
      <c r="B109" s="2026"/>
      <c r="C109" s="2027"/>
      <c r="D109" s="2027"/>
      <c r="E109" s="2027"/>
      <c r="F109" s="2027"/>
      <c r="G109" s="2027"/>
      <c r="H109" s="2027"/>
      <c r="I109" s="2028"/>
    </row>
    <row r="110" spans="1:9" s="181" customFormat="1" ht="11.25" customHeight="1" x14ac:dyDescent="0.2">
      <c r="A110" s="316"/>
      <c r="B110" s="2026"/>
      <c r="C110" s="2027"/>
      <c r="D110" s="2027"/>
      <c r="E110" s="2027"/>
      <c r="F110" s="2027"/>
      <c r="G110" s="2027"/>
      <c r="H110" s="2027"/>
      <c r="I110" s="2028"/>
    </row>
    <row r="111" spans="1:9" s="181" customFormat="1" ht="11.25" customHeight="1" x14ac:dyDescent="0.2">
      <c r="A111" s="316"/>
      <c r="B111" s="2026"/>
      <c r="C111" s="2027"/>
      <c r="D111" s="2027"/>
      <c r="E111" s="2027"/>
      <c r="F111" s="2027"/>
      <c r="G111" s="2027"/>
      <c r="H111" s="2027"/>
      <c r="I111" s="2028"/>
    </row>
    <row r="112" spans="1:9" s="181" customFormat="1" ht="11.25" customHeight="1" x14ac:dyDescent="0.2">
      <c r="A112" s="316"/>
      <c r="B112" s="2029"/>
      <c r="C112" s="2030"/>
      <c r="D112" s="2030"/>
      <c r="E112" s="2030"/>
      <c r="F112" s="2030"/>
      <c r="G112" s="2030"/>
      <c r="H112" s="2030"/>
      <c r="I112" s="203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32" t="s">
        <v>2064</v>
      </c>
      <c r="D114" s="2032"/>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33" t="s">
        <v>1325</v>
      </c>
      <c r="D117" s="2034"/>
      <c r="E117" s="2035"/>
      <c r="F117" s="2035"/>
      <c r="G117" s="2035"/>
      <c r="H117" s="2035"/>
      <c r="I117" s="304"/>
    </row>
    <row r="118" spans="1:9" s="181" customFormat="1" ht="24" customHeight="1" x14ac:dyDescent="0.2">
      <c r="A118" s="316"/>
      <c r="B118" s="316"/>
      <c r="C118" s="316"/>
      <c r="D118" s="323"/>
      <c r="E118" s="322"/>
      <c r="F118" s="324"/>
      <c r="G118" s="1772"/>
      <c r="H118" s="322"/>
      <c r="I118" s="304"/>
    </row>
    <row r="119" spans="1:9" s="181" customFormat="1" ht="11.25" customHeight="1" x14ac:dyDescent="0.2">
      <c r="A119" s="325"/>
      <c r="B119" s="325"/>
      <c r="C119" s="326"/>
      <c r="D119" s="327" t="s">
        <v>360</v>
      </c>
      <c r="E119" s="310"/>
      <c r="F119" s="1771" t="s">
        <v>1883</v>
      </c>
      <c r="G119" s="328"/>
      <c r="H119" s="328"/>
      <c r="I119" s="304"/>
    </row>
    <row r="120" spans="1:9" x14ac:dyDescent="0.2">
      <c r="A120" s="329"/>
      <c r="B120" s="180"/>
      <c r="C120" s="330"/>
      <c r="D120" s="256"/>
      <c r="E120" s="256"/>
      <c r="F120" s="256"/>
      <c r="G120" s="256"/>
      <c r="H120" s="256"/>
      <c r="I120" s="304"/>
    </row>
    <row r="121" spans="1:9" x14ac:dyDescent="0.2">
      <c r="A121" s="329"/>
      <c r="B121" s="1421" t="s">
        <v>1591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N72"/>
  <sheetViews>
    <sheetView showGridLines="0" defaultGridColor="0" topLeftCell="A1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52" t="s">
        <v>385</v>
      </c>
      <c r="B1" s="2052"/>
      <c r="C1" s="2052"/>
      <c r="D1" s="2052"/>
      <c r="E1" s="2052"/>
      <c r="F1" s="2052"/>
      <c r="G1" s="2052"/>
      <c r="H1" s="2052"/>
      <c r="I1" s="2052"/>
      <c r="J1" s="2052"/>
      <c r="K1" s="2052"/>
      <c r="L1" s="2052"/>
      <c r="M1" s="2052"/>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1638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1925</v>
      </c>
      <c r="E7" s="222"/>
      <c r="F7" s="351" t="s">
        <v>271</v>
      </c>
      <c r="G7" s="222"/>
      <c r="H7" s="222"/>
      <c r="I7" s="222"/>
      <c r="J7" s="352">
        <v>1060099349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2.4809000000000001E-2</v>
      </c>
      <c r="E10" s="356" t="s">
        <v>1004</v>
      </c>
      <c r="F10" s="355">
        <v>5.0520000000000001E-3</v>
      </c>
      <c r="G10" s="356" t="s">
        <v>1004</v>
      </c>
      <c r="H10" s="355">
        <v>8.7399999999999999E-4</v>
      </c>
      <c r="I10" s="356" t="s">
        <v>1005</v>
      </c>
      <c r="J10" s="1664">
        <f>ROUND(D10+F10+H10,5)</f>
        <v>3.074E-2</v>
      </c>
      <c r="K10" s="222"/>
      <c r="L10" s="355">
        <v>5.8E-5</v>
      </c>
      <c r="M10" s="222"/>
    </row>
    <row r="11" spans="1:14" ht="7.5" customHeight="1" x14ac:dyDescent="0.2">
      <c r="B11" s="222"/>
      <c r="C11" s="222"/>
      <c r="D11" s="2062" t="str">
        <f>IF(SUM(J10)&lt;=0.0999999,"","Enter the Tax Rates by moving the decimal two places to the left.")</f>
        <v/>
      </c>
      <c r="E11" s="2063"/>
      <c r="F11" s="2063"/>
      <c r="G11" s="2063"/>
      <c r="H11" s="2063"/>
      <c r="I11" s="2063"/>
      <c r="J11" s="206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1639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665">
        <f>SUM('Acct Summary 7-8'!C8,'Acct Summary 7-8'!D8,'Acct Summary 7-8'!F8,'Acct Summary 7-8'!I8)</f>
        <v>47397950</v>
      </c>
      <c r="E16" s="356"/>
      <c r="F16" s="1665">
        <f>SUM('Acct Summary 7-8'!C17,'Acct Summary 7-8'!D17,'Acct Summary 7-8'!F17)</f>
        <v>43382943</v>
      </c>
      <c r="G16" s="356"/>
      <c r="H16" s="1665">
        <f>SUM(D16-F16)</f>
        <v>4015007</v>
      </c>
      <c r="I16" s="222"/>
      <c r="J16" s="1665">
        <f>SUM('Acct Summary 7-8'!C81,'Acct Summary 7-8'!D81,'Acct Summary 7-8'!F81,'Acct Summary 7-8'!I81)</f>
        <v>65546055</v>
      </c>
      <c r="K16" s="222"/>
      <c r="L16" s="222"/>
      <c r="M16" s="222"/>
    </row>
    <row r="17" spans="1:13" ht="12.2" customHeight="1" x14ac:dyDescent="0.2">
      <c r="A17" s="349"/>
      <c r="B17" s="260" t="s">
        <v>8</v>
      </c>
      <c r="C17" s="237" t="s">
        <v>1391</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1640</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665">
        <f>'Short-Term Long-Term Debt 24'!F4</f>
        <v>0</v>
      </c>
      <c r="E22" s="356" t="s">
        <v>1004</v>
      </c>
      <c r="F22" s="1665">
        <f>'Short-Term Long-Term Debt 24'!F15</f>
        <v>0</v>
      </c>
      <c r="G22" s="356" t="s">
        <v>1004</v>
      </c>
      <c r="H22" s="1665">
        <f>'Short-Term Long-Term Debt 24'!F21</f>
        <v>0</v>
      </c>
      <c r="I22" s="356" t="s">
        <v>1004</v>
      </c>
      <c r="J22" s="1665">
        <f>'Short-Term Long-Term Debt 24'!F23</f>
        <v>0</v>
      </c>
      <c r="K22" s="356" t="s">
        <v>1004</v>
      </c>
      <c r="L22" s="1665">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665">
        <f>'Short-Term Long-Term Debt 24'!F27</f>
        <v>0</v>
      </c>
      <c r="E24" s="356" t="s">
        <v>1005</v>
      </c>
      <c r="F24" s="1666">
        <f>SUM(D22,F22,H22,J22,L22, D24)</f>
        <v>0</v>
      </c>
      <c r="G24" s="222"/>
      <c r="H24" s="222"/>
      <c r="I24" s="222"/>
      <c r="J24" s="222"/>
      <c r="K24" s="222"/>
      <c r="L24" s="222"/>
      <c r="M24" s="222"/>
    </row>
    <row r="25" spans="1:13" ht="11.25" customHeight="1" x14ac:dyDescent="0.2">
      <c r="A25" s="349"/>
      <c r="B25" s="181" t="s">
        <v>9</v>
      </c>
      <c r="C25" s="237" t="s">
        <v>2040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2041</v>
      </c>
      <c r="C31" s="367" t="s">
        <v>585</v>
      </c>
      <c r="D31" s="237" t="s">
        <v>1071</v>
      </c>
      <c r="E31" s="222"/>
      <c r="F31" s="222"/>
      <c r="G31" s="363"/>
      <c r="H31" s="1667">
        <f>IF(B31="X",(J7*0.069),IF(B32="X",(J7*0.138),"Enter x in a.or b."))</f>
        <v>73146855.081</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666">
        <f>'Assets-Liab 5-6'!N36</f>
        <v>51308043</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53"/>
      <c r="C54" s="2054"/>
      <c r="D54" s="2054"/>
      <c r="E54" s="2054"/>
      <c r="F54" s="2054"/>
      <c r="G54" s="2054"/>
      <c r="H54" s="2054"/>
      <c r="I54" s="2054"/>
      <c r="J54" s="2054"/>
      <c r="K54" s="2054"/>
      <c r="L54" s="2055"/>
      <c r="M54" s="380"/>
    </row>
    <row r="55" spans="1:13" ht="12.75" customHeight="1" x14ac:dyDescent="0.2">
      <c r="B55" s="2056"/>
      <c r="C55" s="2057"/>
      <c r="D55" s="2057"/>
      <c r="E55" s="2057"/>
      <c r="F55" s="2057"/>
      <c r="G55" s="2057"/>
      <c r="H55" s="2057"/>
      <c r="I55" s="2057"/>
      <c r="J55" s="2057"/>
      <c r="K55" s="2057"/>
      <c r="L55" s="2058"/>
      <c r="M55" s="380"/>
    </row>
    <row r="56" spans="1:13" ht="12.75" customHeight="1" x14ac:dyDescent="0.2">
      <c r="B56" s="2056"/>
      <c r="C56" s="2057"/>
      <c r="D56" s="2057"/>
      <c r="E56" s="2057"/>
      <c r="F56" s="2057"/>
      <c r="G56" s="2057"/>
      <c r="H56" s="2057"/>
      <c r="I56" s="2057"/>
      <c r="J56" s="2057"/>
      <c r="K56" s="2057"/>
      <c r="L56" s="2058"/>
      <c r="M56" s="222"/>
    </row>
    <row r="57" spans="1:13" ht="12.75" customHeight="1" x14ac:dyDescent="0.2">
      <c r="B57" s="2056"/>
      <c r="C57" s="2057"/>
      <c r="D57" s="2057"/>
      <c r="E57" s="2057"/>
      <c r="F57" s="2057"/>
      <c r="G57" s="2057"/>
      <c r="H57" s="2057"/>
      <c r="I57" s="2057"/>
      <c r="J57" s="2057"/>
      <c r="K57" s="2057"/>
      <c r="L57" s="2058"/>
      <c r="M57" s="222"/>
    </row>
    <row r="58" spans="1:13" x14ac:dyDescent="0.2">
      <c r="B58" s="2059"/>
      <c r="C58" s="2060"/>
      <c r="D58" s="2060"/>
      <c r="E58" s="2060"/>
      <c r="F58" s="2060"/>
      <c r="G58" s="2060"/>
      <c r="H58" s="2060"/>
      <c r="I58" s="2060"/>
      <c r="J58" s="2060"/>
      <c r="K58" s="2060"/>
      <c r="L58" s="206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64"/>
      <c r="D61" s="206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67"/>
      <c r="B1" s="2068"/>
      <c r="C1" s="2068"/>
      <c r="D1" s="384"/>
      <c r="E1" s="384"/>
      <c r="F1" s="384"/>
      <c r="G1" s="384"/>
      <c r="H1" s="384"/>
      <c r="I1" s="384"/>
      <c r="J1" s="384"/>
      <c r="K1" s="384"/>
      <c r="L1" s="384"/>
      <c r="M1" s="384"/>
      <c r="N1" s="384"/>
      <c r="O1" s="2067"/>
      <c r="P1" s="2068"/>
      <c r="Q1" s="2068"/>
    </row>
    <row r="2" spans="1:18" ht="15" x14ac:dyDescent="0.2">
      <c r="A2" s="2071" t="s">
        <v>555</v>
      </c>
      <c r="B2" s="2071"/>
      <c r="C2" s="2071"/>
      <c r="D2" s="2071"/>
      <c r="E2" s="2071"/>
      <c r="F2" s="2071"/>
      <c r="G2" s="2071"/>
      <c r="H2" s="2071"/>
      <c r="I2" s="2071"/>
      <c r="J2" s="2071"/>
      <c r="K2" s="2071"/>
      <c r="L2" s="2071"/>
      <c r="M2" s="2071"/>
      <c r="N2" s="2071"/>
      <c r="O2" s="2071"/>
      <c r="P2" s="2071"/>
      <c r="Q2" s="2071"/>
      <c r="R2" s="2071"/>
    </row>
    <row r="3" spans="1:18" ht="12.75" x14ac:dyDescent="0.2">
      <c r="A3" s="2072" t="s">
        <v>1408</v>
      </c>
      <c r="B3" s="2072"/>
      <c r="C3" s="2072"/>
      <c r="D3" s="2072"/>
      <c r="E3" s="2072"/>
      <c r="F3" s="2072"/>
      <c r="G3" s="2072"/>
      <c r="H3" s="2072"/>
      <c r="I3" s="2072"/>
      <c r="J3" s="2072"/>
      <c r="K3" s="2072"/>
      <c r="L3" s="2072"/>
      <c r="M3" s="2072"/>
      <c r="N3" s="2072"/>
      <c r="O3" s="2072"/>
      <c r="P3" s="2072"/>
      <c r="Q3" s="2072"/>
      <c r="R3" s="2072"/>
    </row>
    <row r="4" spans="1:18" x14ac:dyDescent="0.2">
      <c r="A4" s="2073" t="s">
        <v>1549</v>
      </c>
      <c r="B4" s="2073"/>
      <c r="C4" s="2073"/>
      <c r="D4" s="2073"/>
      <c r="E4" s="2073"/>
      <c r="F4" s="2073"/>
      <c r="G4" s="2073"/>
      <c r="H4" s="2073"/>
      <c r="I4" s="2073"/>
      <c r="J4" s="2073"/>
      <c r="K4" s="2073"/>
      <c r="L4" s="2073"/>
      <c r="M4" s="2073"/>
      <c r="N4" s="2073"/>
      <c r="O4" s="2073"/>
      <c r="P4" s="2073"/>
      <c r="Q4" s="2073"/>
      <c r="R4" s="207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East Maine SD 63</v>
      </c>
      <c r="E7" s="391"/>
      <c r="G7" s="252"/>
      <c r="H7" s="387"/>
      <c r="I7" s="387"/>
      <c r="J7" s="387"/>
      <c r="K7" s="387"/>
      <c r="L7" s="329"/>
      <c r="M7" s="329"/>
      <c r="N7" s="329"/>
      <c r="O7" s="329"/>
      <c r="P7" s="329"/>
    </row>
    <row r="8" spans="1:18" ht="12.75" x14ac:dyDescent="0.2">
      <c r="A8" s="329"/>
      <c r="B8" s="329"/>
      <c r="C8" s="389" t="s">
        <v>1124</v>
      </c>
      <c r="D8" s="392" t="str">
        <f>COVER!A13</f>
        <v>05-016-0630-02</v>
      </c>
      <c r="E8" s="393"/>
      <c r="G8" s="329"/>
      <c r="H8" s="329"/>
      <c r="I8" s="329"/>
      <c r="J8" s="329"/>
      <c r="K8" s="329"/>
      <c r="L8" s="329"/>
      <c r="M8" s="329"/>
      <c r="N8" s="329"/>
      <c r="O8" s="329"/>
      <c r="P8" s="329"/>
    </row>
    <row r="9" spans="1:18" ht="12.75" x14ac:dyDescent="0.2">
      <c r="A9" s="329"/>
      <c r="B9" s="329"/>
      <c r="C9" s="389" t="s">
        <v>712</v>
      </c>
      <c r="D9" s="394" t="str">
        <f>COVER!A15</f>
        <v>Cook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1360</v>
      </c>
      <c r="D12" s="218"/>
      <c r="E12" s="218"/>
      <c r="F12" s="218" t="s">
        <v>1090</v>
      </c>
      <c r="G12" s="402"/>
      <c r="H12" s="403">
        <f>SUM('Acct Summary 7-8'!C81+'Acct Summary 7-8'!D81+'Acct Summary 7-8'!F81+'Acct Summary 7-8'!I81+IF('Acct Summary 7-8'!G81&lt;0,'Acct Summary 7-8'!G81,"0")+IF('Acct Summary 7-8'!J81&lt;0,'Acct Summary 7-8'!J81,"0"))</f>
        <v>65546055</v>
      </c>
      <c r="I12" s="404"/>
      <c r="J12" s="404"/>
      <c r="K12" s="405">
        <f>TRUNC((H12/H13*100000),5)/100000</f>
        <v>1.3828879730000001</v>
      </c>
      <c r="L12" s="406"/>
      <c r="M12" s="360" t="s">
        <v>1143</v>
      </c>
      <c r="N12" s="360"/>
      <c r="O12" s="407">
        <v>0.35</v>
      </c>
      <c r="P12" s="218"/>
      <c r="Q12" s="218"/>
    </row>
    <row r="13" spans="1:18" s="408" customFormat="1" ht="12.75" x14ac:dyDescent="0.2">
      <c r="A13" s="218"/>
      <c r="B13" s="401"/>
      <c r="C13" s="2069" t="s">
        <v>1319</v>
      </c>
      <c r="D13" s="2070"/>
      <c r="E13" s="218"/>
      <c r="F13" s="409" t="s">
        <v>792</v>
      </c>
      <c r="G13" s="402"/>
      <c r="H13" s="403">
        <f>SUM('Acct Summary 7-8'!C8+'Acct Summary 7-8'!D8+'Acct Summary 7-8'!F8+'Acct Summary 7-8'!I8)+H14</f>
        <v>47397950</v>
      </c>
      <c r="I13" s="404"/>
      <c r="J13" s="404"/>
      <c r="K13" s="410"/>
      <c r="L13" s="218"/>
      <c r="M13" s="360" t="s">
        <v>1144</v>
      </c>
      <c r="N13" s="360"/>
      <c r="O13" s="411">
        <f>(O11*O12)</f>
        <v>1.4</v>
      </c>
      <c r="P13" s="218"/>
      <c r="Q13" s="218"/>
      <c r="R13" s="412"/>
    </row>
    <row r="14" spans="1:18" s="408" customFormat="1" ht="12.75" x14ac:dyDescent="0.2">
      <c r="A14" s="218"/>
      <c r="B14" s="401"/>
      <c r="C14" s="240" t="s">
        <v>1392</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1406</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43382943</v>
      </c>
      <c r="I17" s="404"/>
      <c r="J17" s="416"/>
      <c r="K17" s="405">
        <f>TRUNC((H17/H18*100000),5)/100000</f>
        <v>0.91529154739999996</v>
      </c>
      <c r="L17" s="406"/>
      <c r="M17" s="417" t="s">
        <v>1170</v>
      </c>
      <c r="O17" s="418" t="str">
        <f>IF(AND(O16="2", J20 &gt; 2),"1",IF(AND(O16 = "1", J20 &gt; 2),"2",IF(AND(O16="1", J20 &gt;1),"1","0")))</f>
        <v>0</v>
      </c>
      <c r="P17" s="218"/>
    </row>
    <row r="18" spans="1:18" s="408" customFormat="1" ht="11.25" x14ac:dyDescent="0.2">
      <c r="A18" s="218"/>
      <c r="B18" s="401"/>
      <c r="C18" s="2069" t="s">
        <v>1312</v>
      </c>
      <c r="D18" s="2070"/>
      <c r="E18" s="218"/>
      <c r="F18" s="419" t="s">
        <v>793</v>
      </c>
      <c r="G18" s="402"/>
      <c r="H18" s="403">
        <f>SUM('Acct Summary 7-8'!C8+'Acct Summary 7-8'!D8+'Acct Summary 7-8'!F8+'Acct Summary 7-8'!I8)+H19</f>
        <v>47397950</v>
      </c>
      <c r="I18" s="404"/>
      <c r="J18" s="404"/>
      <c r="K18" s="410"/>
      <c r="L18" s="218"/>
      <c r="M18" s="360" t="s">
        <v>1143</v>
      </c>
      <c r="N18" s="360"/>
      <c r="O18" s="410">
        <v>0.35</v>
      </c>
      <c r="P18" s="218"/>
    </row>
    <row r="19" spans="1:18" s="408" customFormat="1" ht="11.25" x14ac:dyDescent="0.2">
      <c r="A19" s="218"/>
      <c r="B19" s="401"/>
      <c r="C19" s="240" t="s">
        <v>1392</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1406</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066" t="s">
        <v>1407</v>
      </c>
      <c r="D24" s="2066"/>
      <c r="E24" s="218"/>
      <c r="F24" s="218" t="s">
        <v>444</v>
      </c>
      <c r="G24" s="402"/>
      <c r="H24" s="403">
        <f>SUM('Assets-Liab 5-6'!C4+'Assets-Liab 5-6'!D4+'Assets-Liab 5-6'!F4+'Assets-Liab 5-6'!I4+'Assets-Liab 5-6'!C5+'Assets-Liab 5-6'!D5+'Assets-Liab 5-6'!F5+'Assets-Liab 5-6'!I5)</f>
        <v>67819433</v>
      </c>
      <c r="I24" s="422"/>
      <c r="J24" s="422"/>
      <c r="K24" s="423">
        <f>TRUNC(((H24/H25*100000)/100000),2)</f>
        <v>562.77</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120508.175</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1908</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27699335.890020002</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2</v>
      </c>
      <c r="P31" s="216"/>
    </row>
    <row r="32" spans="1:18" s="408" customFormat="1" ht="11.25" x14ac:dyDescent="0.2">
      <c r="A32" s="218"/>
      <c r="B32" s="401"/>
      <c r="C32" s="218" t="s">
        <v>846</v>
      </c>
      <c r="D32" s="218"/>
      <c r="E32" s="218"/>
      <c r="F32" s="218"/>
      <c r="G32" s="402"/>
      <c r="H32" s="403">
        <f>'FP Info 3'!H37</f>
        <v>51308043</v>
      </c>
      <c r="I32" s="420"/>
      <c r="J32" s="420"/>
      <c r="K32" s="423">
        <f>TRUNC(100-((((H32/H33*100))*100)/100),2)</f>
        <v>29.85</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73146855.081</v>
      </c>
      <c r="I33" s="420"/>
      <c r="J33" s="420"/>
      <c r="K33" s="403"/>
      <c r="L33" s="218"/>
      <c r="M33" s="435" t="s">
        <v>1144</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3.8</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1963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1501</v>
      </c>
      <c r="I40" s="408"/>
      <c r="J40" s="408"/>
      <c r="K40" s="410"/>
      <c r="L40" s="408"/>
      <c r="M40" s="408"/>
      <c r="N40" s="408"/>
      <c r="O40" s="218"/>
      <c r="P40" s="216"/>
      <c r="Q40" s="216"/>
    </row>
    <row r="41" spans="1:17" x14ac:dyDescent="0.2">
      <c r="G41" s="448"/>
      <c r="H41" s="218" t="s">
        <v>1502</v>
      </c>
      <c r="M41" s="216"/>
      <c r="O41" s="216"/>
      <c r="P41" s="216"/>
      <c r="Q41" s="216"/>
    </row>
    <row r="42" spans="1:17" x14ac:dyDescent="0.2">
      <c r="A42" s="385" t="s">
        <v>1503</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500-000000000000}"/>
    <hyperlink ref="A4:R4" r:id="rId2" display="https://www.isbe.net/Pages/School-District-Financial-Profile.aspx" xr:uid="{00000000-0004-0000-05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44"/>
  <sheetViews>
    <sheetView showGridLines="0" defaultGridColor="0" colorId="8" zoomScale="115" zoomScaleNormal="115" workbookViewId="0">
      <pane ySplit="2" topLeftCell="A3" activePane="bottomLeft" state="frozen"/>
      <selection pane="bottomLeft" activeCell="A3" sqref="A3:B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074" t="s">
        <v>1489</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075"/>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076" t="s">
        <v>972</v>
      </c>
      <c r="B3" s="2077"/>
      <c r="C3" s="1492"/>
      <c r="D3" s="1493"/>
      <c r="E3" s="1493"/>
      <c r="F3" s="1493"/>
      <c r="G3" s="1493"/>
      <c r="H3" s="1493"/>
      <c r="I3" s="1493"/>
      <c r="J3" s="1493"/>
      <c r="K3" s="1493"/>
      <c r="L3" s="1493"/>
      <c r="M3" s="1494"/>
      <c r="N3" s="1495"/>
    </row>
    <row r="4" spans="1:14" ht="13.5" customHeight="1" x14ac:dyDescent="0.2">
      <c r="A4" s="463" t="s">
        <v>1641</v>
      </c>
      <c r="B4" s="464"/>
      <c r="C4" s="465">
        <v>37632618</v>
      </c>
      <c r="D4" s="466">
        <v>5784638</v>
      </c>
      <c r="E4" s="466">
        <v>3600840</v>
      </c>
      <c r="F4" s="466">
        <v>2314705</v>
      </c>
      <c r="G4" s="466">
        <v>1252302</v>
      </c>
      <c r="H4" s="466">
        <v>25441903</v>
      </c>
      <c r="I4" s="466">
        <v>22087472</v>
      </c>
      <c r="J4" s="467">
        <v>1011028</v>
      </c>
      <c r="K4" s="466">
        <v>738132</v>
      </c>
      <c r="L4" s="466">
        <v>116162</v>
      </c>
      <c r="M4" s="468"/>
      <c r="N4" s="469"/>
    </row>
    <row r="5" spans="1:14" x14ac:dyDescent="0.2">
      <c r="A5" s="463" t="s">
        <v>991</v>
      </c>
      <c r="B5" s="470">
        <v>120</v>
      </c>
      <c r="C5" s="465">
        <v>0</v>
      </c>
      <c r="D5" s="466">
        <v>0</v>
      </c>
      <c r="E5" s="466">
        <v>0</v>
      </c>
      <c r="F5" s="466">
        <v>0</v>
      </c>
      <c r="G5" s="466">
        <v>0</v>
      </c>
      <c r="H5" s="466">
        <v>0</v>
      </c>
      <c r="I5" s="466">
        <v>0</v>
      </c>
      <c r="J5" s="467">
        <v>0</v>
      </c>
      <c r="K5" s="471">
        <v>0</v>
      </c>
      <c r="L5" s="472"/>
      <c r="M5" s="468"/>
      <c r="N5" s="469"/>
    </row>
    <row r="6" spans="1:14" ht="13.5" customHeight="1" x14ac:dyDescent="0.2">
      <c r="A6" s="473" t="s">
        <v>416</v>
      </c>
      <c r="B6" s="470">
        <v>130</v>
      </c>
      <c r="C6" s="465">
        <v>12456643</v>
      </c>
      <c r="D6" s="466">
        <v>2492997</v>
      </c>
      <c r="E6" s="466">
        <v>2053854</v>
      </c>
      <c r="F6" s="466">
        <v>431694</v>
      </c>
      <c r="G6" s="471">
        <v>767333</v>
      </c>
      <c r="H6" s="471">
        <v>0</v>
      </c>
      <c r="I6" s="466">
        <v>28928</v>
      </c>
      <c r="J6" s="474">
        <v>335639</v>
      </c>
      <c r="K6" s="471">
        <v>0</v>
      </c>
      <c r="L6" s="475"/>
      <c r="M6" s="468"/>
      <c r="N6" s="469"/>
    </row>
    <row r="7" spans="1:14" ht="13.5" customHeight="1" x14ac:dyDescent="0.2">
      <c r="A7" s="473" t="s">
        <v>417</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268</v>
      </c>
      <c r="B8" s="470">
        <v>150</v>
      </c>
      <c r="C8" s="476">
        <v>736606</v>
      </c>
      <c r="D8" s="467">
        <v>0</v>
      </c>
      <c r="E8" s="467">
        <v>0</v>
      </c>
      <c r="F8" s="467">
        <v>194771</v>
      </c>
      <c r="G8" s="478">
        <v>0</v>
      </c>
      <c r="H8" s="467">
        <v>0</v>
      </c>
      <c r="I8" s="474">
        <v>0</v>
      </c>
      <c r="J8" s="474">
        <v>0</v>
      </c>
      <c r="K8" s="479">
        <v>0</v>
      </c>
      <c r="L8" s="480"/>
      <c r="M8" s="468"/>
      <c r="N8" s="469"/>
    </row>
    <row r="9" spans="1:14" ht="13.5" customHeight="1" x14ac:dyDescent="0.2">
      <c r="A9" s="473" t="s">
        <v>269</v>
      </c>
      <c r="B9" s="470">
        <v>160</v>
      </c>
      <c r="C9" s="476">
        <v>0</v>
      </c>
      <c r="D9" s="467">
        <v>0</v>
      </c>
      <c r="E9" s="467">
        <v>0</v>
      </c>
      <c r="F9" s="467">
        <v>0</v>
      </c>
      <c r="G9" s="467">
        <v>0</v>
      </c>
      <c r="H9" s="478">
        <v>0</v>
      </c>
      <c r="I9" s="467">
        <v>0</v>
      </c>
      <c r="J9" s="467">
        <v>0</v>
      </c>
      <c r="K9" s="467">
        <v>0</v>
      </c>
      <c r="L9" s="467"/>
      <c r="M9" s="468"/>
      <c r="N9" s="469"/>
    </row>
    <row r="10" spans="1:14" ht="13.5" customHeight="1" x14ac:dyDescent="0.2">
      <c r="A10" s="473" t="s">
        <v>990</v>
      </c>
      <c r="B10" s="470">
        <v>170</v>
      </c>
      <c r="C10" s="465">
        <v>0</v>
      </c>
      <c r="D10" s="466">
        <v>0</v>
      </c>
      <c r="E10" s="467">
        <v>0</v>
      </c>
      <c r="F10" s="466">
        <v>0</v>
      </c>
      <c r="G10" s="478">
        <v>0</v>
      </c>
      <c r="H10" s="481">
        <v>0</v>
      </c>
      <c r="I10" s="467">
        <v>0</v>
      </c>
      <c r="J10" s="467">
        <v>0</v>
      </c>
      <c r="K10" s="481">
        <v>0</v>
      </c>
      <c r="L10" s="481"/>
      <c r="M10" s="469"/>
      <c r="N10" s="469"/>
    </row>
    <row r="11" spans="1:14" ht="13.5" customHeight="1" x14ac:dyDescent="0.2">
      <c r="A11" s="473" t="s">
        <v>270</v>
      </c>
      <c r="B11" s="470">
        <v>180</v>
      </c>
      <c r="C11" s="476">
        <v>3753</v>
      </c>
      <c r="D11" s="467">
        <v>49014</v>
      </c>
      <c r="E11" s="467">
        <v>0</v>
      </c>
      <c r="F11" s="467">
        <v>0</v>
      </c>
      <c r="G11" s="467">
        <v>0</v>
      </c>
      <c r="H11" s="467">
        <v>0</v>
      </c>
      <c r="I11" s="478">
        <v>0</v>
      </c>
      <c r="J11" s="478">
        <v>0</v>
      </c>
      <c r="K11" s="467">
        <v>0</v>
      </c>
      <c r="L11" s="467"/>
      <c r="M11" s="469"/>
      <c r="N11" s="469"/>
    </row>
    <row r="12" spans="1:14" ht="13.5" customHeight="1" x14ac:dyDescent="0.2">
      <c r="A12" s="473" t="s">
        <v>418</v>
      </c>
      <c r="B12" s="470">
        <v>190</v>
      </c>
      <c r="C12" s="465">
        <v>0</v>
      </c>
      <c r="D12" s="466">
        <v>0</v>
      </c>
      <c r="E12" s="466">
        <v>0</v>
      </c>
      <c r="F12" s="466">
        <v>0</v>
      </c>
      <c r="G12" s="466">
        <v>0</v>
      </c>
      <c r="H12" s="466">
        <v>0</v>
      </c>
      <c r="I12" s="466">
        <v>0</v>
      </c>
      <c r="J12" s="467">
        <v>0</v>
      </c>
      <c r="K12" s="466">
        <v>0</v>
      </c>
      <c r="L12" s="466"/>
      <c r="M12" s="469"/>
      <c r="N12" s="469"/>
    </row>
    <row r="13" spans="1:14" ht="13.5" customHeight="1" thickBot="1" x14ac:dyDescent="0.25">
      <c r="A13" s="1668" t="s">
        <v>643</v>
      </c>
      <c r="B13" s="1641"/>
      <c r="C13" s="1669">
        <f>SUM(C4:C12)</f>
        <v>50829620</v>
      </c>
      <c r="D13" s="1669">
        <f t="shared" ref="D13:L13" si="0">SUM(D4:D12)</f>
        <v>8326649</v>
      </c>
      <c r="E13" s="1669">
        <f t="shared" si="0"/>
        <v>5654694</v>
      </c>
      <c r="F13" s="1669">
        <f t="shared" si="0"/>
        <v>2941170</v>
      </c>
      <c r="G13" s="1669">
        <f t="shared" si="0"/>
        <v>2019635</v>
      </c>
      <c r="H13" s="1669">
        <f t="shared" si="0"/>
        <v>25441903</v>
      </c>
      <c r="I13" s="1669">
        <f t="shared" si="0"/>
        <v>22116400</v>
      </c>
      <c r="J13" s="1669">
        <f t="shared" si="0"/>
        <v>1346667</v>
      </c>
      <c r="K13" s="1669">
        <f t="shared" si="0"/>
        <v>738132</v>
      </c>
      <c r="L13" s="1669">
        <f t="shared" si="0"/>
        <v>116162</v>
      </c>
      <c r="M13" s="468"/>
      <c r="N13" s="469"/>
    </row>
    <row r="14" spans="1:14" ht="18" customHeight="1" thickTop="1" x14ac:dyDescent="0.2">
      <c r="A14" s="2078" t="s">
        <v>147</v>
      </c>
      <c r="B14" s="2079"/>
      <c r="C14" s="1496"/>
      <c r="D14" s="1497"/>
      <c r="E14" s="1497"/>
      <c r="F14" s="1497"/>
      <c r="G14" s="1497"/>
      <c r="H14" s="1497"/>
      <c r="I14" s="1497"/>
      <c r="J14" s="1497"/>
      <c r="K14" s="1497"/>
      <c r="L14" s="1497"/>
      <c r="M14" s="1498"/>
      <c r="N14" s="1499"/>
    </row>
    <row r="15" spans="1:14" s="485" customFormat="1" ht="12.75" customHeight="1" x14ac:dyDescent="0.2">
      <c r="A15" s="482" t="s">
        <v>1396</v>
      </c>
      <c r="B15" s="483">
        <v>210</v>
      </c>
      <c r="C15" s="477"/>
      <c r="D15" s="477"/>
      <c r="E15" s="477"/>
      <c r="F15" s="477"/>
      <c r="G15" s="477"/>
      <c r="H15" s="477"/>
      <c r="I15" s="477"/>
      <c r="J15" s="477"/>
      <c r="K15" s="477"/>
      <c r="L15" s="477"/>
      <c r="M15" s="478">
        <f>+'Cap Outlay Deprec 26'!F3</f>
        <v>0</v>
      </c>
      <c r="N15" s="484"/>
    </row>
    <row r="16" spans="1:14" s="485" customFormat="1" ht="12.75" customHeight="1" x14ac:dyDescent="0.2">
      <c r="A16" s="482" t="s">
        <v>1397</v>
      </c>
      <c r="B16" s="483">
        <v>220</v>
      </c>
      <c r="C16" s="477"/>
      <c r="D16" s="477"/>
      <c r="E16" s="477"/>
      <c r="F16" s="477"/>
      <c r="G16" s="477"/>
      <c r="H16" s="477"/>
      <c r="I16" s="477"/>
      <c r="J16" s="477"/>
      <c r="K16" s="477"/>
      <c r="L16" s="477"/>
      <c r="M16" s="478">
        <f>+'Cap Outlay Deprec 26'!F5+'Cap Outlay Deprec 26'!F6</f>
        <v>512933</v>
      </c>
      <c r="N16" s="484"/>
    </row>
    <row r="17" spans="1:14" s="485" customFormat="1" ht="12.75" customHeight="1" x14ac:dyDescent="0.2">
      <c r="A17" s="482" t="s">
        <v>1398</v>
      </c>
      <c r="B17" s="483">
        <v>230</v>
      </c>
      <c r="C17" s="477"/>
      <c r="D17" s="477"/>
      <c r="E17" s="477"/>
      <c r="F17" s="477"/>
      <c r="G17" s="477"/>
      <c r="H17" s="477"/>
      <c r="I17" s="477"/>
      <c r="J17" s="477"/>
      <c r="K17" s="477"/>
      <c r="L17" s="477"/>
      <c r="M17" s="467">
        <f>+'Cap Outlay Deprec 26'!F8+'Cap Outlay Deprec 26'!F9</f>
        <v>42449570</v>
      </c>
      <c r="N17" s="484"/>
    </row>
    <row r="18" spans="1:14" s="485" customFormat="1" ht="12.75" customHeight="1" x14ac:dyDescent="0.2">
      <c r="A18" s="482" t="s">
        <v>1399</v>
      </c>
      <c r="B18" s="483">
        <v>240</v>
      </c>
      <c r="C18" s="477"/>
      <c r="D18" s="477"/>
      <c r="E18" s="477"/>
      <c r="F18" s="477"/>
      <c r="G18" s="477"/>
      <c r="H18" s="477"/>
      <c r="I18" s="477"/>
      <c r="J18" s="477"/>
      <c r="K18" s="477"/>
      <c r="L18" s="477"/>
      <c r="M18" s="467">
        <f>+'Cap Outlay Deprec 26'!F10</f>
        <v>9198183</v>
      </c>
      <c r="N18" s="484"/>
    </row>
    <row r="19" spans="1:14" s="485" customFormat="1" ht="12.75" customHeight="1" x14ac:dyDescent="0.2">
      <c r="A19" s="482" t="s">
        <v>1400</v>
      </c>
      <c r="B19" s="483">
        <v>250</v>
      </c>
      <c r="C19" s="477"/>
      <c r="D19" s="477"/>
      <c r="E19" s="477"/>
      <c r="F19" s="477"/>
      <c r="G19" s="477"/>
      <c r="H19" s="477"/>
      <c r="I19" s="477"/>
      <c r="J19" s="477"/>
      <c r="K19" s="477"/>
      <c r="L19" s="477"/>
      <c r="M19" s="467">
        <f>+'Cap Outlay Deprec 26'!F12+'Cap Outlay Deprec 26'!F13+'Cap Outlay Deprec 26'!F14</f>
        <v>9972025</v>
      </c>
      <c r="N19" s="484"/>
    </row>
    <row r="20" spans="1:14" s="485" customFormat="1" ht="12.75" customHeight="1" x14ac:dyDescent="0.2">
      <c r="A20" s="482" t="s">
        <v>1401</v>
      </c>
      <c r="B20" s="483">
        <v>260</v>
      </c>
      <c r="C20" s="477"/>
      <c r="D20" s="477"/>
      <c r="E20" s="477"/>
      <c r="F20" s="477"/>
      <c r="G20" s="477"/>
      <c r="H20" s="477"/>
      <c r="I20" s="477"/>
      <c r="J20" s="477"/>
      <c r="K20" s="477"/>
      <c r="L20" s="477"/>
      <c r="M20" s="467">
        <f>+'Cap Outlay Deprec 26'!F15</f>
        <v>9552168</v>
      </c>
      <c r="N20" s="484"/>
    </row>
    <row r="21" spans="1:14" s="485" customFormat="1" ht="12.75" customHeight="1" x14ac:dyDescent="0.2">
      <c r="A21" s="482" t="s">
        <v>1402</v>
      </c>
      <c r="B21" s="483">
        <v>340</v>
      </c>
      <c r="C21" s="477"/>
      <c r="D21" s="477"/>
      <c r="E21" s="477"/>
      <c r="F21" s="477"/>
      <c r="G21" s="477"/>
      <c r="H21" s="477"/>
      <c r="I21" s="477"/>
      <c r="J21" s="477"/>
      <c r="K21" s="477"/>
      <c r="L21" s="477"/>
      <c r="M21" s="486"/>
      <c r="N21" s="467">
        <f>E39+E38</f>
        <v>3600840</v>
      </c>
    </row>
    <row r="22" spans="1:14" s="485" customFormat="1" ht="12.75" customHeight="1" x14ac:dyDescent="0.2">
      <c r="A22" s="482" t="s">
        <v>1403</v>
      </c>
      <c r="B22" s="483">
        <v>350</v>
      </c>
      <c r="C22" s="477"/>
      <c r="D22" s="477"/>
      <c r="E22" s="477"/>
      <c r="F22" s="477"/>
      <c r="G22" s="477"/>
      <c r="H22" s="477"/>
      <c r="I22" s="477"/>
      <c r="J22" s="477"/>
      <c r="K22" s="477"/>
      <c r="L22" s="477"/>
      <c r="M22" s="486"/>
      <c r="N22" s="487">
        <f>'Short-Term Long-Term Debt 24'!J49</f>
        <v>47707203</v>
      </c>
    </row>
    <row r="23" spans="1:14" ht="13.5" customHeight="1" thickBot="1" x14ac:dyDescent="0.25">
      <c r="A23" s="1668" t="s">
        <v>642</v>
      </c>
      <c r="B23" s="1673"/>
      <c r="C23" s="468"/>
      <c r="D23" s="468"/>
      <c r="E23" s="468"/>
      <c r="F23" s="468"/>
      <c r="G23" s="468"/>
      <c r="H23" s="468"/>
      <c r="I23" s="468"/>
      <c r="J23" s="468"/>
      <c r="K23" s="468"/>
      <c r="L23" s="468"/>
      <c r="M23" s="1620">
        <f>SUM(M15:M22)</f>
        <v>71684879</v>
      </c>
      <c r="N23" s="1620">
        <f>SUM(N21:N22)</f>
        <v>51308043</v>
      </c>
    </row>
    <row r="24" spans="1:14" ht="18" customHeight="1" thickTop="1" x14ac:dyDescent="0.2">
      <c r="A24" s="2080" t="s">
        <v>597</v>
      </c>
      <c r="B24" s="2081"/>
      <c r="C24" s="1501"/>
      <c r="D24" s="1498"/>
      <c r="E24" s="1498"/>
      <c r="F24" s="1498"/>
      <c r="G24" s="1498"/>
      <c r="H24" s="1498"/>
      <c r="I24" s="1498"/>
      <c r="J24" s="1498"/>
      <c r="K24" s="1498"/>
      <c r="L24" s="1498"/>
      <c r="M24" s="1497"/>
      <c r="N24" s="1502"/>
    </row>
    <row r="25" spans="1:14" x14ac:dyDescent="0.2">
      <c r="A25" s="473" t="s">
        <v>644</v>
      </c>
      <c r="B25" s="470">
        <v>410</v>
      </c>
      <c r="C25" s="478">
        <v>0</v>
      </c>
      <c r="D25" s="478">
        <v>0</v>
      </c>
      <c r="E25" s="478">
        <v>0</v>
      </c>
      <c r="F25" s="478">
        <v>0</v>
      </c>
      <c r="G25" s="478">
        <v>0</v>
      </c>
      <c r="H25" s="479">
        <v>0</v>
      </c>
      <c r="I25" s="468"/>
      <c r="J25" s="478">
        <v>0</v>
      </c>
      <c r="K25" s="478">
        <v>0</v>
      </c>
      <c r="L25" s="468"/>
      <c r="M25" s="468"/>
      <c r="N25" s="468"/>
    </row>
    <row r="26" spans="1:14" x14ac:dyDescent="0.2">
      <c r="A26" s="473" t="s">
        <v>645</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646</v>
      </c>
      <c r="B27" s="470">
        <v>430</v>
      </c>
      <c r="C27" s="467">
        <v>322248</v>
      </c>
      <c r="D27" s="467">
        <v>0</v>
      </c>
      <c r="E27" s="467">
        <v>0</v>
      </c>
      <c r="F27" s="467">
        <v>0</v>
      </c>
      <c r="G27" s="467">
        <v>0</v>
      </c>
      <c r="H27" s="467">
        <v>3732565</v>
      </c>
      <c r="I27" s="467">
        <v>0</v>
      </c>
      <c r="J27" s="467">
        <v>0</v>
      </c>
      <c r="K27" s="467">
        <v>0</v>
      </c>
      <c r="L27" s="468"/>
      <c r="M27" s="468"/>
      <c r="N27" s="468"/>
    </row>
    <row r="28" spans="1:14" ht="13.5" customHeight="1" x14ac:dyDescent="0.2">
      <c r="A28" s="473" t="s">
        <v>647</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648</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649</v>
      </c>
      <c r="B30" s="470">
        <v>470</v>
      </c>
      <c r="C30" s="467">
        <v>2697206</v>
      </c>
      <c r="D30" s="474">
        <v>0</v>
      </c>
      <c r="E30" s="467">
        <v>0</v>
      </c>
      <c r="F30" s="467">
        <v>0</v>
      </c>
      <c r="G30" s="467">
        <v>0</v>
      </c>
      <c r="H30" s="467">
        <v>0</v>
      </c>
      <c r="I30" s="467">
        <v>0</v>
      </c>
      <c r="J30" s="467">
        <v>0</v>
      </c>
      <c r="K30" s="478">
        <v>0</v>
      </c>
      <c r="L30" s="468"/>
      <c r="M30" s="468"/>
      <c r="N30" s="468"/>
    </row>
    <row r="31" spans="1:14" ht="13.5" customHeight="1" x14ac:dyDescent="0.2">
      <c r="A31" s="473" t="s">
        <v>650</v>
      </c>
      <c r="B31" s="470">
        <v>480</v>
      </c>
      <c r="C31" s="466">
        <v>450</v>
      </c>
      <c r="D31" s="467">
        <v>513</v>
      </c>
      <c r="E31" s="467">
        <v>0</v>
      </c>
      <c r="F31" s="466">
        <v>0</v>
      </c>
      <c r="G31" s="467">
        <v>0</v>
      </c>
      <c r="H31" s="467">
        <v>0</v>
      </c>
      <c r="I31" s="467">
        <v>0</v>
      </c>
      <c r="J31" s="467">
        <v>0</v>
      </c>
      <c r="K31" s="467">
        <v>0</v>
      </c>
      <c r="L31" s="468"/>
      <c r="M31" s="468"/>
      <c r="N31" s="468"/>
    </row>
    <row r="32" spans="1:14" ht="13.5" customHeight="1" x14ac:dyDescent="0.2">
      <c r="A32" s="490" t="s">
        <v>651</v>
      </c>
      <c r="B32" s="491">
        <v>490</v>
      </c>
      <c r="C32" s="492">
        <v>12498977</v>
      </c>
      <c r="D32" s="492">
        <v>2492997</v>
      </c>
      <c r="E32" s="474">
        <v>2053854</v>
      </c>
      <c r="F32" s="474">
        <v>626465</v>
      </c>
      <c r="G32" s="474">
        <v>767333</v>
      </c>
      <c r="H32" s="474">
        <v>0</v>
      </c>
      <c r="I32" s="474">
        <v>28928</v>
      </c>
      <c r="J32" s="474">
        <v>335639</v>
      </c>
      <c r="K32" s="479">
        <v>0</v>
      </c>
      <c r="L32" s="468"/>
      <c r="M32" s="468"/>
      <c r="N32" s="468"/>
    </row>
    <row r="33" spans="1:14" ht="13.5" customHeight="1" x14ac:dyDescent="0.2">
      <c r="A33" s="493" t="s">
        <v>302</v>
      </c>
      <c r="B33" s="491">
        <v>493</v>
      </c>
      <c r="C33" s="467">
        <v>0</v>
      </c>
      <c r="D33" s="467">
        <v>0</v>
      </c>
      <c r="E33" s="467">
        <v>0</v>
      </c>
      <c r="F33" s="467">
        <v>0</v>
      </c>
      <c r="G33" s="467">
        <v>0</v>
      </c>
      <c r="H33" s="467">
        <v>0</v>
      </c>
      <c r="I33" s="467">
        <v>0</v>
      </c>
      <c r="J33" s="467">
        <v>0</v>
      </c>
      <c r="K33" s="467">
        <v>0</v>
      </c>
      <c r="L33" s="467">
        <v>116162</v>
      </c>
      <c r="M33" s="468"/>
      <c r="N33" s="469"/>
    </row>
    <row r="34" spans="1:14" ht="13.5" customHeight="1" thickBot="1" x14ac:dyDescent="0.25">
      <c r="A34" s="1670" t="s">
        <v>653</v>
      </c>
      <c r="B34" s="1671"/>
      <c r="C34" s="1672">
        <f>SUM(C25:C33)</f>
        <v>15518881</v>
      </c>
      <c r="D34" s="1672">
        <f t="shared" ref="D34:K34" si="1">SUM(D25:D33)</f>
        <v>2493510</v>
      </c>
      <c r="E34" s="1672">
        <f t="shared" si="1"/>
        <v>2053854</v>
      </c>
      <c r="F34" s="1672">
        <f t="shared" si="1"/>
        <v>626465</v>
      </c>
      <c r="G34" s="1672">
        <f t="shared" si="1"/>
        <v>767333</v>
      </c>
      <c r="H34" s="1672">
        <f t="shared" si="1"/>
        <v>3732565</v>
      </c>
      <c r="I34" s="1672">
        <f t="shared" si="1"/>
        <v>28928</v>
      </c>
      <c r="J34" s="1672">
        <f t="shared" si="1"/>
        <v>335639</v>
      </c>
      <c r="K34" s="1672">
        <f t="shared" si="1"/>
        <v>0</v>
      </c>
      <c r="L34" s="1653">
        <f>SUM(L33)</f>
        <v>116162</v>
      </c>
      <c r="M34" s="468"/>
      <c r="N34" s="480"/>
    </row>
    <row r="35" spans="1:14" ht="18" customHeight="1" thickTop="1" x14ac:dyDescent="0.2">
      <c r="A35" s="2082" t="s">
        <v>528</v>
      </c>
      <c r="B35" s="2083"/>
      <c r="C35" s="1503"/>
      <c r="D35" s="1504"/>
      <c r="E35" s="1504"/>
      <c r="F35" s="1504"/>
      <c r="G35" s="1504"/>
      <c r="H35" s="1504"/>
      <c r="I35" s="1504"/>
      <c r="J35" s="1504"/>
      <c r="K35" s="1504"/>
      <c r="L35" s="1504"/>
      <c r="M35" s="1498"/>
      <c r="N35" s="1502"/>
    </row>
    <row r="36" spans="1:14" x14ac:dyDescent="0.2">
      <c r="A36" s="494" t="s">
        <v>1</v>
      </c>
      <c r="B36" s="470">
        <v>511</v>
      </c>
      <c r="C36" s="477"/>
      <c r="D36" s="477"/>
      <c r="E36" s="477"/>
      <c r="F36" s="477"/>
      <c r="G36" s="477"/>
      <c r="H36" s="477"/>
      <c r="I36" s="477"/>
      <c r="J36" s="477"/>
      <c r="K36" s="477"/>
      <c r="L36" s="468"/>
      <c r="M36" s="468"/>
      <c r="N36" s="495">
        <f>'Short-Term Long-Term Debt 24'!I49</f>
        <v>51308043</v>
      </c>
    </row>
    <row r="37" spans="1:14" ht="13.5" thickBot="1" x14ac:dyDescent="0.25">
      <c r="A37" s="1668" t="s">
        <v>652</v>
      </c>
      <c r="B37" s="1673"/>
      <c r="C37" s="477"/>
      <c r="D37" s="477"/>
      <c r="E37" s="477"/>
      <c r="F37" s="477"/>
      <c r="G37" s="477"/>
      <c r="H37" s="477"/>
      <c r="I37" s="477"/>
      <c r="J37" s="477"/>
      <c r="K37" s="477"/>
      <c r="L37" s="480"/>
      <c r="M37" s="468"/>
      <c r="N37" s="1620">
        <f>SUM(N36:N36)</f>
        <v>51308043</v>
      </c>
    </row>
    <row r="38" spans="1:14" s="329" customFormat="1" ht="13.5" customHeight="1" thickTop="1" x14ac:dyDescent="0.2">
      <c r="A38" s="496" t="s">
        <v>419</v>
      </c>
      <c r="B38" s="483">
        <v>714</v>
      </c>
      <c r="C38" s="466">
        <v>0</v>
      </c>
      <c r="D38" s="466">
        <v>0</v>
      </c>
      <c r="E38" s="466">
        <v>0</v>
      </c>
      <c r="F38" s="466">
        <v>0</v>
      </c>
      <c r="G38" s="466">
        <v>0</v>
      </c>
      <c r="H38" s="466">
        <v>0</v>
      </c>
      <c r="I38" s="466">
        <v>0</v>
      </c>
      <c r="J38" s="467">
        <v>0</v>
      </c>
      <c r="K38" s="466">
        <v>0</v>
      </c>
      <c r="L38" s="481">
        <v>0</v>
      </c>
      <c r="M38" s="497"/>
      <c r="N38" s="497"/>
    </row>
    <row r="39" spans="1:14" s="329" customFormat="1" ht="13.5" customHeight="1" x14ac:dyDescent="0.2">
      <c r="A39" s="496" t="s">
        <v>341</v>
      </c>
      <c r="B39" s="483">
        <v>730</v>
      </c>
      <c r="C39" s="466">
        <f>+'Acct Summary 7-8'!C81-C38</f>
        <v>35310739</v>
      </c>
      <c r="D39" s="466">
        <f>+'Acct Summary 7-8'!D81-D38</f>
        <v>5833139</v>
      </c>
      <c r="E39" s="466">
        <f>+'Acct Summary 7-8'!E81-E38</f>
        <v>3600840</v>
      </c>
      <c r="F39" s="466">
        <f>+'Acct Summary 7-8'!F81-F38</f>
        <v>2314705</v>
      </c>
      <c r="G39" s="466">
        <f>+'Acct Summary 7-8'!G81-G38</f>
        <v>1252302</v>
      </c>
      <c r="H39" s="466">
        <f>+'Acct Summary 7-8'!H81-H38</f>
        <v>21709338</v>
      </c>
      <c r="I39" s="466">
        <f>+'Acct Summary 7-8'!I81-I38</f>
        <v>22087472</v>
      </c>
      <c r="J39" s="466">
        <f>+'Acct Summary 7-8'!J81-J38</f>
        <v>1011028</v>
      </c>
      <c r="K39" s="466">
        <f>+'Acct Summary 7-8'!K81-K38</f>
        <v>738132</v>
      </c>
      <c r="L39" s="466">
        <v>0</v>
      </c>
      <c r="M39" s="497"/>
      <c r="N39" s="497"/>
    </row>
    <row r="40" spans="1:14" s="329" customFormat="1" ht="13.5" customHeight="1" x14ac:dyDescent="0.2">
      <c r="A40" s="498" t="s">
        <v>148</v>
      </c>
      <c r="B40" s="499"/>
      <c r="C40" s="500"/>
      <c r="D40" s="500"/>
      <c r="E40" s="500"/>
      <c r="F40" s="500"/>
      <c r="G40" s="500"/>
      <c r="H40" s="500"/>
      <c r="I40" s="500"/>
      <c r="J40" s="500"/>
      <c r="K40" s="500"/>
      <c r="L40" s="500"/>
      <c r="M40" s="467">
        <f>+'Cap Outlay Deprec 26'!F16</f>
        <v>71684879</v>
      </c>
      <c r="N40" s="497"/>
    </row>
    <row r="41" spans="1:14" ht="13.5" customHeight="1" thickBot="1" x14ac:dyDescent="0.25">
      <c r="A41" s="1668" t="s">
        <v>654</v>
      </c>
      <c r="B41" s="1638"/>
      <c r="C41" s="1620">
        <f>(SUM(C34,C37,C38,C39))</f>
        <v>50829620</v>
      </c>
      <c r="D41" s="1620">
        <f t="shared" ref="D41:L41" si="2">SUM(D34,D37,D38:D39)</f>
        <v>8326649</v>
      </c>
      <c r="E41" s="1620">
        <f t="shared" si="2"/>
        <v>5654694</v>
      </c>
      <c r="F41" s="1620">
        <f t="shared" si="2"/>
        <v>2941170</v>
      </c>
      <c r="G41" s="1620">
        <f t="shared" si="2"/>
        <v>2019635</v>
      </c>
      <c r="H41" s="1620">
        <f t="shared" si="2"/>
        <v>25441903</v>
      </c>
      <c r="I41" s="1620">
        <f t="shared" si="2"/>
        <v>22116400</v>
      </c>
      <c r="J41" s="1620">
        <f t="shared" si="2"/>
        <v>1346667</v>
      </c>
      <c r="K41" s="1620">
        <f t="shared" si="2"/>
        <v>738132</v>
      </c>
      <c r="L41" s="1620">
        <f t="shared" si="2"/>
        <v>116162</v>
      </c>
      <c r="M41" s="1620">
        <f>SUM(M40)</f>
        <v>71684879</v>
      </c>
      <c r="N41" s="1620">
        <f>SUM(N37)</f>
        <v>51308043</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87"/>
  <sheetViews>
    <sheetView showGridLines="0" defaultGridColor="0" colorId="8" zoomScale="115" zoomScaleNormal="115" zoomScaleSheetLayoutView="100" workbookViewId="0">
      <pane ySplit="2" topLeftCell="A3" activePane="bottomLeft" state="frozen"/>
      <selection pane="bottomLeft" activeCell="A3" sqref="A3:B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092" t="s">
        <v>1642</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093"/>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04" t="s">
        <v>1174</v>
      </c>
      <c r="B3" s="2105"/>
      <c r="C3" s="1506"/>
      <c r="D3" s="1507"/>
      <c r="E3" s="1507"/>
      <c r="F3" s="1507"/>
      <c r="G3" s="1507"/>
      <c r="H3" s="1507"/>
      <c r="I3" s="1507"/>
      <c r="J3" s="1507"/>
      <c r="K3" s="1508"/>
      <c r="L3" s="506"/>
    </row>
    <row r="4" spans="1:13" ht="15.75" customHeight="1" x14ac:dyDescent="0.2">
      <c r="A4" s="1860" t="s">
        <v>1494</v>
      </c>
      <c r="B4" s="1861">
        <v>1000</v>
      </c>
      <c r="C4" s="1674">
        <f>'Revenues 9-14'!C109</f>
        <v>28785907</v>
      </c>
      <c r="D4" s="1674">
        <f>'Revenues 9-14'!D109</f>
        <v>5307173</v>
      </c>
      <c r="E4" s="1674">
        <f>'Revenues 9-14'!E109</f>
        <v>4296728</v>
      </c>
      <c r="F4" s="1674">
        <f>'Revenues 9-14'!F109</f>
        <v>981774</v>
      </c>
      <c r="G4" s="1674">
        <f>'Revenues 9-14'!G109</f>
        <v>1634067</v>
      </c>
      <c r="H4" s="1674">
        <f>'Revenues 9-14'!H109</f>
        <v>572476</v>
      </c>
      <c r="I4" s="1674">
        <f>'Revenues 9-14'!I109</f>
        <v>623753</v>
      </c>
      <c r="J4" s="1674">
        <f>'Revenues 9-14'!J109</f>
        <v>696817</v>
      </c>
      <c r="K4" s="1674">
        <f>'Revenues 9-14'!K109</f>
        <v>15747</v>
      </c>
      <c r="L4" s="347"/>
    </row>
    <row r="5" spans="1:13" ht="15.75" customHeight="1" x14ac:dyDescent="0.2">
      <c r="A5" s="1509" t="s">
        <v>1495</v>
      </c>
      <c r="B5" s="1510">
        <v>2000</v>
      </c>
      <c r="C5" s="1675">
        <f>'Revenues 9-14'!C114</f>
        <v>0</v>
      </c>
      <c r="D5" s="1675">
        <f>'Revenues 9-14'!D114</f>
        <v>0</v>
      </c>
      <c r="E5" s="508"/>
      <c r="F5" s="1675">
        <f>'Revenues 9-14'!F114</f>
        <v>0</v>
      </c>
      <c r="G5" s="1675">
        <f>'Revenues 9-14'!G114</f>
        <v>0</v>
      </c>
      <c r="H5" s="509" t="s">
        <v>1168</v>
      </c>
      <c r="I5" s="510" t="s">
        <v>1168</v>
      </c>
      <c r="J5" s="511" t="s">
        <v>1168</v>
      </c>
      <c r="K5" s="512" t="s">
        <v>1168</v>
      </c>
      <c r="L5" s="347"/>
    </row>
    <row r="6" spans="1:13" ht="15.75" customHeight="1" x14ac:dyDescent="0.2">
      <c r="A6" s="1509" t="s">
        <v>1496</v>
      </c>
      <c r="B6" s="1511">
        <v>3000</v>
      </c>
      <c r="C6" s="1675">
        <f>'Revenues 9-14'!C170</f>
        <v>8126410</v>
      </c>
      <c r="D6" s="1675">
        <f>'Revenues 9-14'!D170</f>
        <v>0</v>
      </c>
      <c r="E6" s="1675">
        <f>'Revenues 9-14'!E170</f>
        <v>0</v>
      </c>
      <c r="F6" s="1675">
        <f>'Revenues 9-14'!F170</f>
        <v>819064</v>
      </c>
      <c r="G6" s="1675">
        <f>'Revenues 9-14'!G170</f>
        <v>0</v>
      </c>
      <c r="H6" s="1675">
        <f>'Revenues 9-14'!H170</f>
        <v>0</v>
      </c>
      <c r="I6" s="1675">
        <f>'Revenues 9-14'!I170</f>
        <v>0</v>
      </c>
      <c r="J6" s="1675">
        <f>'Revenues 9-14'!J170</f>
        <v>0</v>
      </c>
      <c r="K6" s="1675">
        <f>'Revenues 9-14'!K170</f>
        <v>0</v>
      </c>
      <c r="L6" s="347"/>
      <c r="M6" s="513"/>
    </row>
    <row r="7" spans="1:13" ht="15.75" customHeight="1" x14ac:dyDescent="0.2">
      <c r="A7" s="1509" t="s">
        <v>1497</v>
      </c>
      <c r="B7" s="1511">
        <v>4000</v>
      </c>
      <c r="C7" s="1675">
        <f>'Revenues 9-14'!C267</f>
        <v>2753869</v>
      </c>
      <c r="D7" s="1675">
        <f>'Revenues 9-14'!D267</f>
        <v>0</v>
      </c>
      <c r="E7" s="1675">
        <f>'Revenues 9-14'!E267</f>
        <v>0</v>
      </c>
      <c r="F7" s="1675">
        <f>'Revenues 9-14'!F267</f>
        <v>0</v>
      </c>
      <c r="G7" s="1675">
        <f>'Revenues 9-14'!G267</f>
        <v>0</v>
      </c>
      <c r="H7" s="1675">
        <f>'Revenues 9-14'!H267</f>
        <v>0</v>
      </c>
      <c r="I7" s="1675">
        <f>'Revenues 9-14'!I267</f>
        <v>0</v>
      </c>
      <c r="J7" s="1675">
        <f>'Revenues 9-14'!J267</f>
        <v>0</v>
      </c>
      <c r="K7" s="1675">
        <f>'Revenues 9-14'!K267</f>
        <v>0</v>
      </c>
      <c r="L7" s="347"/>
      <c r="M7" s="513"/>
    </row>
    <row r="8" spans="1:13" ht="13.5" thickBot="1" x14ac:dyDescent="0.25">
      <c r="A8" s="1668" t="s">
        <v>1171</v>
      </c>
      <c r="B8" s="1641"/>
      <c r="C8" s="1620">
        <f>SUM(C4:C7)</f>
        <v>39666186</v>
      </c>
      <c r="D8" s="1620">
        <f t="shared" ref="D8:K8" si="0">SUM(D4:D7)</f>
        <v>5307173</v>
      </c>
      <c r="E8" s="1620">
        <f t="shared" si="0"/>
        <v>4296728</v>
      </c>
      <c r="F8" s="1620">
        <f t="shared" si="0"/>
        <v>1800838</v>
      </c>
      <c r="G8" s="1620">
        <f t="shared" si="0"/>
        <v>1634067</v>
      </c>
      <c r="H8" s="1620">
        <f t="shared" si="0"/>
        <v>572476</v>
      </c>
      <c r="I8" s="1620">
        <f t="shared" si="0"/>
        <v>623753</v>
      </c>
      <c r="J8" s="1620">
        <f t="shared" si="0"/>
        <v>696817</v>
      </c>
      <c r="K8" s="1620">
        <f t="shared" si="0"/>
        <v>15747</v>
      </c>
      <c r="L8" s="347"/>
    </row>
    <row r="9" spans="1:13" ht="15.75" thickTop="1" x14ac:dyDescent="0.2">
      <c r="A9" s="514" t="s">
        <v>1643</v>
      </c>
      <c r="B9" s="515">
        <v>3998</v>
      </c>
      <c r="C9" s="481">
        <v>10198040</v>
      </c>
      <c r="D9" s="516">
        <v>0</v>
      </c>
      <c r="E9" s="481">
        <v>0</v>
      </c>
      <c r="F9" s="481">
        <v>0</v>
      </c>
      <c r="G9" s="517">
        <v>0</v>
      </c>
      <c r="H9" s="481">
        <v>0</v>
      </c>
      <c r="I9" s="509" t="s">
        <v>1168</v>
      </c>
      <c r="J9" s="478">
        <v>0</v>
      </c>
      <c r="K9" s="481">
        <v>0</v>
      </c>
      <c r="L9" s="347"/>
    </row>
    <row r="10" spans="1:13" s="519" customFormat="1" ht="13.5" thickBot="1" x14ac:dyDescent="0.25">
      <c r="A10" s="1668" t="s">
        <v>1172</v>
      </c>
      <c r="B10" s="1641"/>
      <c r="C10" s="1620">
        <f>SUM(C8:C9)</f>
        <v>49864226</v>
      </c>
      <c r="D10" s="1620">
        <f t="shared" ref="D10:K10" si="1">SUM(D8:D9)</f>
        <v>5307173</v>
      </c>
      <c r="E10" s="1620">
        <f t="shared" si="1"/>
        <v>4296728</v>
      </c>
      <c r="F10" s="1620">
        <f t="shared" si="1"/>
        <v>1800838</v>
      </c>
      <c r="G10" s="1620">
        <f t="shared" si="1"/>
        <v>1634067</v>
      </c>
      <c r="H10" s="1620">
        <f t="shared" si="1"/>
        <v>572476</v>
      </c>
      <c r="I10" s="1620">
        <f t="shared" si="1"/>
        <v>623753</v>
      </c>
      <c r="J10" s="1620">
        <f t="shared" si="1"/>
        <v>696817</v>
      </c>
      <c r="K10" s="1620">
        <f t="shared" si="1"/>
        <v>15747</v>
      </c>
      <c r="L10" s="518"/>
    </row>
    <row r="11" spans="1:13" s="519" customFormat="1" ht="16.7" customHeight="1" thickTop="1" x14ac:dyDescent="0.2">
      <c r="A11" s="2078" t="s">
        <v>1175</v>
      </c>
      <c r="B11" s="2079"/>
      <c r="C11" s="1503"/>
      <c r="D11" s="1504"/>
      <c r="E11" s="1504"/>
      <c r="F11" s="1504"/>
      <c r="G11" s="1504"/>
      <c r="H11" s="1504"/>
      <c r="I11" s="1504"/>
      <c r="J11" s="1504"/>
      <c r="K11" s="1505"/>
      <c r="L11" s="518"/>
    </row>
    <row r="12" spans="1:13" ht="15.75" customHeight="1" x14ac:dyDescent="0.2">
      <c r="A12" s="1509" t="s">
        <v>455</v>
      </c>
      <c r="B12" s="1511">
        <v>1000</v>
      </c>
      <c r="C12" s="1674">
        <f>'Expenditures 15-22'!K33</f>
        <v>23661645</v>
      </c>
      <c r="D12" s="520" t="s">
        <v>1168</v>
      </c>
      <c r="E12" s="468" t="s">
        <v>1168</v>
      </c>
      <c r="F12" s="468" t="s">
        <v>1168</v>
      </c>
      <c r="G12" s="1674">
        <f>'Expenditures 15-22'!K229</f>
        <v>600256</v>
      </c>
      <c r="H12" s="521"/>
      <c r="I12" s="468" t="s">
        <v>1168</v>
      </c>
      <c r="J12" s="468" t="s">
        <v>1168</v>
      </c>
      <c r="K12" s="521" t="s">
        <v>1168</v>
      </c>
      <c r="L12" s="347"/>
    </row>
    <row r="13" spans="1:13" ht="15.75" customHeight="1" x14ac:dyDescent="0.2">
      <c r="A13" s="1509" t="s">
        <v>456</v>
      </c>
      <c r="B13" s="1511">
        <v>2000</v>
      </c>
      <c r="C13" s="1675">
        <f>'Expenditures 15-22'!K74</f>
        <v>11818793</v>
      </c>
      <c r="D13" s="1675">
        <f>'Expenditures 15-22'!K129</f>
        <v>3940943</v>
      </c>
      <c r="E13" s="469" t="s">
        <v>1168</v>
      </c>
      <c r="F13" s="1675">
        <f>'Expenditures 15-22'!K184</f>
        <v>2159874</v>
      </c>
      <c r="G13" s="1675">
        <f>'Expenditures 15-22'!K279</f>
        <v>816493</v>
      </c>
      <c r="H13" s="1675">
        <f>'Expenditures 15-22'!K303</f>
        <v>14584627</v>
      </c>
      <c r="I13" s="468" t="s">
        <v>1168</v>
      </c>
      <c r="J13" s="1675">
        <f>'Expenditures 15-22'!K330</f>
        <v>515208</v>
      </c>
      <c r="K13" s="1679">
        <f>'Expenditures 15-22'!K352</f>
        <v>13050</v>
      </c>
      <c r="L13" s="347"/>
    </row>
    <row r="14" spans="1:13" ht="15.75" customHeight="1" x14ac:dyDescent="0.2">
      <c r="A14" s="1509" t="s">
        <v>448</v>
      </c>
      <c r="B14" s="1511">
        <v>3000</v>
      </c>
      <c r="C14" s="1675">
        <f>'Expenditures 15-22'!K75</f>
        <v>601959</v>
      </c>
      <c r="D14" s="1675">
        <f>'Expenditures 15-22'!K130</f>
        <v>0</v>
      </c>
      <c r="E14" s="520" t="s">
        <v>1168</v>
      </c>
      <c r="F14" s="1675">
        <f>'Expenditures 15-22'!K185</f>
        <v>0</v>
      </c>
      <c r="G14" s="1675">
        <f>'Expenditures 15-22'!K280</f>
        <v>71899</v>
      </c>
      <c r="H14" s="512"/>
      <c r="I14" s="468" t="s">
        <v>1168</v>
      </c>
      <c r="J14" s="468" t="s">
        <v>1168</v>
      </c>
      <c r="K14" s="512" t="s">
        <v>1168</v>
      </c>
      <c r="L14" s="347"/>
    </row>
    <row r="15" spans="1:13" ht="15.75" customHeight="1" x14ac:dyDescent="0.2">
      <c r="A15" s="1509" t="s">
        <v>107</v>
      </c>
      <c r="B15" s="1511">
        <v>4000</v>
      </c>
      <c r="C15" s="1675">
        <f>'Expenditures 15-22'!K102</f>
        <v>1199729</v>
      </c>
      <c r="D15" s="1675">
        <f>'Expenditures 15-22'!K139</f>
        <v>0</v>
      </c>
      <c r="E15" s="1675">
        <f>'Expenditures 15-22'!K160</f>
        <v>0</v>
      </c>
      <c r="F15" s="1675">
        <f>'Expenditures 15-22'!K196</f>
        <v>0</v>
      </c>
      <c r="G15" s="1675">
        <f>'Expenditures 15-22'!K285</f>
        <v>0</v>
      </c>
      <c r="H15" s="1675">
        <f>'Expenditures 15-22'!K310</f>
        <v>0</v>
      </c>
      <c r="I15" s="468" t="s">
        <v>1168</v>
      </c>
      <c r="J15" s="1767">
        <f>'Expenditures 15-22'!K334</f>
        <v>0</v>
      </c>
      <c r="K15" s="1675">
        <f>'Expenditures 15-22'!K357</f>
        <v>0</v>
      </c>
      <c r="L15" s="347"/>
    </row>
    <row r="16" spans="1:13" ht="15.75" customHeight="1" x14ac:dyDescent="0.2">
      <c r="A16" s="1509" t="s">
        <v>449</v>
      </c>
      <c r="B16" s="1511">
        <v>5000</v>
      </c>
      <c r="C16" s="1675">
        <f>'Expenditures 15-22'!K112</f>
        <v>0</v>
      </c>
      <c r="D16" s="1675">
        <f>'Expenditures 15-22'!K149</f>
        <v>0</v>
      </c>
      <c r="E16" s="1675">
        <f>'Expenditures 15-22'!K172</f>
        <v>40588417</v>
      </c>
      <c r="F16" s="1675">
        <f>'Expenditures 15-22'!K208</f>
        <v>0</v>
      </c>
      <c r="G16" s="1675">
        <f>'Expenditures 15-22'!K293</f>
        <v>0</v>
      </c>
      <c r="H16" s="523"/>
      <c r="I16" s="468" t="s">
        <v>1168</v>
      </c>
      <c r="J16" s="1680">
        <f>'Expenditures 15-22'!K340</f>
        <v>0</v>
      </c>
      <c r="K16" s="1675">
        <f>'Expenditures 15-22'!K365</f>
        <v>0</v>
      </c>
      <c r="L16" s="347"/>
    </row>
    <row r="17" spans="1:12" ht="13.5" thickBot="1" x14ac:dyDescent="0.25">
      <c r="A17" s="1640" t="s">
        <v>48</v>
      </c>
      <c r="B17" s="1641"/>
      <c r="C17" s="1620">
        <f t="shared" ref="C17:H17" si="2">SUM(C12:C16)</f>
        <v>37282126</v>
      </c>
      <c r="D17" s="1620">
        <f t="shared" si="2"/>
        <v>3940943</v>
      </c>
      <c r="E17" s="1620">
        <f t="shared" si="2"/>
        <v>40588417</v>
      </c>
      <c r="F17" s="1620">
        <f t="shared" si="2"/>
        <v>2159874</v>
      </c>
      <c r="G17" s="1620">
        <f t="shared" si="2"/>
        <v>1488648</v>
      </c>
      <c r="H17" s="1620">
        <f t="shared" si="2"/>
        <v>14584627</v>
      </c>
      <c r="I17" s="468"/>
      <c r="J17" s="1620">
        <f>SUM(J12:J16)</f>
        <v>515208</v>
      </c>
      <c r="K17" s="1620">
        <f>SUM(K12:K16)</f>
        <v>13050</v>
      </c>
      <c r="L17" s="347"/>
    </row>
    <row r="18" spans="1:12" ht="15" customHeight="1" thickTop="1" x14ac:dyDescent="0.2">
      <c r="A18" s="1676" t="s">
        <v>1644</v>
      </c>
      <c r="B18" s="1677">
        <v>4180</v>
      </c>
      <c r="C18" s="1674">
        <f t="shared" ref="C18:H18" si="3">C9</f>
        <v>10198040</v>
      </c>
      <c r="D18" s="1674">
        <f t="shared" si="3"/>
        <v>0</v>
      </c>
      <c r="E18" s="1674">
        <f t="shared" si="3"/>
        <v>0</v>
      </c>
      <c r="F18" s="1674">
        <f t="shared" si="3"/>
        <v>0</v>
      </c>
      <c r="G18" s="1674">
        <f t="shared" si="3"/>
        <v>0</v>
      </c>
      <c r="H18" s="1674">
        <f t="shared" si="3"/>
        <v>0</v>
      </c>
      <c r="I18" s="468"/>
      <c r="J18" s="1674">
        <f>J9</f>
        <v>0</v>
      </c>
      <c r="K18" s="1674">
        <f>K9</f>
        <v>0</v>
      </c>
      <c r="L18" s="347"/>
    </row>
    <row r="19" spans="1:12" ht="13.5" thickBot="1" x14ac:dyDescent="0.25">
      <c r="A19" s="1640" t="s">
        <v>504</v>
      </c>
      <c r="B19" s="1641"/>
      <c r="C19" s="1620">
        <f t="shared" ref="C19:H19" si="4">SUM(C17:C18)</f>
        <v>47480166</v>
      </c>
      <c r="D19" s="1620">
        <f t="shared" si="4"/>
        <v>3940943</v>
      </c>
      <c r="E19" s="1620">
        <f t="shared" si="4"/>
        <v>40588417</v>
      </c>
      <c r="F19" s="1620">
        <f t="shared" si="4"/>
        <v>2159874</v>
      </c>
      <c r="G19" s="1620">
        <f t="shared" si="4"/>
        <v>1488648</v>
      </c>
      <c r="H19" s="1620">
        <f t="shared" si="4"/>
        <v>14584627</v>
      </c>
      <c r="I19" s="468"/>
      <c r="J19" s="1620">
        <f>SUM(J17:J18)</f>
        <v>515208</v>
      </c>
      <c r="K19" s="1620">
        <f>SUM(K17:K18)</f>
        <v>13050</v>
      </c>
      <c r="L19" s="347"/>
    </row>
    <row r="20" spans="1:12" ht="16.5" thickTop="1" thickBot="1" x14ac:dyDescent="0.25">
      <c r="A20" s="2094" t="s">
        <v>1645</v>
      </c>
      <c r="B20" s="2095"/>
      <c r="C20" s="1678">
        <f>C8-C17</f>
        <v>2384060</v>
      </c>
      <c r="D20" s="1678">
        <f t="shared" ref="D20:K20" si="5">D8-D17</f>
        <v>1366230</v>
      </c>
      <c r="E20" s="1678">
        <f t="shared" si="5"/>
        <v>-36291689</v>
      </c>
      <c r="F20" s="1678">
        <f t="shared" si="5"/>
        <v>-359036</v>
      </c>
      <c r="G20" s="1678">
        <f t="shared" si="5"/>
        <v>145419</v>
      </c>
      <c r="H20" s="1678">
        <f t="shared" si="5"/>
        <v>-14012151</v>
      </c>
      <c r="I20" s="1678">
        <f t="shared" si="5"/>
        <v>623753</v>
      </c>
      <c r="J20" s="1678">
        <f t="shared" si="5"/>
        <v>181609</v>
      </c>
      <c r="K20" s="1678">
        <f t="shared" si="5"/>
        <v>2697</v>
      </c>
      <c r="L20" s="347"/>
    </row>
    <row r="21" spans="1:12" ht="16.7" customHeight="1" thickTop="1" x14ac:dyDescent="0.2">
      <c r="A21" s="2106" t="s">
        <v>594</v>
      </c>
      <c r="B21" s="2107"/>
      <c r="C21" s="1503"/>
      <c r="D21" s="1504"/>
      <c r="E21" s="1504"/>
      <c r="F21" s="1504"/>
      <c r="G21" s="1504"/>
      <c r="H21" s="1504"/>
      <c r="I21" s="1504"/>
      <c r="J21" s="1504"/>
      <c r="K21" s="1505"/>
      <c r="L21" s="524"/>
    </row>
    <row r="22" spans="1:12" ht="15.75" customHeight="1" collapsed="1" x14ac:dyDescent="0.2">
      <c r="A22" s="2102" t="s">
        <v>595</v>
      </c>
      <c r="B22" s="2103"/>
      <c r="C22" s="477"/>
      <c r="D22" s="477"/>
      <c r="E22" s="477"/>
      <c r="F22" s="477"/>
      <c r="G22" s="477"/>
      <c r="H22" s="477"/>
      <c r="I22" s="477"/>
      <c r="J22" s="477"/>
      <c r="K22" s="477"/>
      <c r="L22" s="347"/>
    </row>
    <row r="23" spans="1:12" s="485" customFormat="1" ht="15.75" customHeight="1" x14ac:dyDescent="0.2">
      <c r="A23" s="2098" t="s">
        <v>292</v>
      </c>
      <c r="B23" s="2099"/>
      <c r="C23" s="480"/>
      <c r="D23" s="477"/>
      <c r="E23" s="477"/>
      <c r="F23" s="477"/>
      <c r="G23" s="477"/>
      <c r="H23" s="477"/>
      <c r="I23" s="477"/>
      <c r="J23" s="477"/>
      <c r="K23" s="477"/>
      <c r="L23" s="524"/>
    </row>
    <row r="24" spans="1:12" s="485" customFormat="1" ht="13.5" customHeight="1" x14ac:dyDescent="0.2">
      <c r="A24" s="1422" t="s">
        <v>1646</v>
      </c>
      <c r="B24" s="525">
        <v>7110</v>
      </c>
      <c r="C24" s="467">
        <v>0</v>
      </c>
      <c r="D24" s="477"/>
      <c r="E24" s="477"/>
      <c r="F24" s="477"/>
      <c r="G24" s="477"/>
      <c r="H24" s="477"/>
      <c r="I24" s="477"/>
      <c r="J24" s="477"/>
      <c r="K24" s="477"/>
      <c r="L24" s="524"/>
    </row>
    <row r="25" spans="1:12" s="485" customFormat="1" ht="13.5" customHeight="1" x14ac:dyDescent="0.2">
      <c r="A25" s="1422" t="s">
        <v>1647</v>
      </c>
      <c r="B25" s="525">
        <v>7110</v>
      </c>
      <c r="C25" s="467">
        <v>0</v>
      </c>
      <c r="D25" s="467">
        <v>35000000</v>
      </c>
      <c r="E25" s="467">
        <v>0</v>
      </c>
      <c r="F25" s="467">
        <v>0</v>
      </c>
      <c r="G25" s="467">
        <v>0</v>
      </c>
      <c r="H25" s="467">
        <v>0</v>
      </c>
      <c r="I25" s="477"/>
      <c r="J25" s="467">
        <v>0</v>
      </c>
      <c r="K25" s="467">
        <v>0</v>
      </c>
      <c r="L25" s="524"/>
    </row>
    <row r="26" spans="1:12" s="485" customFormat="1" ht="13.5" customHeight="1" x14ac:dyDescent="0.2">
      <c r="A26" s="1422" t="s">
        <v>184</v>
      </c>
      <c r="B26" s="483">
        <v>7120</v>
      </c>
      <c r="C26" s="467">
        <v>445912</v>
      </c>
      <c r="D26" s="467">
        <v>0</v>
      </c>
      <c r="E26" s="467">
        <v>0</v>
      </c>
      <c r="F26" s="467">
        <v>0</v>
      </c>
      <c r="G26" s="467">
        <v>0</v>
      </c>
      <c r="H26" s="467">
        <v>0</v>
      </c>
      <c r="I26" s="477"/>
      <c r="J26" s="467">
        <v>0</v>
      </c>
      <c r="K26" s="467">
        <v>0</v>
      </c>
      <c r="L26" s="524"/>
    </row>
    <row r="27" spans="1:12" s="485" customFormat="1" ht="13.5" customHeight="1" x14ac:dyDescent="0.2">
      <c r="A27" s="1422" t="s">
        <v>185</v>
      </c>
      <c r="B27" s="483">
        <v>7130</v>
      </c>
      <c r="C27" s="467">
        <v>0</v>
      </c>
      <c r="D27" s="467">
        <v>0</v>
      </c>
      <c r="E27" s="526"/>
      <c r="F27" s="467">
        <v>0</v>
      </c>
      <c r="G27" s="480"/>
      <c r="H27" s="480"/>
      <c r="I27" s="480"/>
      <c r="J27" s="480"/>
      <c r="K27" s="480"/>
      <c r="L27" s="524"/>
    </row>
    <row r="28" spans="1:12" s="485" customFormat="1" ht="13.5" customHeight="1" x14ac:dyDescent="0.2">
      <c r="A28" s="1422" t="s">
        <v>1393</v>
      </c>
      <c r="B28" s="483">
        <v>7140</v>
      </c>
      <c r="C28" s="467">
        <v>253213</v>
      </c>
      <c r="D28" s="467">
        <v>0</v>
      </c>
      <c r="E28" s="467">
        <v>0</v>
      </c>
      <c r="F28" s="467">
        <v>0</v>
      </c>
      <c r="G28" s="467">
        <v>0</v>
      </c>
      <c r="H28" s="467">
        <v>0</v>
      </c>
      <c r="I28" s="467">
        <v>0</v>
      </c>
      <c r="J28" s="467">
        <v>0</v>
      </c>
      <c r="K28" s="467">
        <v>0</v>
      </c>
      <c r="L28" s="524"/>
    </row>
    <row r="29" spans="1:12" s="485" customFormat="1" ht="13.5" customHeight="1" x14ac:dyDescent="0.2">
      <c r="A29" s="1422" t="s">
        <v>293</v>
      </c>
      <c r="B29" s="483">
        <v>7150</v>
      </c>
      <c r="C29" s="475"/>
      <c r="D29" s="467">
        <v>0</v>
      </c>
      <c r="E29" s="475"/>
      <c r="F29" s="475"/>
      <c r="G29" s="475"/>
      <c r="H29" s="475"/>
      <c r="I29" s="475"/>
      <c r="J29" s="475"/>
      <c r="K29" s="475"/>
      <c r="L29" s="524"/>
    </row>
    <row r="30" spans="1:12" s="485" customFormat="1" ht="26.25" x14ac:dyDescent="0.2">
      <c r="A30" s="1422" t="s">
        <v>1773</v>
      </c>
      <c r="B30" s="527">
        <v>7160</v>
      </c>
      <c r="C30" s="477"/>
      <c r="D30" s="467">
        <v>0</v>
      </c>
      <c r="E30" s="477"/>
      <c r="F30" s="477"/>
      <c r="G30" s="477"/>
      <c r="H30" s="477"/>
      <c r="I30" s="477"/>
      <c r="J30" s="477"/>
      <c r="K30" s="477"/>
      <c r="L30" s="524"/>
    </row>
    <row r="31" spans="1:12" s="485" customFormat="1" ht="26.25" x14ac:dyDescent="0.2">
      <c r="A31" s="1422" t="s">
        <v>1777</v>
      </c>
      <c r="B31" s="527">
        <v>7170</v>
      </c>
      <c r="C31" s="477"/>
      <c r="D31" s="477"/>
      <c r="E31" s="474">
        <v>0</v>
      </c>
      <c r="F31" s="477"/>
      <c r="G31" s="477"/>
      <c r="H31" s="477"/>
      <c r="I31" s="477"/>
      <c r="J31" s="477"/>
      <c r="K31" s="477"/>
      <c r="L31" s="524"/>
    </row>
    <row r="32" spans="1:12" s="485" customFormat="1" ht="15.75" customHeight="1" x14ac:dyDescent="0.2">
      <c r="A32" s="2100" t="s">
        <v>980</v>
      </c>
      <c r="B32" s="2101"/>
      <c r="C32" s="477"/>
      <c r="D32" s="477"/>
      <c r="E32" s="475"/>
      <c r="F32" s="477"/>
      <c r="G32" s="477"/>
      <c r="H32" s="477"/>
      <c r="I32" s="477"/>
      <c r="J32" s="477"/>
      <c r="K32" s="477"/>
      <c r="L32" s="524"/>
    </row>
    <row r="33" spans="1:12" s="485" customFormat="1" x14ac:dyDescent="0.2">
      <c r="A33" s="1422" t="s">
        <v>411</v>
      </c>
      <c r="B33" s="525">
        <v>7210</v>
      </c>
      <c r="C33" s="467">
        <v>0</v>
      </c>
      <c r="D33" s="467">
        <v>0</v>
      </c>
      <c r="E33" s="467">
        <v>31460000</v>
      </c>
      <c r="F33" s="467">
        <v>0</v>
      </c>
      <c r="G33" s="477"/>
      <c r="H33" s="467">
        <v>0</v>
      </c>
      <c r="I33" s="467">
        <v>34540000</v>
      </c>
      <c r="J33" s="467">
        <v>0</v>
      </c>
      <c r="K33" s="467">
        <v>0</v>
      </c>
      <c r="L33" s="524"/>
    </row>
    <row r="34" spans="1:12" s="485" customFormat="1" x14ac:dyDescent="0.2">
      <c r="A34" s="1422" t="s">
        <v>1000</v>
      </c>
      <c r="B34" s="525">
        <v>7220</v>
      </c>
      <c r="C34" s="467">
        <v>0</v>
      </c>
      <c r="D34" s="467">
        <v>0</v>
      </c>
      <c r="E34" s="467">
        <v>3779577</v>
      </c>
      <c r="F34" s="467">
        <v>0</v>
      </c>
      <c r="G34" s="477"/>
      <c r="H34" s="478">
        <v>0</v>
      </c>
      <c r="I34" s="478">
        <v>0</v>
      </c>
      <c r="J34" s="478">
        <v>0</v>
      </c>
      <c r="K34" s="478">
        <v>0</v>
      </c>
      <c r="L34" s="524"/>
    </row>
    <row r="35" spans="1:12" s="485" customFormat="1" x14ac:dyDescent="0.2">
      <c r="A35" s="1422" t="s">
        <v>989</v>
      </c>
      <c r="B35" s="525">
        <v>7230</v>
      </c>
      <c r="C35" s="467">
        <v>0</v>
      </c>
      <c r="D35" s="467">
        <v>0</v>
      </c>
      <c r="E35" s="467">
        <v>0</v>
      </c>
      <c r="F35" s="467">
        <v>0</v>
      </c>
      <c r="G35" s="480"/>
      <c r="H35" s="467">
        <v>0</v>
      </c>
      <c r="I35" s="467">
        <v>0</v>
      </c>
      <c r="J35" s="467">
        <v>0</v>
      </c>
      <c r="K35" s="467">
        <v>0</v>
      </c>
      <c r="L35" s="524"/>
    </row>
    <row r="36" spans="1:12" s="485" customFormat="1" ht="15" x14ac:dyDescent="0.2">
      <c r="A36" s="1422" t="s">
        <v>1648</v>
      </c>
      <c r="B36" s="525">
        <v>7300</v>
      </c>
      <c r="C36" s="467">
        <v>0</v>
      </c>
      <c r="D36" s="467">
        <v>0</v>
      </c>
      <c r="E36" s="467">
        <v>0</v>
      </c>
      <c r="F36" s="467">
        <v>0</v>
      </c>
      <c r="G36" s="467">
        <v>0</v>
      </c>
      <c r="H36" s="467">
        <v>0</v>
      </c>
      <c r="I36" s="475"/>
      <c r="J36" s="467">
        <v>0</v>
      </c>
      <c r="K36" s="467">
        <v>0</v>
      </c>
      <c r="L36" s="524"/>
    </row>
    <row r="37" spans="1:12" s="485" customFormat="1" x14ac:dyDescent="0.2">
      <c r="A37" s="1422" t="s">
        <v>440</v>
      </c>
      <c r="B37" s="525">
        <v>7400</v>
      </c>
      <c r="C37" s="475"/>
      <c r="D37" s="475"/>
      <c r="E37" s="1675">
        <f>SUM(C54:D57,H54:H57)</f>
        <v>78460</v>
      </c>
      <c r="F37" s="475"/>
      <c r="G37" s="475"/>
      <c r="H37" s="475"/>
      <c r="I37" s="477"/>
      <c r="J37" s="475"/>
      <c r="K37" s="475"/>
      <c r="L37" s="524"/>
    </row>
    <row r="38" spans="1:12" s="485" customFormat="1" x14ac:dyDescent="0.2">
      <c r="A38" s="1422" t="s">
        <v>441</v>
      </c>
      <c r="B38" s="525">
        <v>7500</v>
      </c>
      <c r="C38" s="477"/>
      <c r="D38" s="477"/>
      <c r="E38" s="1675">
        <f>SUM(C58:D61,H58:H61)</f>
        <v>0</v>
      </c>
      <c r="F38" s="477"/>
      <c r="G38" s="477"/>
      <c r="H38" s="477"/>
      <c r="I38" s="477"/>
      <c r="J38" s="477"/>
      <c r="K38" s="477"/>
      <c r="L38" s="524"/>
    </row>
    <row r="39" spans="1:12" s="485" customFormat="1" x14ac:dyDescent="0.2">
      <c r="A39" s="1422" t="s">
        <v>442</v>
      </c>
      <c r="B39" s="525">
        <v>7600</v>
      </c>
      <c r="C39" s="477"/>
      <c r="D39" s="477"/>
      <c r="E39" s="1675">
        <f>SUM(C62:D65)</f>
        <v>0</v>
      </c>
      <c r="F39" s="477"/>
      <c r="G39" s="477"/>
      <c r="H39" s="477"/>
      <c r="I39" s="477"/>
      <c r="J39" s="477"/>
      <c r="K39" s="477"/>
      <c r="L39" s="524"/>
    </row>
    <row r="40" spans="1:12" s="485" customFormat="1" ht="13.5" customHeight="1" x14ac:dyDescent="0.2">
      <c r="A40" s="1422" t="s">
        <v>641</v>
      </c>
      <c r="B40" s="483">
        <v>7700</v>
      </c>
      <c r="C40" s="477"/>
      <c r="D40" s="477"/>
      <c r="E40" s="1675">
        <f>SUM(C66:D69)</f>
        <v>0</v>
      </c>
      <c r="F40" s="477"/>
      <c r="G40" s="477"/>
      <c r="H40" s="480"/>
      <c r="I40" s="477"/>
      <c r="J40" s="477"/>
      <c r="K40" s="477"/>
      <c r="L40" s="524"/>
    </row>
    <row r="41" spans="1:12" s="485" customFormat="1" ht="13.5" customHeight="1" x14ac:dyDescent="0.2">
      <c r="A41" s="1422" t="s">
        <v>639</v>
      </c>
      <c r="B41" s="483">
        <v>7800</v>
      </c>
      <c r="C41" s="480"/>
      <c r="D41" s="480"/>
      <c r="E41" s="526"/>
      <c r="F41" s="480"/>
      <c r="G41" s="480"/>
      <c r="H41" s="1675">
        <f>SUM(C70:D73)</f>
        <v>35000000</v>
      </c>
      <c r="I41" s="477"/>
      <c r="J41" s="477"/>
      <c r="K41" s="480"/>
      <c r="L41" s="524"/>
    </row>
    <row r="42" spans="1:12" s="485" customFormat="1" ht="13.5" customHeight="1" x14ac:dyDescent="0.2">
      <c r="A42" s="1422" t="s">
        <v>640</v>
      </c>
      <c r="B42" s="483">
        <v>7900</v>
      </c>
      <c r="C42" s="467">
        <v>0</v>
      </c>
      <c r="D42" s="467">
        <v>0</v>
      </c>
      <c r="E42" s="467">
        <v>0</v>
      </c>
      <c r="F42" s="467">
        <v>0</v>
      </c>
      <c r="G42" s="467">
        <v>0</v>
      </c>
      <c r="H42" s="467">
        <v>0</v>
      </c>
      <c r="I42" s="480"/>
      <c r="J42" s="480"/>
      <c r="K42" s="467">
        <v>0</v>
      </c>
      <c r="L42" s="524"/>
    </row>
    <row r="43" spans="1:12" s="485" customFormat="1" ht="13.5" customHeight="1" x14ac:dyDescent="0.2">
      <c r="A43" s="1422" t="s">
        <v>372</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08" t="s">
        <v>373</v>
      </c>
      <c r="B44" s="2109"/>
      <c r="C44" s="1635">
        <f>SUM(C24:C43)</f>
        <v>699125</v>
      </c>
      <c r="D44" s="1635">
        <f t="shared" ref="D44:K44" si="6">SUM(D24:D43)</f>
        <v>35000000</v>
      </c>
      <c r="E44" s="1635">
        <f t="shared" si="6"/>
        <v>35318037</v>
      </c>
      <c r="F44" s="1635">
        <f t="shared" si="6"/>
        <v>0</v>
      </c>
      <c r="G44" s="1635">
        <f t="shared" si="6"/>
        <v>0</v>
      </c>
      <c r="H44" s="1635">
        <f t="shared" si="6"/>
        <v>35000000</v>
      </c>
      <c r="I44" s="1635">
        <f t="shared" si="6"/>
        <v>34540000</v>
      </c>
      <c r="J44" s="1635">
        <f t="shared" si="6"/>
        <v>0</v>
      </c>
      <c r="K44" s="1635">
        <f t="shared" si="6"/>
        <v>0</v>
      </c>
      <c r="L44" s="524"/>
    </row>
    <row r="45" spans="1:12" ht="15.75" customHeight="1" thickTop="1" x14ac:dyDescent="0.2">
      <c r="A45" s="2102" t="s">
        <v>108</v>
      </c>
      <c r="B45" s="2103"/>
      <c r="C45" s="528"/>
      <c r="D45" s="528"/>
      <c r="E45" s="528"/>
      <c r="F45" s="528"/>
      <c r="G45" s="528"/>
      <c r="H45" s="528"/>
      <c r="I45" s="528"/>
      <c r="J45" s="528"/>
      <c r="K45" s="528"/>
      <c r="L45" s="347"/>
    </row>
    <row r="46" spans="1:12" s="485" customFormat="1" ht="15.75" customHeight="1" x14ac:dyDescent="0.2">
      <c r="A46" s="2110" t="s">
        <v>109</v>
      </c>
      <c r="B46" s="2111"/>
      <c r="C46" s="477"/>
      <c r="D46" s="477"/>
      <c r="E46" s="477"/>
      <c r="F46" s="477"/>
      <c r="G46" s="477"/>
      <c r="H46" s="477"/>
      <c r="I46" s="480"/>
      <c r="J46" s="477"/>
      <c r="K46" s="477"/>
      <c r="L46" s="529"/>
    </row>
    <row r="47" spans="1:12" s="485" customFormat="1" ht="15" x14ac:dyDescent="0.2">
      <c r="A47" s="1423" t="s">
        <v>1649</v>
      </c>
      <c r="B47" s="483">
        <v>8110</v>
      </c>
      <c r="C47" s="477"/>
      <c r="D47" s="477"/>
      <c r="E47" s="477"/>
      <c r="F47" s="477"/>
      <c r="G47" s="477"/>
      <c r="H47" s="477"/>
      <c r="I47" s="1675">
        <f>SUM(C24,C25:H25,J25:K25)</f>
        <v>35000000</v>
      </c>
      <c r="J47" s="477"/>
      <c r="K47" s="477"/>
      <c r="L47" s="529"/>
    </row>
    <row r="48" spans="1:12" s="485" customFormat="1" ht="15" x14ac:dyDescent="0.2">
      <c r="A48" s="1423" t="s">
        <v>1650</v>
      </c>
      <c r="B48" s="483">
        <v>8120</v>
      </c>
      <c r="C48" s="480"/>
      <c r="D48" s="480"/>
      <c r="E48" s="477"/>
      <c r="F48" s="480"/>
      <c r="G48" s="477"/>
      <c r="H48" s="477"/>
      <c r="I48" s="1675">
        <f>SUM(C26:H26,J26,K26)</f>
        <v>445912</v>
      </c>
      <c r="J48" s="477"/>
      <c r="K48" s="477"/>
      <c r="L48" s="529"/>
    </row>
    <row r="49" spans="1:12" s="485" customFormat="1" x14ac:dyDescent="0.2">
      <c r="A49" s="1423" t="s">
        <v>185</v>
      </c>
      <c r="B49" s="483">
        <v>8130</v>
      </c>
      <c r="C49" s="467">
        <v>0</v>
      </c>
      <c r="D49" s="467">
        <v>0</v>
      </c>
      <c r="E49" s="480"/>
      <c r="F49" s="467">
        <v>0</v>
      </c>
      <c r="G49" s="480"/>
      <c r="H49" s="480"/>
      <c r="I49" s="477"/>
      <c r="J49" s="480"/>
      <c r="K49" s="477"/>
      <c r="L49" s="524"/>
    </row>
    <row r="50" spans="1:12" s="485" customFormat="1" x14ac:dyDescent="0.2">
      <c r="A50" s="1423" t="s">
        <v>1393</v>
      </c>
      <c r="B50" s="483">
        <v>8140</v>
      </c>
      <c r="C50" s="467">
        <v>0</v>
      </c>
      <c r="D50" s="467">
        <v>113913</v>
      </c>
      <c r="E50" s="467">
        <v>84069</v>
      </c>
      <c r="F50" s="467">
        <v>55231</v>
      </c>
      <c r="G50" s="467">
        <v>0</v>
      </c>
      <c r="H50" s="467">
        <v>0</v>
      </c>
      <c r="I50" s="477"/>
      <c r="J50" s="467">
        <v>0</v>
      </c>
      <c r="K50" s="477"/>
      <c r="L50" s="524"/>
    </row>
    <row r="51" spans="1:12" s="485" customFormat="1" x14ac:dyDescent="0.2">
      <c r="A51" s="1423" t="s">
        <v>293</v>
      </c>
      <c r="B51" s="483">
        <v>8150</v>
      </c>
      <c r="C51" s="475"/>
      <c r="D51" s="475"/>
      <c r="E51" s="475"/>
      <c r="F51" s="475"/>
      <c r="G51" s="475"/>
      <c r="H51" s="1675">
        <f>SUM(D29)</f>
        <v>0</v>
      </c>
      <c r="I51" s="477"/>
      <c r="J51" s="475"/>
      <c r="K51" s="480"/>
      <c r="L51" s="524"/>
    </row>
    <row r="52" spans="1:12" s="485" customFormat="1" ht="26.25" x14ac:dyDescent="0.2">
      <c r="A52" s="1423" t="s">
        <v>1776</v>
      </c>
      <c r="B52" s="483">
        <v>8160</v>
      </c>
      <c r="C52" s="477"/>
      <c r="D52" s="477"/>
      <c r="E52" s="477"/>
      <c r="F52" s="477"/>
      <c r="G52" s="477"/>
      <c r="H52" s="477"/>
      <c r="I52" s="477"/>
      <c r="J52" s="477"/>
      <c r="K52" s="1675">
        <f>D30</f>
        <v>0</v>
      </c>
      <c r="L52" s="524"/>
    </row>
    <row r="53" spans="1:12" s="485" customFormat="1" ht="26.25" x14ac:dyDescent="0.2">
      <c r="A53" s="1423" t="s">
        <v>1775</v>
      </c>
      <c r="B53" s="483">
        <v>8170</v>
      </c>
      <c r="C53" s="480"/>
      <c r="D53" s="480"/>
      <c r="E53" s="477"/>
      <c r="F53" s="477"/>
      <c r="G53" s="477"/>
      <c r="H53" s="480"/>
      <c r="I53" s="477"/>
      <c r="J53" s="477"/>
      <c r="K53" s="1675">
        <f>E31</f>
        <v>0</v>
      </c>
      <c r="L53" s="524"/>
    </row>
    <row r="54" spans="1:12" s="485" customFormat="1" ht="13.5" thickBot="1" x14ac:dyDescent="0.25">
      <c r="A54" s="1423" t="s">
        <v>691</v>
      </c>
      <c r="B54" s="483">
        <v>8410</v>
      </c>
      <c r="C54" s="530">
        <v>0</v>
      </c>
      <c r="D54" s="530">
        <v>0</v>
      </c>
      <c r="E54" s="477"/>
      <c r="F54" s="477"/>
      <c r="G54" s="477"/>
      <c r="H54" s="530">
        <v>0</v>
      </c>
      <c r="I54" s="477"/>
      <c r="J54" s="477"/>
      <c r="K54" s="475"/>
      <c r="L54" s="524"/>
    </row>
    <row r="55" spans="1:12" s="485" customFormat="1" ht="14.25" thickTop="1" thickBot="1" x14ac:dyDescent="0.25">
      <c r="A55" s="1424" t="s">
        <v>692</v>
      </c>
      <c r="B55" s="483">
        <v>8420</v>
      </c>
      <c r="C55" s="531">
        <v>0</v>
      </c>
      <c r="D55" s="531">
        <v>0</v>
      </c>
      <c r="E55" s="477"/>
      <c r="F55" s="477"/>
      <c r="G55" s="477"/>
      <c r="H55" s="530">
        <v>0</v>
      </c>
      <c r="I55" s="477"/>
      <c r="J55" s="477"/>
      <c r="K55" s="477"/>
      <c r="L55" s="524"/>
    </row>
    <row r="56" spans="1:12" s="485" customFormat="1" ht="14.25" thickTop="1" thickBot="1" x14ac:dyDescent="0.25">
      <c r="A56" s="1423" t="s">
        <v>580</v>
      </c>
      <c r="B56" s="483">
        <v>8430</v>
      </c>
      <c r="C56" s="531">
        <v>0</v>
      </c>
      <c r="D56" s="531">
        <v>0</v>
      </c>
      <c r="E56" s="477"/>
      <c r="F56" s="477"/>
      <c r="G56" s="477"/>
      <c r="H56" s="530">
        <v>0</v>
      </c>
      <c r="I56" s="477"/>
      <c r="J56" s="477"/>
      <c r="K56" s="477"/>
      <c r="L56" s="524"/>
    </row>
    <row r="57" spans="1:12" s="485" customFormat="1" ht="14.25" thickTop="1" thickBot="1" x14ac:dyDescent="0.25">
      <c r="A57" s="1424" t="s">
        <v>577</v>
      </c>
      <c r="B57" s="483">
        <v>8440</v>
      </c>
      <c r="C57" s="531">
        <v>78460</v>
      </c>
      <c r="D57" s="531">
        <v>0</v>
      </c>
      <c r="E57" s="477"/>
      <c r="F57" s="477"/>
      <c r="G57" s="477"/>
      <c r="H57" s="530">
        <v>0</v>
      </c>
      <c r="I57" s="477"/>
      <c r="J57" s="477"/>
      <c r="K57" s="477"/>
      <c r="L57" s="524"/>
    </row>
    <row r="58" spans="1:12" s="485" customFormat="1" ht="14.25" thickTop="1" thickBot="1" x14ac:dyDescent="0.25">
      <c r="A58" s="1423" t="s">
        <v>578</v>
      </c>
      <c r="B58" s="483">
        <v>8510</v>
      </c>
      <c r="C58" s="531">
        <v>0</v>
      </c>
      <c r="D58" s="531">
        <v>0</v>
      </c>
      <c r="E58" s="477"/>
      <c r="F58" s="477"/>
      <c r="G58" s="477"/>
      <c r="H58" s="530">
        <v>0</v>
      </c>
      <c r="I58" s="477"/>
      <c r="J58" s="477"/>
      <c r="K58" s="477"/>
      <c r="L58" s="524"/>
    </row>
    <row r="59" spans="1:12" s="485" customFormat="1" ht="14.25" thickTop="1" thickBot="1" x14ac:dyDescent="0.25">
      <c r="A59" s="1425" t="s">
        <v>693</v>
      </c>
      <c r="B59" s="483">
        <v>8520</v>
      </c>
      <c r="C59" s="531">
        <v>0</v>
      </c>
      <c r="D59" s="531">
        <v>0</v>
      </c>
      <c r="E59" s="477"/>
      <c r="F59" s="477"/>
      <c r="G59" s="477"/>
      <c r="H59" s="530">
        <v>0</v>
      </c>
      <c r="I59" s="477"/>
      <c r="J59" s="477"/>
      <c r="K59" s="477"/>
      <c r="L59" s="524"/>
    </row>
    <row r="60" spans="1:12" s="485" customFormat="1" ht="14.25" thickTop="1" thickBot="1" x14ac:dyDescent="0.25">
      <c r="A60" s="1423" t="s">
        <v>579</v>
      </c>
      <c r="B60" s="483">
        <v>8530</v>
      </c>
      <c r="C60" s="531">
        <v>0</v>
      </c>
      <c r="D60" s="531">
        <v>0</v>
      </c>
      <c r="E60" s="477"/>
      <c r="F60" s="477"/>
      <c r="G60" s="477"/>
      <c r="H60" s="530">
        <v>0</v>
      </c>
      <c r="I60" s="477"/>
      <c r="J60" s="477"/>
      <c r="K60" s="477"/>
      <c r="L60" s="524"/>
    </row>
    <row r="61" spans="1:12" s="485" customFormat="1" ht="14.25" thickTop="1" thickBot="1" x14ac:dyDescent="0.25">
      <c r="A61" s="1424" t="s">
        <v>742</v>
      </c>
      <c r="B61" s="483">
        <v>8540</v>
      </c>
      <c r="C61" s="531">
        <v>0</v>
      </c>
      <c r="D61" s="531">
        <v>0</v>
      </c>
      <c r="E61" s="477"/>
      <c r="F61" s="477"/>
      <c r="G61" s="477"/>
      <c r="H61" s="530">
        <v>0</v>
      </c>
      <c r="I61" s="477"/>
      <c r="J61" s="477"/>
      <c r="K61" s="477"/>
      <c r="L61" s="524"/>
    </row>
    <row r="62" spans="1:12" s="485" customFormat="1" ht="13.5" customHeight="1" thickTop="1" thickBot="1" x14ac:dyDescent="0.25">
      <c r="A62" s="1423" t="s">
        <v>743</v>
      </c>
      <c r="B62" s="483">
        <v>8610</v>
      </c>
      <c r="C62" s="531">
        <v>0</v>
      </c>
      <c r="D62" s="531">
        <v>0</v>
      </c>
      <c r="E62" s="477"/>
      <c r="F62" s="477"/>
      <c r="G62" s="477"/>
      <c r="H62" s="477"/>
      <c r="I62" s="477"/>
      <c r="J62" s="477"/>
      <c r="K62" s="477"/>
      <c r="L62" s="524"/>
    </row>
    <row r="63" spans="1:12" s="485" customFormat="1" ht="14.25" thickTop="1" thickBot="1" x14ac:dyDescent="0.25">
      <c r="A63" s="1424" t="s">
        <v>694</v>
      </c>
      <c r="B63" s="483">
        <v>8620</v>
      </c>
      <c r="C63" s="531">
        <v>0</v>
      </c>
      <c r="D63" s="531">
        <v>0</v>
      </c>
      <c r="E63" s="477"/>
      <c r="F63" s="477"/>
      <c r="G63" s="477"/>
      <c r="H63" s="477"/>
      <c r="I63" s="477"/>
      <c r="J63" s="477"/>
      <c r="K63" s="477"/>
      <c r="L63" s="524"/>
    </row>
    <row r="64" spans="1:12" s="485" customFormat="1" ht="13.5" customHeight="1" thickTop="1" thickBot="1" x14ac:dyDescent="0.25">
      <c r="A64" s="1423" t="s">
        <v>744</v>
      </c>
      <c r="B64" s="483">
        <v>8630</v>
      </c>
      <c r="C64" s="531">
        <v>0</v>
      </c>
      <c r="D64" s="531">
        <v>0</v>
      </c>
      <c r="E64" s="477"/>
      <c r="F64" s="477"/>
      <c r="G64" s="477"/>
      <c r="H64" s="477"/>
      <c r="I64" s="477"/>
      <c r="J64" s="477"/>
      <c r="K64" s="477"/>
      <c r="L64" s="524"/>
    </row>
    <row r="65" spans="1:12" s="485" customFormat="1" ht="14.25" thickTop="1" thickBot="1" x14ac:dyDescent="0.25">
      <c r="A65" s="1424" t="s">
        <v>745</v>
      </c>
      <c r="B65" s="483">
        <v>8640</v>
      </c>
      <c r="C65" s="531">
        <v>0</v>
      </c>
      <c r="D65" s="531">
        <v>0</v>
      </c>
      <c r="E65" s="477"/>
      <c r="F65" s="477"/>
      <c r="G65" s="477"/>
      <c r="H65" s="477"/>
      <c r="I65" s="477"/>
      <c r="J65" s="477"/>
      <c r="K65" s="477"/>
      <c r="L65" s="524"/>
    </row>
    <row r="66" spans="1:12" s="485" customFormat="1" ht="14.25" thickTop="1" thickBot="1" x14ac:dyDescent="0.25">
      <c r="A66" s="1423" t="s">
        <v>746</v>
      </c>
      <c r="B66" s="483">
        <v>8710</v>
      </c>
      <c r="C66" s="531">
        <v>0</v>
      </c>
      <c r="D66" s="531">
        <v>0</v>
      </c>
      <c r="E66" s="477"/>
      <c r="F66" s="477"/>
      <c r="G66" s="477"/>
      <c r="H66" s="477"/>
      <c r="I66" s="477"/>
      <c r="J66" s="477"/>
      <c r="K66" s="477"/>
      <c r="L66" s="524"/>
    </row>
    <row r="67" spans="1:12" s="485" customFormat="1" ht="14.25" thickTop="1" thickBot="1" x14ac:dyDescent="0.25">
      <c r="A67" s="1424" t="s">
        <v>695</v>
      </c>
      <c r="B67" s="483">
        <v>8720</v>
      </c>
      <c r="C67" s="531">
        <v>0</v>
      </c>
      <c r="D67" s="531">
        <v>0</v>
      </c>
      <c r="E67" s="477"/>
      <c r="F67" s="477"/>
      <c r="G67" s="477"/>
      <c r="H67" s="477"/>
      <c r="I67" s="477"/>
      <c r="J67" s="477"/>
      <c r="K67" s="477"/>
      <c r="L67" s="524"/>
    </row>
    <row r="68" spans="1:12" s="485" customFormat="1" ht="14.25" thickTop="1" thickBot="1" x14ac:dyDescent="0.25">
      <c r="A68" s="1425" t="s">
        <v>747</v>
      </c>
      <c r="B68" s="483">
        <v>8730</v>
      </c>
      <c r="C68" s="531">
        <v>0</v>
      </c>
      <c r="D68" s="531">
        <v>0</v>
      </c>
      <c r="E68" s="477"/>
      <c r="F68" s="477"/>
      <c r="G68" s="477"/>
      <c r="H68" s="477"/>
      <c r="I68" s="477"/>
      <c r="J68" s="477"/>
      <c r="K68" s="477"/>
      <c r="L68" s="524"/>
    </row>
    <row r="69" spans="1:12" s="485" customFormat="1" ht="14.25" thickTop="1" thickBot="1" x14ac:dyDescent="0.25">
      <c r="A69" s="1424" t="s">
        <v>748</v>
      </c>
      <c r="B69" s="483">
        <v>8740</v>
      </c>
      <c r="C69" s="531">
        <v>0</v>
      </c>
      <c r="D69" s="531">
        <v>0</v>
      </c>
      <c r="E69" s="477"/>
      <c r="F69" s="477"/>
      <c r="G69" s="477"/>
      <c r="H69" s="477"/>
      <c r="I69" s="477"/>
      <c r="J69" s="477"/>
      <c r="K69" s="477"/>
      <c r="L69" s="524"/>
    </row>
    <row r="70" spans="1:12" s="485" customFormat="1" ht="14.25" thickTop="1" thickBot="1" x14ac:dyDescent="0.25">
      <c r="A70" s="1423" t="s">
        <v>749</v>
      </c>
      <c r="B70" s="483">
        <v>8810</v>
      </c>
      <c r="C70" s="531">
        <v>0</v>
      </c>
      <c r="D70" s="531">
        <v>0</v>
      </c>
      <c r="E70" s="477"/>
      <c r="F70" s="477"/>
      <c r="G70" s="477"/>
      <c r="H70" s="477"/>
      <c r="I70" s="477"/>
      <c r="J70" s="477"/>
      <c r="K70" s="477"/>
      <c r="L70" s="524"/>
    </row>
    <row r="71" spans="1:12" s="485" customFormat="1" ht="14.25" thickTop="1" thickBot="1" x14ac:dyDescent="0.25">
      <c r="A71" s="1423" t="s">
        <v>753</v>
      </c>
      <c r="B71" s="483">
        <v>8820</v>
      </c>
      <c r="C71" s="531">
        <v>0</v>
      </c>
      <c r="D71" s="531">
        <v>0</v>
      </c>
      <c r="E71" s="477"/>
      <c r="F71" s="477"/>
      <c r="G71" s="477"/>
      <c r="H71" s="477"/>
      <c r="I71" s="477"/>
      <c r="J71" s="477"/>
      <c r="K71" s="477"/>
      <c r="L71" s="524"/>
    </row>
    <row r="72" spans="1:12" s="485" customFormat="1" ht="14.25" thickTop="1" thickBot="1" x14ac:dyDescent="0.25">
      <c r="A72" s="1423" t="s">
        <v>750</v>
      </c>
      <c r="B72" s="483">
        <v>8830</v>
      </c>
      <c r="C72" s="531">
        <v>0</v>
      </c>
      <c r="D72" s="531">
        <v>0</v>
      </c>
      <c r="E72" s="477"/>
      <c r="F72" s="477"/>
      <c r="G72" s="477"/>
      <c r="H72" s="477"/>
      <c r="I72" s="477"/>
      <c r="J72" s="477"/>
      <c r="K72" s="477"/>
      <c r="L72" s="524"/>
    </row>
    <row r="73" spans="1:12" s="485" customFormat="1" ht="14.25" thickTop="1" thickBot="1" x14ac:dyDescent="0.25">
      <c r="A73" s="1423" t="s">
        <v>751</v>
      </c>
      <c r="B73" s="483">
        <v>8840</v>
      </c>
      <c r="C73" s="531">
        <v>0</v>
      </c>
      <c r="D73" s="531">
        <v>35000000</v>
      </c>
      <c r="E73" s="477"/>
      <c r="F73" s="477"/>
      <c r="G73" s="477"/>
      <c r="H73" s="477"/>
      <c r="I73" s="477"/>
      <c r="J73" s="477"/>
      <c r="K73" s="480"/>
      <c r="L73" s="524"/>
    </row>
    <row r="74" spans="1:12" s="485" customFormat="1" ht="14.25" thickTop="1" thickBot="1" x14ac:dyDescent="0.25">
      <c r="A74" s="1423" t="s">
        <v>374</v>
      </c>
      <c r="B74" s="483">
        <v>8910</v>
      </c>
      <c r="C74" s="531">
        <v>0</v>
      </c>
      <c r="D74" s="531">
        <v>0</v>
      </c>
      <c r="E74" s="480"/>
      <c r="F74" s="530">
        <v>0</v>
      </c>
      <c r="G74" s="530">
        <v>0</v>
      </c>
      <c r="H74" s="530">
        <v>0</v>
      </c>
      <c r="I74" s="480"/>
      <c r="J74" s="480"/>
      <c r="K74" s="530">
        <v>0</v>
      </c>
      <c r="L74" s="524"/>
    </row>
    <row r="75" spans="1:12" s="485" customFormat="1" ht="14.25" thickTop="1" thickBot="1" x14ac:dyDescent="0.25">
      <c r="A75" s="1426" t="s">
        <v>438</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084" t="s">
        <v>439</v>
      </c>
      <c r="B76" s="2085"/>
      <c r="C76" s="1635">
        <f t="shared" ref="C76:K76" si="7">SUM(C47:C75)</f>
        <v>78460</v>
      </c>
      <c r="D76" s="1635">
        <f t="shared" si="7"/>
        <v>35113913</v>
      </c>
      <c r="E76" s="1635">
        <f t="shared" si="7"/>
        <v>84069</v>
      </c>
      <c r="F76" s="1635">
        <f t="shared" si="7"/>
        <v>55231</v>
      </c>
      <c r="G76" s="1635">
        <f t="shared" si="7"/>
        <v>0</v>
      </c>
      <c r="H76" s="1635">
        <f t="shared" si="7"/>
        <v>0</v>
      </c>
      <c r="I76" s="1635">
        <f t="shared" si="7"/>
        <v>35445912</v>
      </c>
      <c r="J76" s="1635">
        <f t="shared" si="7"/>
        <v>0</v>
      </c>
      <c r="K76" s="1635">
        <f t="shared" si="7"/>
        <v>0</v>
      </c>
      <c r="L76" s="524"/>
    </row>
    <row r="77" spans="1:12" ht="14.25" thickTop="1" thickBot="1" x14ac:dyDescent="0.25">
      <c r="A77" s="2086" t="s">
        <v>1176</v>
      </c>
      <c r="B77" s="2087"/>
      <c r="C77" s="1635">
        <f t="shared" ref="C77:K77" si="8">C44-C76</f>
        <v>620665</v>
      </c>
      <c r="D77" s="1635">
        <f t="shared" si="8"/>
        <v>-113913</v>
      </c>
      <c r="E77" s="1635">
        <f t="shared" si="8"/>
        <v>35233968</v>
      </c>
      <c r="F77" s="1635">
        <f t="shared" si="8"/>
        <v>-55231</v>
      </c>
      <c r="G77" s="1635">
        <f t="shared" si="8"/>
        <v>0</v>
      </c>
      <c r="H77" s="1635">
        <f t="shared" si="8"/>
        <v>35000000</v>
      </c>
      <c r="I77" s="1635">
        <f t="shared" si="8"/>
        <v>-905912</v>
      </c>
      <c r="J77" s="1635">
        <f t="shared" si="8"/>
        <v>0</v>
      </c>
      <c r="K77" s="1635">
        <f t="shared" si="8"/>
        <v>0</v>
      </c>
      <c r="L77" s="347"/>
    </row>
    <row r="78" spans="1:12" ht="21.75" customHeight="1" thickTop="1" thickBot="1" x14ac:dyDescent="0.25">
      <c r="A78" s="2090" t="s">
        <v>596</v>
      </c>
      <c r="B78" s="2091"/>
      <c r="C78" s="1634">
        <f t="shared" ref="C78:K78" si="9">C20+C77</f>
        <v>3004725</v>
      </c>
      <c r="D78" s="1634">
        <f t="shared" si="9"/>
        <v>1252317</v>
      </c>
      <c r="E78" s="1634">
        <f t="shared" si="9"/>
        <v>-1057721</v>
      </c>
      <c r="F78" s="1634">
        <f t="shared" si="9"/>
        <v>-414267</v>
      </c>
      <c r="G78" s="1634">
        <f t="shared" si="9"/>
        <v>145419</v>
      </c>
      <c r="H78" s="1634">
        <f t="shared" si="9"/>
        <v>20987849</v>
      </c>
      <c r="I78" s="1634">
        <f t="shared" si="9"/>
        <v>-282159</v>
      </c>
      <c r="J78" s="1634">
        <f t="shared" si="9"/>
        <v>181609</v>
      </c>
      <c r="K78" s="1634">
        <f t="shared" si="9"/>
        <v>2697</v>
      </c>
      <c r="L78" s="533"/>
    </row>
    <row r="79" spans="1:12" ht="13.5" thickTop="1" x14ac:dyDescent="0.2">
      <c r="A79" s="1427" t="s">
        <v>1926</v>
      </c>
      <c r="B79" s="534"/>
      <c r="C79" s="478">
        <v>32306014</v>
      </c>
      <c r="D79" s="535">
        <v>4580822</v>
      </c>
      <c r="E79" s="535">
        <v>4658561</v>
      </c>
      <c r="F79" s="535">
        <v>2728972</v>
      </c>
      <c r="G79" s="535">
        <v>1106883</v>
      </c>
      <c r="H79" s="535">
        <v>721489</v>
      </c>
      <c r="I79" s="535">
        <v>22369631</v>
      </c>
      <c r="J79" s="535">
        <v>829419</v>
      </c>
      <c r="K79" s="535">
        <v>735435</v>
      </c>
      <c r="L79" s="347"/>
    </row>
    <row r="80" spans="1:12" x14ac:dyDescent="0.2">
      <c r="A80" s="2096" t="s">
        <v>1774</v>
      </c>
      <c r="B80" s="2097"/>
      <c r="C80" s="467"/>
      <c r="D80" s="467"/>
      <c r="E80" s="467"/>
      <c r="F80" s="467"/>
      <c r="G80" s="467"/>
      <c r="H80" s="467"/>
      <c r="I80" s="467"/>
      <c r="J80" s="467"/>
      <c r="K80" s="467"/>
      <c r="L80" s="347"/>
    </row>
    <row r="81" spans="1:12" ht="13.5" thickBot="1" x14ac:dyDescent="0.25">
      <c r="A81" s="2088" t="s">
        <v>1927</v>
      </c>
      <c r="B81" s="2089"/>
      <c r="C81" s="1620">
        <f>(SUM(C78:C80))</f>
        <v>35310739</v>
      </c>
      <c r="D81" s="1620">
        <f>SUM(D78:D80)</f>
        <v>5833139</v>
      </c>
      <c r="E81" s="1620">
        <f t="shared" ref="E81:K81" si="10">SUM(E78:E80)</f>
        <v>3600840</v>
      </c>
      <c r="F81" s="1620">
        <f t="shared" si="10"/>
        <v>2314705</v>
      </c>
      <c r="G81" s="1620">
        <f t="shared" si="10"/>
        <v>1252302</v>
      </c>
      <c r="H81" s="1620">
        <f t="shared" si="10"/>
        <v>21709338</v>
      </c>
      <c r="I81" s="1620">
        <f t="shared" si="10"/>
        <v>22087472</v>
      </c>
      <c r="J81" s="1620">
        <f t="shared" si="10"/>
        <v>1011028</v>
      </c>
      <c r="K81" s="1620">
        <f t="shared" si="10"/>
        <v>738132</v>
      </c>
      <c r="L81" s="347"/>
    </row>
    <row r="82" spans="1:12" ht="0.75" customHeight="1" thickTop="1" thickBot="1" x14ac:dyDescent="0.25">
      <c r="A82" s="536" t="s">
        <v>342</v>
      </c>
      <c r="B82" s="537"/>
      <c r="C82" s="538">
        <f>(C81-C79)</f>
        <v>3004725</v>
      </c>
      <c r="D82" s="538">
        <f t="shared" ref="D82:K82" si="11">(D81-D79)</f>
        <v>1252317</v>
      </c>
      <c r="E82" s="538">
        <f t="shared" si="11"/>
        <v>-1057721</v>
      </c>
      <c r="F82" s="538">
        <f t="shared" si="11"/>
        <v>-414267</v>
      </c>
      <c r="G82" s="538">
        <f t="shared" si="11"/>
        <v>145419</v>
      </c>
      <c r="H82" s="538">
        <f t="shared" si="11"/>
        <v>20987849</v>
      </c>
      <c r="I82" s="538">
        <f t="shared" si="11"/>
        <v>-282159</v>
      </c>
      <c r="J82" s="538">
        <f t="shared" si="11"/>
        <v>181609</v>
      </c>
      <c r="K82" s="538">
        <f t="shared" si="11"/>
        <v>2697</v>
      </c>
    </row>
    <row r="83" spans="1:12" ht="14.25" hidden="1" thickTop="1" thickBot="1" x14ac:dyDescent="0.25">
      <c r="A83" s="539" t="s">
        <v>343</v>
      </c>
      <c r="B83" s="464"/>
      <c r="C83" s="540">
        <f>C82/C81</f>
        <v>8.5093801067148436E-2</v>
      </c>
      <c r="D83" s="540">
        <f t="shared" ref="D83:K83" si="12">D82/D81</f>
        <v>0.21469006653193076</v>
      </c>
      <c r="E83" s="540">
        <f t="shared" si="12"/>
        <v>-0.29374284889081437</v>
      </c>
      <c r="F83" s="540">
        <f t="shared" si="12"/>
        <v>-0.17897183442382505</v>
      </c>
      <c r="G83" s="540">
        <f t="shared" si="12"/>
        <v>0.11612135092014546</v>
      </c>
      <c r="H83" s="540">
        <f t="shared" si="12"/>
        <v>0.96676596034388518</v>
      </c>
      <c r="I83" s="540">
        <f t="shared" si="12"/>
        <v>-1.2774617212870716E-2</v>
      </c>
      <c r="J83" s="540">
        <f t="shared" si="12"/>
        <v>0.17962806173518439</v>
      </c>
      <c r="K83" s="540">
        <f t="shared" si="12"/>
        <v>3.6538180162897691E-3</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79"/>
  <sheetViews>
    <sheetView showGridLines="0" defaultGridColor="0" colorId="8" zoomScaleNormal="100" zoomScaleSheetLayoutView="75" workbookViewId="0">
      <pane ySplit="2" topLeftCell="A3" activePane="bottomLeft" state="frozen"/>
      <selection pane="bottomLeft" activeCell="C5" sqref="C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092" t="s">
        <v>1781</v>
      </c>
      <c r="B1" s="452"/>
      <c r="C1" s="453" t="s">
        <v>424</v>
      </c>
      <c r="D1" s="453" t="s">
        <v>425</v>
      </c>
      <c r="E1" s="453" t="s">
        <v>426</v>
      </c>
      <c r="F1" s="453" t="s">
        <v>427</v>
      </c>
      <c r="G1" s="453" t="s">
        <v>428</v>
      </c>
      <c r="H1" s="453" t="s">
        <v>429</v>
      </c>
      <c r="I1" s="453" t="s">
        <v>430</v>
      </c>
      <c r="J1" s="453" t="s">
        <v>431</v>
      </c>
      <c r="K1" s="453" t="s">
        <v>755</v>
      </c>
    </row>
    <row r="2" spans="1:12" ht="36" x14ac:dyDescent="0.2">
      <c r="A2" s="2093"/>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12" t="s">
        <v>113</v>
      </c>
      <c r="B3" s="1513"/>
      <c r="C3" s="1514"/>
      <c r="D3" s="1514"/>
      <c r="E3" s="1514"/>
      <c r="F3" s="1515"/>
      <c r="G3" s="1516"/>
      <c r="H3" s="1515"/>
      <c r="I3" s="1515"/>
      <c r="J3" s="1515"/>
      <c r="K3" s="1517"/>
    </row>
    <row r="4" spans="1:12" ht="15.75" customHeight="1" x14ac:dyDescent="0.2">
      <c r="A4" s="1523" t="s">
        <v>378</v>
      </c>
      <c r="B4" s="1524">
        <v>1100</v>
      </c>
      <c r="C4" s="543"/>
      <c r="D4" s="543"/>
      <c r="E4" s="543"/>
      <c r="F4" s="544"/>
      <c r="G4" s="545"/>
      <c r="H4" s="546"/>
      <c r="I4" s="546"/>
      <c r="J4" s="546"/>
      <c r="K4" s="546"/>
    </row>
    <row r="5" spans="1:12" ht="15" x14ac:dyDescent="0.2">
      <c r="A5" s="493" t="s">
        <v>1651</v>
      </c>
      <c r="B5" s="547"/>
      <c r="C5" s="481">
        <v>25423442</v>
      </c>
      <c r="D5" s="481">
        <v>5086206</v>
      </c>
      <c r="E5" s="466">
        <v>4200912</v>
      </c>
      <c r="F5" s="548">
        <v>832786</v>
      </c>
      <c r="G5" s="466">
        <v>675170</v>
      </c>
      <c r="H5" s="466">
        <v>0</v>
      </c>
      <c r="I5" s="466">
        <v>57485</v>
      </c>
      <c r="J5" s="467">
        <v>674685</v>
      </c>
      <c r="K5" s="466">
        <v>0</v>
      </c>
    </row>
    <row r="6" spans="1:12" ht="15" x14ac:dyDescent="0.2">
      <c r="A6" s="463" t="s">
        <v>1652</v>
      </c>
      <c r="B6" s="470">
        <v>1130</v>
      </c>
      <c r="C6" s="466">
        <v>0</v>
      </c>
      <c r="D6" s="466">
        <v>0</v>
      </c>
      <c r="E6" s="475"/>
      <c r="F6" s="475"/>
      <c r="G6" s="468"/>
      <c r="H6" s="468"/>
      <c r="I6" s="468"/>
      <c r="J6" s="468"/>
      <c r="K6" s="468"/>
    </row>
    <row r="7" spans="1:12" x14ac:dyDescent="0.2">
      <c r="A7" s="463" t="s">
        <v>110</v>
      </c>
      <c r="B7" s="549">
        <v>1140</v>
      </c>
      <c r="C7" s="466">
        <v>425755</v>
      </c>
      <c r="D7" s="466">
        <v>0</v>
      </c>
      <c r="E7" s="468"/>
      <c r="F7" s="467">
        <v>0</v>
      </c>
      <c r="G7" s="467">
        <v>0</v>
      </c>
      <c r="H7" s="467">
        <v>0</v>
      </c>
      <c r="I7" s="468"/>
      <c r="J7" s="468"/>
      <c r="K7" s="468"/>
    </row>
    <row r="8" spans="1:12" x14ac:dyDescent="0.2">
      <c r="A8" s="463" t="s">
        <v>412</v>
      </c>
      <c r="B8" s="470">
        <v>1150</v>
      </c>
      <c r="C8" s="475"/>
      <c r="D8" s="475"/>
      <c r="E8" s="477"/>
      <c r="F8" s="477"/>
      <c r="G8" s="481">
        <v>873888</v>
      </c>
      <c r="H8" s="468"/>
      <c r="I8" s="468"/>
      <c r="J8" s="468"/>
      <c r="K8" s="468"/>
    </row>
    <row r="9" spans="1:12" x14ac:dyDescent="0.2">
      <c r="A9" s="473" t="s">
        <v>111</v>
      </c>
      <c r="B9" s="470">
        <v>1160</v>
      </c>
      <c r="C9" s="468"/>
      <c r="D9" s="467">
        <v>0</v>
      </c>
      <c r="E9" s="467">
        <v>0</v>
      </c>
      <c r="F9" s="469"/>
      <c r="G9" s="475"/>
      <c r="H9" s="467">
        <v>0</v>
      </c>
      <c r="I9" s="468"/>
      <c r="J9" s="468"/>
      <c r="K9" s="468"/>
    </row>
    <row r="10" spans="1:12" x14ac:dyDescent="0.2">
      <c r="A10" s="473" t="s">
        <v>112</v>
      </c>
      <c r="B10" s="470">
        <v>1170</v>
      </c>
      <c r="C10" s="467">
        <v>0</v>
      </c>
      <c r="D10" s="526"/>
      <c r="E10" s="526"/>
      <c r="F10" s="469"/>
      <c r="G10" s="468"/>
      <c r="H10" s="468"/>
      <c r="I10" s="468"/>
      <c r="J10" s="468"/>
      <c r="K10" s="468"/>
    </row>
    <row r="11" spans="1:12" x14ac:dyDescent="0.2">
      <c r="A11" s="473" t="s">
        <v>413</v>
      </c>
      <c r="B11" s="550">
        <v>1190</v>
      </c>
      <c r="C11" s="551">
        <v>0</v>
      </c>
      <c r="D11" s="466">
        <v>0</v>
      </c>
      <c r="E11" s="466">
        <v>0</v>
      </c>
      <c r="F11" s="466">
        <v>0</v>
      </c>
      <c r="G11" s="466">
        <v>0</v>
      </c>
      <c r="H11" s="466">
        <v>0</v>
      </c>
      <c r="I11" s="466">
        <v>0</v>
      </c>
      <c r="J11" s="467">
        <v>0</v>
      </c>
      <c r="K11" s="466">
        <v>0</v>
      </c>
      <c r="L11" s="552"/>
    </row>
    <row r="12" spans="1:12" ht="12.75" customHeight="1" thickBot="1" x14ac:dyDescent="0.25">
      <c r="A12" s="1637" t="s">
        <v>29</v>
      </c>
      <c r="B12" s="1638"/>
      <c r="C12" s="1639">
        <f t="shared" ref="C12:K12" si="0">SUM(C5:C11)</f>
        <v>25849197</v>
      </c>
      <c r="D12" s="1639">
        <f t="shared" si="0"/>
        <v>5086206</v>
      </c>
      <c r="E12" s="1639">
        <f t="shared" si="0"/>
        <v>4200912</v>
      </c>
      <c r="F12" s="1639">
        <f t="shared" si="0"/>
        <v>832786</v>
      </c>
      <c r="G12" s="1639">
        <f t="shared" si="0"/>
        <v>1549058</v>
      </c>
      <c r="H12" s="1639">
        <f t="shared" si="0"/>
        <v>0</v>
      </c>
      <c r="I12" s="1639">
        <f t="shared" si="0"/>
        <v>57485</v>
      </c>
      <c r="J12" s="1639">
        <f t="shared" si="0"/>
        <v>674685</v>
      </c>
      <c r="K12" s="1620">
        <f t="shared" si="0"/>
        <v>0</v>
      </c>
    </row>
    <row r="13" spans="1:12" ht="15.75" customHeight="1" thickTop="1" x14ac:dyDescent="0.2">
      <c r="A13" s="1525" t="s">
        <v>450</v>
      </c>
      <c r="B13" s="1526">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95</v>
      </c>
      <c r="B15" s="470">
        <v>1220</v>
      </c>
      <c r="C15" s="551">
        <v>0</v>
      </c>
      <c r="D15" s="466">
        <v>0</v>
      </c>
      <c r="E15" s="466">
        <v>0</v>
      </c>
      <c r="F15" s="466">
        <v>0</v>
      </c>
      <c r="G15" s="466">
        <v>0</v>
      </c>
      <c r="H15" s="466">
        <v>0</v>
      </c>
      <c r="I15" s="466">
        <v>0</v>
      </c>
      <c r="J15" s="467">
        <v>0</v>
      </c>
      <c r="K15" s="466">
        <v>0</v>
      </c>
    </row>
    <row r="16" spans="1:12" ht="15" customHeight="1" x14ac:dyDescent="0.2">
      <c r="A16" s="463" t="s">
        <v>1653</v>
      </c>
      <c r="B16" s="549">
        <v>1230</v>
      </c>
      <c r="C16" s="551">
        <v>589144</v>
      </c>
      <c r="D16" s="466">
        <v>0</v>
      </c>
      <c r="E16" s="466">
        <v>0</v>
      </c>
      <c r="F16" s="466">
        <v>0</v>
      </c>
      <c r="G16" s="466">
        <v>40000</v>
      </c>
      <c r="H16" s="466">
        <v>0</v>
      </c>
      <c r="I16" s="466">
        <v>0</v>
      </c>
      <c r="J16" s="467">
        <v>0</v>
      </c>
      <c r="K16" s="466">
        <v>0</v>
      </c>
    </row>
    <row r="17" spans="1:11" ht="12.75" customHeight="1" x14ac:dyDescent="0.2">
      <c r="A17" s="463" t="s">
        <v>806</v>
      </c>
      <c r="B17" s="470">
        <v>1290</v>
      </c>
      <c r="C17" s="551">
        <v>0</v>
      </c>
      <c r="D17" s="466">
        <v>0</v>
      </c>
      <c r="E17" s="466">
        <v>0</v>
      </c>
      <c r="F17" s="466">
        <v>0</v>
      </c>
      <c r="G17" s="466">
        <v>0</v>
      </c>
      <c r="H17" s="466">
        <v>0</v>
      </c>
      <c r="I17" s="466">
        <v>0</v>
      </c>
      <c r="J17" s="467">
        <v>0</v>
      </c>
      <c r="K17" s="466">
        <v>0</v>
      </c>
    </row>
    <row r="18" spans="1:11" ht="12.75" customHeight="1" thickBot="1" x14ac:dyDescent="0.25">
      <c r="A18" s="1640" t="s">
        <v>536</v>
      </c>
      <c r="B18" s="1641"/>
      <c r="C18" s="1642">
        <f>SUM(C14:C17)</f>
        <v>589144</v>
      </c>
      <c r="D18" s="1642">
        <f t="shared" ref="D18:K18" si="1">SUM(D14:D17)</f>
        <v>0</v>
      </c>
      <c r="E18" s="1642">
        <f t="shared" si="1"/>
        <v>0</v>
      </c>
      <c r="F18" s="1642">
        <f t="shared" si="1"/>
        <v>0</v>
      </c>
      <c r="G18" s="1642">
        <f t="shared" si="1"/>
        <v>40000</v>
      </c>
      <c r="H18" s="1642">
        <f t="shared" si="1"/>
        <v>0</v>
      </c>
      <c r="I18" s="1642">
        <f t="shared" si="1"/>
        <v>0</v>
      </c>
      <c r="J18" s="1642">
        <f t="shared" si="1"/>
        <v>0</v>
      </c>
      <c r="K18" s="1643">
        <f t="shared" si="1"/>
        <v>0</v>
      </c>
    </row>
    <row r="19" spans="1:11" ht="15.75" customHeight="1" thickTop="1" x14ac:dyDescent="0.2">
      <c r="A19" s="1525" t="s">
        <v>451</v>
      </c>
      <c r="B19" s="1526">
        <v>1300</v>
      </c>
      <c r="C19" s="554"/>
      <c r="D19" s="554"/>
      <c r="E19" s="554"/>
      <c r="F19" s="554"/>
      <c r="G19" s="553"/>
      <c r="H19" s="554"/>
      <c r="I19" s="554"/>
      <c r="J19" s="554"/>
      <c r="K19" s="555"/>
    </row>
    <row r="20" spans="1:11" x14ac:dyDescent="0.2">
      <c r="A20" s="463" t="s">
        <v>1072</v>
      </c>
      <c r="B20" s="470">
        <v>1311</v>
      </c>
      <c r="C20" s="466">
        <v>0</v>
      </c>
      <c r="D20" s="468"/>
      <c r="E20" s="468"/>
      <c r="F20" s="468"/>
      <c r="G20" s="468"/>
      <c r="H20" s="468"/>
      <c r="I20" s="468"/>
      <c r="J20" s="468"/>
      <c r="K20" s="468"/>
    </row>
    <row r="21" spans="1:11" ht="12.75" customHeight="1" x14ac:dyDescent="0.2">
      <c r="A21" s="463" t="s">
        <v>831</v>
      </c>
      <c r="B21" s="470">
        <v>1312</v>
      </c>
      <c r="C21" s="551">
        <v>0</v>
      </c>
      <c r="D21" s="468"/>
      <c r="E21" s="468"/>
      <c r="F21" s="468"/>
      <c r="G21" s="468"/>
      <c r="H21" s="468"/>
      <c r="I21" s="468"/>
      <c r="J21" s="468"/>
      <c r="K21" s="468"/>
    </row>
    <row r="22" spans="1:11" ht="12.75" customHeight="1" x14ac:dyDescent="0.2">
      <c r="A22" s="463" t="s">
        <v>1073</v>
      </c>
      <c r="B22" s="470">
        <v>1313</v>
      </c>
      <c r="C22" s="551">
        <v>0</v>
      </c>
      <c r="D22" s="468"/>
      <c r="E22" s="468"/>
      <c r="F22" s="468"/>
      <c r="G22" s="468"/>
      <c r="H22" s="468"/>
      <c r="I22" s="468"/>
      <c r="J22" s="468"/>
      <c r="K22" s="468"/>
    </row>
    <row r="23" spans="1:11" ht="12.75" customHeight="1" x14ac:dyDescent="0.2">
      <c r="A23" s="463" t="s">
        <v>1074</v>
      </c>
      <c r="B23" s="470">
        <v>1314</v>
      </c>
      <c r="C23" s="489">
        <v>0</v>
      </c>
      <c r="D23" s="468"/>
      <c r="E23" s="468"/>
      <c r="F23" s="468"/>
      <c r="G23" s="468"/>
      <c r="H23" s="468"/>
      <c r="I23" s="468"/>
      <c r="J23" s="468"/>
      <c r="K23" s="468"/>
    </row>
    <row r="24" spans="1:11" ht="12.75" customHeight="1" x14ac:dyDescent="0.2">
      <c r="A24" s="463" t="s">
        <v>1026</v>
      </c>
      <c r="B24" s="470">
        <v>1321</v>
      </c>
      <c r="C24" s="551">
        <v>1980</v>
      </c>
      <c r="D24" s="468"/>
      <c r="E24" s="468"/>
      <c r="F24" s="468"/>
      <c r="G24" s="468"/>
      <c r="H24" s="468"/>
      <c r="I24" s="468"/>
      <c r="J24" s="468"/>
      <c r="K24" s="468"/>
    </row>
    <row r="25" spans="1:11" ht="12.75" customHeight="1" x14ac:dyDescent="0.2">
      <c r="A25" s="463" t="s">
        <v>832</v>
      </c>
      <c r="B25" s="470">
        <v>1322</v>
      </c>
      <c r="C25" s="551">
        <v>0</v>
      </c>
      <c r="D25" s="468"/>
      <c r="E25" s="468"/>
      <c r="F25" s="468"/>
      <c r="G25" s="468"/>
      <c r="H25" s="468"/>
      <c r="I25" s="468"/>
      <c r="J25" s="468"/>
      <c r="K25" s="468"/>
    </row>
    <row r="26" spans="1:11" ht="12.75" customHeight="1" x14ac:dyDescent="0.2">
      <c r="A26" s="463" t="s">
        <v>1100</v>
      </c>
      <c r="B26" s="470">
        <v>1323</v>
      </c>
      <c r="C26" s="551">
        <v>0</v>
      </c>
      <c r="D26" s="468"/>
      <c r="E26" s="468"/>
      <c r="F26" s="468"/>
      <c r="G26" s="468"/>
      <c r="H26" s="468"/>
      <c r="I26" s="468"/>
      <c r="J26" s="468"/>
      <c r="K26" s="468"/>
    </row>
    <row r="27" spans="1:11" ht="12.75" customHeight="1" x14ac:dyDescent="0.2">
      <c r="A27" s="463" t="s">
        <v>1022</v>
      </c>
      <c r="B27" s="470">
        <v>1324</v>
      </c>
      <c r="C27" s="489">
        <v>0</v>
      </c>
      <c r="D27" s="468"/>
      <c r="E27" s="468"/>
      <c r="F27" s="468"/>
      <c r="G27" s="468"/>
      <c r="H27" s="468"/>
      <c r="I27" s="468"/>
      <c r="J27" s="468"/>
      <c r="K27" s="468"/>
    </row>
    <row r="28" spans="1:11" ht="12.75" customHeight="1" x14ac:dyDescent="0.2">
      <c r="A28" s="463" t="s">
        <v>1023</v>
      </c>
      <c r="B28" s="470">
        <v>1331</v>
      </c>
      <c r="C28" s="551">
        <v>0</v>
      </c>
      <c r="D28" s="468"/>
      <c r="E28" s="468"/>
      <c r="F28" s="468"/>
      <c r="G28" s="468"/>
      <c r="H28" s="468"/>
      <c r="I28" s="468"/>
      <c r="J28" s="468"/>
      <c r="K28" s="468"/>
    </row>
    <row r="29" spans="1:11" ht="12.75" customHeight="1" x14ac:dyDescent="0.2">
      <c r="A29" s="463" t="s">
        <v>833</v>
      </c>
      <c r="B29" s="470">
        <v>1332</v>
      </c>
      <c r="C29" s="551">
        <v>0</v>
      </c>
      <c r="D29" s="468"/>
      <c r="E29" s="468"/>
      <c r="F29" s="468"/>
      <c r="G29" s="468"/>
      <c r="H29" s="468"/>
      <c r="I29" s="468"/>
      <c r="J29" s="468"/>
      <c r="K29" s="468"/>
    </row>
    <row r="30" spans="1:11" ht="12.75" customHeight="1" x14ac:dyDescent="0.2">
      <c r="A30" s="463" t="s">
        <v>1025</v>
      </c>
      <c r="B30" s="470">
        <v>1333</v>
      </c>
      <c r="C30" s="551">
        <v>0</v>
      </c>
      <c r="D30" s="468"/>
      <c r="E30" s="468"/>
      <c r="F30" s="468"/>
      <c r="G30" s="468"/>
      <c r="H30" s="468"/>
      <c r="I30" s="468"/>
      <c r="J30" s="468"/>
      <c r="K30" s="468"/>
    </row>
    <row r="31" spans="1:11" ht="12.75" customHeight="1" x14ac:dyDescent="0.2">
      <c r="A31" s="463" t="s">
        <v>1024</v>
      </c>
      <c r="B31" s="470">
        <v>1334</v>
      </c>
      <c r="C31" s="489">
        <v>0</v>
      </c>
      <c r="D31" s="468"/>
      <c r="E31" s="468"/>
      <c r="F31" s="468"/>
      <c r="G31" s="468"/>
      <c r="H31" s="468"/>
      <c r="I31" s="468"/>
      <c r="J31" s="468"/>
      <c r="K31" s="468"/>
    </row>
    <row r="32" spans="1:11" ht="12.75" customHeight="1" x14ac:dyDescent="0.2">
      <c r="A32" s="463" t="s">
        <v>493</v>
      </c>
      <c r="B32" s="470">
        <v>1341</v>
      </c>
      <c r="C32" s="551">
        <v>0</v>
      </c>
      <c r="D32" s="468"/>
      <c r="E32" s="468"/>
      <c r="F32" s="468"/>
      <c r="G32" s="468"/>
      <c r="H32" s="468"/>
      <c r="I32" s="468"/>
      <c r="J32" s="468"/>
      <c r="K32" s="468"/>
    </row>
    <row r="33" spans="1:11" ht="12.75" customHeight="1" x14ac:dyDescent="0.2">
      <c r="A33" s="463" t="s">
        <v>834</v>
      </c>
      <c r="B33" s="470">
        <v>1342</v>
      </c>
      <c r="C33" s="551">
        <v>0</v>
      </c>
      <c r="D33" s="468"/>
      <c r="E33" s="468"/>
      <c r="F33" s="468"/>
      <c r="G33" s="468"/>
      <c r="H33" s="468"/>
      <c r="I33" s="468"/>
      <c r="J33" s="468"/>
      <c r="K33" s="468"/>
    </row>
    <row r="34" spans="1:11" ht="12.75" customHeight="1" x14ac:dyDescent="0.2">
      <c r="A34" s="463" t="s">
        <v>494</v>
      </c>
      <c r="B34" s="470">
        <v>1343</v>
      </c>
      <c r="C34" s="551">
        <v>0</v>
      </c>
      <c r="D34" s="468"/>
      <c r="E34" s="468"/>
      <c r="F34" s="468"/>
      <c r="G34" s="468"/>
      <c r="H34" s="468"/>
      <c r="I34" s="468"/>
      <c r="J34" s="468"/>
      <c r="K34" s="468"/>
    </row>
    <row r="35" spans="1:11" ht="12.75" customHeight="1" x14ac:dyDescent="0.2">
      <c r="A35" s="463" t="s">
        <v>492</v>
      </c>
      <c r="B35" s="470">
        <v>1344</v>
      </c>
      <c r="C35" s="489">
        <v>0</v>
      </c>
      <c r="D35" s="468"/>
      <c r="E35" s="468"/>
      <c r="F35" s="468"/>
      <c r="G35" s="468"/>
      <c r="H35" s="468"/>
      <c r="I35" s="468"/>
      <c r="J35" s="468"/>
      <c r="K35" s="468"/>
    </row>
    <row r="36" spans="1:11" ht="12.75" customHeight="1" x14ac:dyDescent="0.2">
      <c r="A36" s="463" t="s">
        <v>830</v>
      </c>
      <c r="B36" s="470">
        <v>1351</v>
      </c>
      <c r="C36" s="551">
        <v>0</v>
      </c>
      <c r="D36" s="468"/>
      <c r="E36" s="468"/>
      <c r="F36" s="468"/>
      <c r="G36" s="468"/>
      <c r="H36" s="468"/>
      <c r="I36" s="468"/>
      <c r="J36" s="468"/>
      <c r="K36" s="468"/>
    </row>
    <row r="37" spans="1:11" ht="12.75" customHeight="1" x14ac:dyDescent="0.2">
      <c r="A37" s="463" t="s">
        <v>835</v>
      </c>
      <c r="B37" s="470">
        <v>1352</v>
      </c>
      <c r="C37" s="551">
        <v>0</v>
      </c>
      <c r="D37" s="468"/>
      <c r="E37" s="468"/>
      <c r="F37" s="468"/>
      <c r="G37" s="468"/>
      <c r="H37" s="468"/>
      <c r="I37" s="468"/>
      <c r="J37" s="468"/>
      <c r="K37" s="468"/>
    </row>
    <row r="38" spans="1:11" ht="12.75" customHeight="1" x14ac:dyDescent="0.2">
      <c r="A38" s="463" t="s">
        <v>592</v>
      </c>
      <c r="B38" s="470">
        <v>1353</v>
      </c>
      <c r="C38" s="551">
        <v>0</v>
      </c>
      <c r="D38" s="468"/>
      <c r="E38" s="468"/>
      <c r="F38" s="468"/>
      <c r="G38" s="468"/>
      <c r="H38" s="468"/>
      <c r="I38" s="468"/>
      <c r="J38" s="468"/>
      <c r="K38" s="468"/>
    </row>
    <row r="39" spans="1:11" ht="12.75" customHeight="1" x14ac:dyDescent="0.2">
      <c r="A39" s="1428" t="s">
        <v>593</v>
      </c>
      <c r="B39" s="556">
        <v>1354</v>
      </c>
      <c r="C39" s="489">
        <v>0</v>
      </c>
      <c r="D39" s="468"/>
      <c r="E39" s="468"/>
      <c r="F39" s="468"/>
      <c r="G39" s="468"/>
      <c r="H39" s="468"/>
      <c r="I39" s="468"/>
      <c r="J39" s="468"/>
      <c r="K39" s="468"/>
    </row>
    <row r="40" spans="1:11" ht="12.75" customHeight="1" thickBot="1" x14ac:dyDescent="0.25">
      <c r="A40" s="1640" t="s">
        <v>537</v>
      </c>
      <c r="B40" s="1641"/>
      <c r="C40" s="1620">
        <f>SUM(C20:C39)</f>
        <v>1980</v>
      </c>
      <c r="D40" s="468"/>
      <c r="E40" s="468"/>
      <c r="F40" s="468"/>
      <c r="G40" s="468"/>
      <c r="H40" s="468"/>
      <c r="I40" s="468"/>
      <c r="J40" s="468"/>
      <c r="K40" s="468"/>
    </row>
    <row r="41" spans="1:11" ht="15.75" customHeight="1" thickTop="1" x14ac:dyDescent="0.2">
      <c r="A41" s="1525" t="s">
        <v>273</v>
      </c>
      <c r="B41" s="1526">
        <v>1400</v>
      </c>
      <c r="C41" s="468"/>
      <c r="D41" s="468"/>
      <c r="E41" s="468"/>
      <c r="F41" s="521"/>
      <c r="G41" s="468"/>
      <c r="H41" s="468"/>
      <c r="I41" s="468"/>
      <c r="J41" s="468"/>
      <c r="K41" s="468"/>
    </row>
    <row r="42" spans="1:11" ht="12.75" customHeight="1" x14ac:dyDescent="0.2">
      <c r="A42" s="463" t="s">
        <v>1075</v>
      </c>
      <c r="B42" s="470">
        <v>1411</v>
      </c>
      <c r="C42" s="468"/>
      <c r="D42" s="468"/>
      <c r="E42" s="468"/>
      <c r="F42" s="481">
        <v>48483</v>
      </c>
      <c r="G42" s="468"/>
      <c r="H42" s="468"/>
      <c r="I42" s="468"/>
      <c r="J42" s="468"/>
      <c r="K42" s="468"/>
    </row>
    <row r="43" spans="1:11" ht="12.75" customHeight="1" x14ac:dyDescent="0.2">
      <c r="A43" s="463" t="s">
        <v>836</v>
      </c>
      <c r="B43" s="470">
        <v>1412</v>
      </c>
      <c r="C43" s="468"/>
      <c r="D43" s="468"/>
      <c r="E43" s="468"/>
      <c r="F43" s="466">
        <v>0</v>
      </c>
      <c r="G43" s="468"/>
      <c r="H43" s="468"/>
      <c r="I43" s="468"/>
      <c r="J43" s="468"/>
      <c r="K43" s="468"/>
    </row>
    <row r="44" spans="1:11" ht="12.75" customHeight="1" x14ac:dyDescent="0.2">
      <c r="A44" s="463" t="s">
        <v>383</v>
      </c>
      <c r="B44" s="470">
        <v>1413</v>
      </c>
      <c r="C44" s="468"/>
      <c r="D44" s="468"/>
      <c r="E44" s="468"/>
      <c r="F44" s="466">
        <v>0</v>
      </c>
      <c r="G44" s="468"/>
      <c r="H44" s="468"/>
      <c r="I44" s="468"/>
      <c r="J44" s="468"/>
      <c r="K44" s="468"/>
    </row>
    <row r="45" spans="1:11" ht="12.75" customHeight="1" x14ac:dyDescent="0.2">
      <c r="A45" s="463" t="s">
        <v>240</v>
      </c>
      <c r="B45" s="470">
        <v>1415</v>
      </c>
      <c r="C45" s="468"/>
      <c r="D45" s="468"/>
      <c r="E45" s="468"/>
      <c r="F45" s="466">
        <v>0</v>
      </c>
      <c r="G45" s="468"/>
      <c r="H45" s="468"/>
      <c r="I45" s="468"/>
      <c r="J45" s="468"/>
      <c r="K45" s="468"/>
    </row>
    <row r="46" spans="1:11" ht="12.75" customHeight="1" x14ac:dyDescent="0.2">
      <c r="A46" s="463" t="s">
        <v>1173</v>
      </c>
      <c r="B46" s="470">
        <v>1416</v>
      </c>
      <c r="C46" s="468"/>
      <c r="D46" s="468"/>
      <c r="E46" s="468"/>
      <c r="F46" s="467">
        <v>0</v>
      </c>
      <c r="G46" s="468"/>
      <c r="H46" s="468"/>
      <c r="I46" s="468"/>
      <c r="J46" s="468"/>
      <c r="K46" s="468"/>
    </row>
    <row r="47" spans="1:11" ht="12.75" customHeight="1" x14ac:dyDescent="0.2">
      <c r="A47" s="463" t="s">
        <v>57</v>
      </c>
      <c r="B47" s="470">
        <v>1421</v>
      </c>
      <c r="C47" s="468"/>
      <c r="D47" s="468"/>
      <c r="E47" s="468"/>
      <c r="F47" s="466">
        <v>2333</v>
      </c>
      <c r="G47" s="468"/>
      <c r="H47" s="468"/>
      <c r="I47" s="468"/>
      <c r="J47" s="468"/>
      <c r="K47" s="468"/>
    </row>
    <row r="48" spans="1:11" ht="12.75" customHeight="1" x14ac:dyDescent="0.2">
      <c r="A48" s="463" t="s">
        <v>837</v>
      </c>
      <c r="B48" s="470">
        <v>1422</v>
      </c>
      <c r="C48" s="468"/>
      <c r="D48" s="468"/>
      <c r="E48" s="468"/>
      <c r="F48" s="466">
        <v>0</v>
      </c>
      <c r="G48" s="468"/>
      <c r="H48" s="468"/>
      <c r="I48" s="468"/>
      <c r="J48" s="468"/>
      <c r="K48" s="468"/>
    </row>
    <row r="49" spans="1:11" ht="12.75" customHeight="1" x14ac:dyDescent="0.2">
      <c r="A49" s="463" t="s">
        <v>58</v>
      </c>
      <c r="B49" s="470">
        <v>1423</v>
      </c>
      <c r="C49" s="468"/>
      <c r="D49" s="468"/>
      <c r="E49" s="468"/>
      <c r="F49" s="466">
        <v>0</v>
      </c>
      <c r="G49" s="468"/>
      <c r="H49" s="468"/>
      <c r="I49" s="468"/>
      <c r="J49" s="468"/>
      <c r="K49" s="468"/>
    </row>
    <row r="50" spans="1:11" ht="12.75" customHeight="1" x14ac:dyDescent="0.2">
      <c r="A50" s="463" t="s">
        <v>59</v>
      </c>
      <c r="B50" s="470">
        <v>1424</v>
      </c>
      <c r="C50" s="468"/>
      <c r="D50" s="468"/>
      <c r="E50" s="468"/>
      <c r="F50" s="467">
        <v>0</v>
      </c>
      <c r="G50" s="468"/>
      <c r="H50" s="468"/>
      <c r="I50" s="468"/>
      <c r="J50" s="468"/>
      <c r="K50" s="468"/>
    </row>
    <row r="51" spans="1:11" ht="12.75" customHeight="1" x14ac:dyDescent="0.2">
      <c r="A51" s="1429" t="s">
        <v>60</v>
      </c>
      <c r="B51" s="557">
        <v>1431</v>
      </c>
      <c r="C51" s="468"/>
      <c r="D51" s="468"/>
      <c r="E51" s="468"/>
      <c r="F51" s="466">
        <v>0</v>
      </c>
      <c r="G51" s="468"/>
      <c r="H51" s="468"/>
      <c r="I51" s="468"/>
      <c r="J51" s="468"/>
      <c r="K51" s="468"/>
    </row>
    <row r="52" spans="1:11" ht="12.75" customHeight="1" x14ac:dyDescent="0.2">
      <c r="A52" s="1429" t="s">
        <v>1105</v>
      </c>
      <c r="B52" s="557">
        <v>1432</v>
      </c>
      <c r="C52" s="468"/>
      <c r="D52" s="468"/>
      <c r="E52" s="468"/>
      <c r="F52" s="466">
        <v>0</v>
      </c>
      <c r="G52" s="468"/>
      <c r="H52" s="468"/>
      <c r="I52" s="468"/>
      <c r="J52" s="468"/>
      <c r="K52" s="468"/>
    </row>
    <row r="53" spans="1:11" ht="12.75" customHeight="1" x14ac:dyDescent="0.2">
      <c r="A53" s="1429" t="s">
        <v>61</v>
      </c>
      <c r="B53" s="557">
        <v>1433</v>
      </c>
      <c r="C53" s="468"/>
      <c r="D53" s="468"/>
      <c r="E53" s="468"/>
      <c r="F53" s="466">
        <v>0</v>
      </c>
      <c r="G53" s="468"/>
      <c r="H53" s="468"/>
      <c r="I53" s="468"/>
      <c r="J53" s="468"/>
      <c r="K53" s="468"/>
    </row>
    <row r="54" spans="1:11" ht="12.75" customHeight="1" x14ac:dyDescent="0.2">
      <c r="A54" s="1429" t="s">
        <v>62</v>
      </c>
      <c r="B54" s="557">
        <v>1434</v>
      </c>
      <c r="C54" s="468"/>
      <c r="D54" s="468"/>
      <c r="E54" s="468"/>
      <c r="F54" s="467">
        <v>0</v>
      </c>
      <c r="G54" s="468"/>
      <c r="H54" s="468"/>
      <c r="I54" s="468"/>
      <c r="J54" s="468"/>
      <c r="K54" s="468"/>
    </row>
    <row r="55" spans="1:11" ht="12.75" customHeight="1" x14ac:dyDescent="0.2">
      <c r="A55" s="1429" t="s">
        <v>63</v>
      </c>
      <c r="B55" s="557">
        <v>1441</v>
      </c>
      <c r="C55" s="468"/>
      <c r="D55" s="468"/>
      <c r="E55" s="468"/>
      <c r="F55" s="466">
        <v>0</v>
      </c>
      <c r="G55" s="468"/>
      <c r="H55" s="468"/>
      <c r="I55" s="468"/>
      <c r="J55" s="468"/>
      <c r="K55" s="468"/>
    </row>
    <row r="56" spans="1:11" ht="12.75" customHeight="1" x14ac:dyDescent="0.2">
      <c r="A56" s="1429" t="s">
        <v>1106</v>
      </c>
      <c r="B56" s="557">
        <v>1442</v>
      </c>
      <c r="C56" s="468"/>
      <c r="D56" s="468"/>
      <c r="E56" s="468"/>
      <c r="F56" s="466">
        <v>0</v>
      </c>
      <c r="G56" s="468"/>
      <c r="H56" s="468"/>
      <c r="I56" s="468"/>
      <c r="J56" s="468"/>
      <c r="K56" s="468"/>
    </row>
    <row r="57" spans="1:11" ht="12.75" customHeight="1" x14ac:dyDescent="0.2">
      <c r="A57" s="1429" t="s">
        <v>488</v>
      </c>
      <c r="B57" s="557">
        <v>1443</v>
      </c>
      <c r="C57" s="468"/>
      <c r="D57" s="468"/>
      <c r="E57" s="468"/>
      <c r="F57" s="466">
        <v>0</v>
      </c>
      <c r="G57" s="468"/>
      <c r="H57" s="468"/>
      <c r="I57" s="468"/>
      <c r="J57" s="468"/>
      <c r="K57" s="468"/>
    </row>
    <row r="58" spans="1:11" ht="12.75" customHeight="1" x14ac:dyDescent="0.2">
      <c r="A58" s="1429" t="s">
        <v>65</v>
      </c>
      <c r="B58" s="557">
        <v>1444</v>
      </c>
      <c r="C58" s="468"/>
      <c r="D58" s="468"/>
      <c r="E58" s="468"/>
      <c r="F58" s="466">
        <v>0</v>
      </c>
      <c r="G58" s="468"/>
      <c r="H58" s="468"/>
      <c r="I58" s="468"/>
      <c r="J58" s="468"/>
      <c r="K58" s="468"/>
    </row>
    <row r="59" spans="1:11" ht="12.75" customHeight="1" x14ac:dyDescent="0.2">
      <c r="A59" s="1429" t="s">
        <v>877</v>
      </c>
      <c r="B59" s="557">
        <v>1451</v>
      </c>
      <c r="C59" s="468"/>
      <c r="D59" s="468"/>
      <c r="E59" s="468"/>
      <c r="F59" s="466">
        <v>0</v>
      </c>
      <c r="G59" s="468"/>
      <c r="H59" s="468"/>
      <c r="I59" s="468"/>
      <c r="J59" s="468"/>
      <c r="K59" s="468"/>
    </row>
    <row r="60" spans="1:11" ht="12.75" customHeight="1" x14ac:dyDescent="0.2">
      <c r="A60" s="1429" t="s">
        <v>1107</v>
      </c>
      <c r="B60" s="557">
        <v>1452</v>
      </c>
      <c r="C60" s="468"/>
      <c r="D60" s="468"/>
      <c r="E60" s="468"/>
      <c r="F60" s="466">
        <v>0</v>
      </c>
      <c r="G60" s="468"/>
      <c r="H60" s="468"/>
      <c r="I60" s="468"/>
      <c r="J60" s="468"/>
      <c r="K60" s="468"/>
    </row>
    <row r="61" spans="1:11" ht="12.75" customHeight="1" x14ac:dyDescent="0.2">
      <c r="A61" s="563" t="s">
        <v>878</v>
      </c>
      <c r="B61" s="557">
        <v>1453</v>
      </c>
      <c r="C61" s="468"/>
      <c r="D61" s="468"/>
      <c r="E61" s="468"/>
      <c r="F61" s="466">
        <v>0</v>
      </c>
      <c r="G61" s="468"/>
      <c r="H61" s="468"/>
      <c r="I61" s="468"/>
      <c r="J61" s="468"/>
      <c r="K61" s="468"/>
    </row>
    <row r="62" spans="1:11" ht="12.75" customHeight="1" x14ac:dyDescent="0.2">
      <c r="A62" s="1430" t="s">
        <v>879</v>
      </c>
      <c r="B62" s="558">
        <v>1454</v>
      </c>
      <c r="C62" s="468"/>
      <c r="D62" s="468"/>
      <c r="E62" s="468"/>
      <c r="F62" s="467">
        <v>0</v>
      </c>
      <c r="G62" s="468"/>
      <c r="H62" s="468"/>
      <c r="I62" s="468"/>
      <c r="J62" s="468"/>
      <c r="K62" s="468"/>
    </row>
    <row r="63" spans="1:11" ht="12.75" customHeight="1" thickBot="1" x14ac:dyDescent="0.25">
      <c r="A63" s="1640" t="s">
        <v>484</v>
      </c>
      <c r="B63" s="1641"/>
      <c r="C63" s="468"/>
      <c r="D63" s="468"/>
      <c r="E63" s="468"/>
      <c r="F63" s="1620">
        <f>SUM(F42:F62)</f>
        <v>50816</v>
      </c>
      <c r="G63" s="468"/>
      <c r="H63" s="468"/>
      <c r="I63" s="468"/>
      <c r="J63" s="468"/>
      <c r="K63" s="468"/>
    </row>
    <row r="64" spans="1:11" ht="15.75" customHeight="1" thickTop="1" x14ac:dyDescent="0.2">
      <c r="A64" s="1525" t="s">
        <v>453</v>
      </c>
      <c r="B64" s="1526">
        <v>1500</v>
      </c>
      <c r="C64" s="468"/>
      <c r="D64" s="468"/>
      <c r="E64" s="468"/>
      <c r="F64" s="468"/>
      <c r="G64" s="468"/>
      <c r="H64" s="468"/>
      <c r="I64" s="468"/>
      <c r="J64" s="468"/>
      <c r="K64" s="468"/>
    </row>
    <row r="65" spans="1:11" ht="12.75" customHeight="1" x14ac:dyDescent="0.2">
      <c r="A65" s="463" t="s">
        <v>546</v>
      </c>
      <c r="B65" s="470">
        <v>1510</v>
      </c>
      <c r="C65" s="466">
        <v>1213075</v>
      </c>
      <c r="D65" s="466">
        <v>196653</v>
      </c>
      <c r="E65" s="466">
        <v>85462</v>
      </c>
      <c r="F65" s="467">
        <v>81084</v>
      </c>
      <c r="G65" s="466">
        <v>41228</v>
      </c>
      <c r="H65" s="466">
        <v>572476</v>
      </c>
      <c r="I65" s="466">
        <v>561207</v>
      </c>
      <c r="J65" s="467">
        <v>19111</v>
      </c>
      <c r="K65" s="466">
        <v>15482</v>
      </c>
    </row>
    <row r="66" spans="1:11" ht="12.75" customHeight="1" x14ac:dyDescent="0.2">
      <c r="A66" s="463" t="s">
        <v>678</v>
      </c>
      <c r="B66" s="470">
        <v>1520</v>
      </c>
      <c r="C66" s="466">
        <v>170634</v>
      </c>
      <c r="D66" s="466">
        <v>20279</v>
      </c>
      <c r="E66" s="466">
        <v>10354</v>
      </c>
      <c r="F66" s="466">
        <v>7138</v>
      </c>
      <c r="G66" s="466">
        <v>3781</v>
      </c>
      <c r="H66" s="466">
        <v>0</v>
      </c>
      <c r="I66" s="466">
        <v>5061</v>
      </c>
      <c r="J66" s="467">
        <v>3021</v>
      </c>
      <c r="K66" s="466">
        <v>265</v>
      </c>
    </row>
    <row r="67" spans="1:11" ht="12.75" customHeight="1" thickBot="1" x14ac:dyDescent="0.25">
      <c r="A67" s="1640" t="s">
        <v>485</v>
      </c>
      <c r="B67" s="1641"/>
      <c r="C67" s="1620">
        <f>SUM(C65:C66)</f>
        <v>1383709</v>
      </c>
      <c r="D67" s="1620">
        <f t="shared" ref="D67:K67" si="2">SUM(D65:D66)</f>
        <v>216932</v>
      </c>
      <c r="E67" s="1620">
        <f t="shared" si="2"/>
        <v>95816</v>
      </c>
      <c r="F67" s="1620">
        <f t="shared" si="2"/>
        <v>88222</v>
      </c>
      <c r="G67" s="1620">
        <f t="shared" si="2"/>
        <v>45009</v>
      </c>
      <c r="H67" s="1620">
        <f t="shared" si="2"/>
        <v>572476</v>
      </c>
      <c r="I67" s="1620">
        <f t="shared" si="2"/>
        <v>566268</v>
      </c>
      <c r="J67" s="1620">
        <f t="shared" si="2"/>
        <v>22132</v>
      </c>
      <c r="K67" s="1620">
        <f t="shared" si="2"/>
        <v>15747</v>
      </c>
    </row>
    <row r="68" spans="1:11" ht="15.75" customHeight="1" thickTop="1" x14ac:dyDescent="0.2">
      <c r="A68" s="1525" t="s">
        <v>454</v>
      </c>
      <c r="B68" s="1527">
        <v>1600</v>
      </c>
      <c r="C68" s="553"/>
      <c r="D68" s="468"/>
      <c r="E68" s="468"/>
      <c r="F68" s="468"/>
      <c r="G68" s="468"/>
      <c r="H68" s="468"/>
      <c r="I68" s="468"/>
      <c r="J68" s="468"/>
      <c r="K68" s="468"/>
    </row>
    <row r="69" spans="1:11" ht="12.75" customHeight="1" x14ac:dyDescent="0.2">
      <c r="A69" s="463" t="s">
        <v>665</v>
      </c>
      <c r="B69" s="470">
        <v>1611</v>
      </c>
      <c r="C69" s="466">
        <v>193471</v>
      </c>
      <c r="D69" s="468"/>
      <c r="E69" s="468"/>
      <c r="F69" s="468"/>
      <c r="G69" s="468"/>
      <c r="H69" s="468"/>
      <c r="I69" s="468"/>
      <c r="J69" s="468"/>
      <c r="K69" s="468"/>
    </row>
    <row r="70" spans="1:11" ht="12.75" customHeight="1" x14ac:dyDescent="0.2">
      <c r="A70" s="463" t="s">
        <v>996</v>
      </c>
      <c r="B70" s="470">
        <v>1612</v>
      </c>
      <c r="C70" s="551">
        <v>0</v>
      </c>
      <c r="D70" s="468"/>
      <c r="E70" s="468"/>
      <c r="F70" s="468"/>
      <c r="G70" s="468"/>
      <c r="H70" s="468"/>
      <c r="I70" s="468"/>
      <c r="J70" s="468"/>
      <c r="K70" s="468"/>
    </row>
    <row r="71" spans="1:11" ht="12.75" customHeight="1" x14ac:dyDescent="0.2">
      <c r="A71" s="463" t="s">
        <v>272</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997</v>
      </c>
      <c r="B73" s="470">
        <v>1620</v>
      </c>
      <c r="C73" s="551">
        <v>0</v>
      </c>
      <c r="D73" s="468"/>
      <c r="E73" s="468"/>
      <c r="F73" s="468"/>
      <c r="G73" s="468"/>
      <c r="H73" s="468"/>
      <c r="I73" s="468"/>
      <c r="J73" s="468"/>
      <c r="K73" s="468"/>
    </row>
    <row r="74" spans="1:11" ht="12.75" customHeight="1" x14ac:dyDescent="0.2">
      <c r="A74" s="463" t="s">
        <v>25</v>
      </c>
      <c r="B74" s="470">
        <v>1690</v>
      </c>
      <c r="C74" s="551">
        <v>11952</v>
      </c>
      <c r="D74" s="468"/>
      <c r="E74" s="468"/>
      <c r="F74" s="468"/>
      <c r="G74" s="468"/>
      <c r="H74" s="468"/>
      <c r="I74" s="468"/>
      <c r="J74" s="468"/>
      <c r="K74" s="468"/>
    </row>
    <row r="75" spans="1:11" ht="12.75" customHeight="1" thickBot="1" x14ac:dyDescent="0.25">
      <c r="A75" s="1640" t="s">
        <v>547</v>
      </c>
      <c r="B75" s="1641"/>
      <c r="C75" s="1620">
        <f>SUM(C69:C74)</f>
        <v>205423</v>
      </c>
      <c r="D75" s="468"/>
      <c r="E75" s="468"/>
      <c r="F75" s="468"/>
      <c r="G75" s="468"/>
      <c r="H75" s="468"/>
      <c r="I75" s="468"/>
      <c r="J75" s="468"/>
      <c r="K75" s="468"/>
    </row>
    <row r="76" spans="1:11" ht="15.75" customHeight="1" thickTop="1" x14ac:dyDescent="0.2">
      <c r="A76" s="1525" t="s">
        <v>880</v>
      </c>
      <c r="B76" s="1527">
        <v>1700</v>
      </c>
      <c r="C76" s="553"/>
      <c r="D76" s="468"/>
      <c r="E76" s="468"/>
      <c r="F76" s="468"/>
      <c r="G76" s="468"/>
      <c r="H76" s="468"/>
      <c r="I76" s="468"/>
      <c r="J76" s="468"/>
      <c r="K76" s="468"/>
    </row>
    <row r="77" spans="1:11" ht="12.75" customHeight="1" x14ac:dyDescent="0.2">
      <c r="A77" s="463" t="s">
        <v>548</v>
      </c>
      <c r="B77" s="470">
        <v>1711</v>
      </c>
      <c r="C77" s="516">
        <v>6174</v>
      </c>
      <c r="D77" s="466">
        <v>0</v>
      </c>
      <c r="E77" s="468"/>
      <c r="F77" s="468"/>
      <c r="G77" s="468"/>
      <c r="H77" s="468"/>
      <c r="I77" s="468"/>
      <c r="J77" s="468"/>
      <c r="K77" s="468"/>
    </row>
    <row r="78" spans="1:11" ht="12.75" customHeight="1" x14ac:dyDescent="0.2">
      <c r="A78" s="463" t="s">
        <v>76</v>
      </c>
      <c r="B78" s="470">
        <v>1719</v>
      </c>
      <c r="C78" s="551">
        <v>0</v>
      </c>
      <c r="D78" s="466">
        <v>0</v>
      </c>
      <c r="E78" s="468"/>
      <c r="F78" s="468"/>
      <c r="G78" s="468"/>
      <c r="H78" s="468"/>
      <c r="I78" s="468"/>
      <c r="J78" s="468"/>
      <c r="K78" s="468"/>
    </row>
    <row r="79" spans="1:11" ht="12.75" customHeight="1" x14ac:dyDescent="0.2">
      <c r="A79" s="463" t="s">
        <v>549</v>
      </c>
      <c r="B79" s="470">
        <v>1720</v>
      </c>
      <c r="C79" s="551">
        <v>95641</v>
      </c>
      <c r="D79" s="466">
        <v>0</v>
      </c>
      <c r="E79" s="468"/>
      <c r="F79" s="468"/>
      <c r="G79" s="468"/>
      <c r="H79" s="468"/>
      <c r="I79" s="468"/>
      <c r="J79" s="468"/>
      <c r="K79" s="468"/>
    </row>
    <row r="80" spans="1:11" ht="12.75" customHeight="1" x14ac:dyDescent="0.2">
      <c r="A80" s="463" t="s">
        <v>550</v>
      </c>
      <c r="B80" s="470">
        <v>1730</v>
      </c>
      <c r="C80" s="551">
        <v>14695</v>
      </c>
      <c r="D80" s="466">
        <v>0</v>
      </c>
      <c r="E80" s="468"/>
      <c r="F80" s="468"/>
      <c r="G80" s="468"/>
      <c r="H80" s="468"/>
      <c r="I80" s="468"/>
      <c r="J80" s="468"/>
      <c r="K80" s="468"/>
    </row>
    <row r="81" spans="1:11" ht="12.75" customHeight="1" x14ac:dyDescent="0.2">
      <c r="A81" s="463" t="s">
        <v>26</v>
      </c>
      <c r="B81" s="470">
        <v>1790</v>
      </c>
      <c r="C81" s="551">
        <v>59427</v>
      </c>
      <c r="D81" s="466">
        <v>0</v>
      </c>
      <c r="E81" s="468"/>
      <c r="F81" s="468"/>
      <c r="G81" s="468"/>
      <c r="H81" s="468"/>
      <c r="I81" s="468"/>
      <c r="J81" s="468"/>
      <c r="K81" s="468"/>
    </row>
    <row r="82" spans="1:11" ht="12.75" customHeight="1" thickBot="1" x14ac:dyDescent="0.25">
      <c r="A82" s="1640" t="s">
        <v>241</v>
      </c>
      <c r="B82" s="1641"/>
      <c r="C82" s="1639">
        <f>SUM(C77:C81)</f>
        <v>175937</v>
      </c>
      <c r="D82" s="1620">
        <f>SUM(D77:D81)</f>
        <v>0</v>
      </c>
      <c r="E82" s="468"/>
      <c r="F82" s="468"/>
      <c r="G82" s="468"/>
      <c r="H82" s="468"/>
      <c r="I82" s="468"/>
      <c r="J82" s="468"/>
      <c r="K82" s="468"/>
    </row>
    <row r="83" spans="1:11" ht="15.75" customHeight="1" thickTop="1" x14ac:dyDescent="0.2">
      <c r="A83" s="1525" t="s">
        <v>242</v>
      </c>
      <c r="B83" s="1527">
        <v>1800</v>
      </c>
      <c r="C83" s="553"/>
      <c r="D83" s="468"/>
      <c r="E83" s="468"/>
      <c r="F83" s="468"/>
      <c r="G83" s="468"/>
      <c r="H83" s="468"/>
      <c r="I83" s="468"/>
      <c r="J83" s="468"/>
      <c r="K83" s="468"/>
    </row>
    <row r="84" spans="1:11" ht="12.75" customHeight="1" x14ac:dyDescent="0.2">
      <c r="A84" s="463" t="s">
        <v>551</v>
      </c>
      <c r="B84" s="470">
        <v>1811</v>
      </c>
      <c r="C84" s="466">
        <v>113541</v>
      </c>
      <c r="D84" s="468"/>
      <c r="E84" s="468"/>
      <c r="F84" s="468"/>
      <c r="G84" s="468"/>
      <c r="H84" s="468"/>
      <c r="I84" s="468"/>
      <c r="J84" s="468"/>
      <c r="K84" s="468"/>
    </row>
    <row r="85" spans="1:11" ht="12.75" customHeight="1" x14ac:dyDescent="0.2">
      <c r="A85" s="463" t="s">
        <v>552</v>
      </c>
      <c r="B85" s="470">
        <v>1812</v>
      </c>
      <c r="C85" s="551">
        <v>0</v>
      </c>
      <c r="D85" s="468"/>
      <c r="E85" s="468"/>
      <c r="F85" s="468"/>
      <c r="G85" s="468"/>
      <c r="H85" s="468"/>
      <c r="I85" s="468"/>
      <c r="J85" s="468"/>
      <c r="K85" s="468"/>
    </row>
    <row r="86" spans="1:11" ht="12.75" customHeight="1" x14ac:dyDescent="0.2">
      <c r="A86" s="463" t="s">
        <v>998</v>
      </c>
      <c r="B86" s="470">
        <v>1813</v>
      </c>
      <c r="C86" s="551">
        <v>0</v>
      </c>
      <c r="D86" s="468"/>
      <c r="E86" s="468"/>
      <c r="F86" s="468"/>
      <c r="G86" s="468"/>
      <c r="H86" s="468"/>
      <c r="I86" s="468"/>
      <c r="J86" s="468"/>
      <c r="K86" s="468"/>
    </row>
    <row r="87" spans="1:11" ht="12.75" customHeight="1" x14ac:dyDescent="0.2">
      <c r="A87" s="463" t="s">
        <v>77</v>
      </c>
      <c r="B87" s="470">
        <v>1819</v>
      </c>
      <c r="C87" s="551">
        <v>0</v>
      </c>
      <c r="D87" s="468"/>
      <c r="E87" s="468"/>
      <c r="F87" s="468"/>
      <c r="G87" s="468"/>
      <c r="H87" s="468"/>
      <c r="I87" s="468"/>
      <c r="J87" s="468"/>
      <c r="K87" s="468"/>
    </row>
    <row r="88" spans="1:11" ht="12.75" customHeight="1" x14ac:dyDescent="0.2">
      <c r="A88" s="463" t="s">
        <v>553</v>
      </c>
      <c r="B88" s="470">
        <v>1821</v>
      </c>
      <c r="C88" s="551">
        <v>0</v>
      </c>
      <c r="D88" s="468"/>
      <c r="E88" s="468"/>
      <c r="F88" s="468"/>
      <c r="G88" s="468"/>
      <c r="H88" s="468"/>
      <c r="I88" s="468"/>
      <c r="J88" s="468"/>
      <c r="K88" s="468"/>
    </row>
    <row r="89" spans="1:11" ht="12.75" customHeight="1" x14ac:dyDescent="0.2">
      <c r="A89" s="463" t="s">
        <v>713</v>
      </c>
      <c r="B89" s="470">
        <v>1822</v>
      </c>
      <c r="C89" s="551">
        <v>0</v>
      </c>
      <c r="D89" s="468"/>
      <c r="E89" s="468"/>
      <c r="F89" s="468"/>
      <c r="G89" s="468"/>
      <c r="H89" s="468"/>
      <c r="I89" s="468"/>
      <c r="J89" s="468"/>
      <c r="K89" s="468"/>
    </row>
    <row r="90" spans="1:11" ht="12.75" customHeight="1" x14ac:dyDescent="0.2">
      <c r="A90" s="463" t="s">
        <v>139</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761</v>
      </c>
      <c r="B92" s="470">
        <v>1890</v>
      </c>
      <c r="C92" s="551">
        <v>0</v>
      </c>
      <c r="D92" s="468"/>
      <c r="E92" s="468"/>
      <c r="F92" s="468"/>
      <c r="G92" s="468"/>
      <c r="H92" s="468"/>
      <c r="I92" s="468"/>
      <c r="J92" s="468"/>
      <c r="K92" s="468"/>
    </row>
    <row r="93" spans="1:11" ht="12.75" customHeight="1" thickBot="1" x14ac:dyDescent="0.25">
      <c r="A93" s="1640" t="s">
        <v>243</v>
      </c>
      <c r="B93" s="1641"/>
      <c r="C93" s="1620">
        <f>SUM(C84:C92)</f>
        <v>113541</v>
      </c>
      <c r="D93" s="468"/>
      <c r="E93" s="468"/>
      <c r="F93" s="468"/>
      <c r="G93" s="468"/>
      <c r="H93" s="468"/>
      <c r="I93" s="468"/>
      <c r="J93" s="468"/>
      <c r="K93" s="468"/>
    </row>
    <row r="94" spans="1:11" ht="15.75" customHeight="1" thickTop="1" x14ac:dyDescent="0.2">
      <c r="A94" s="1525" t="s">
        <v>1136</v>
      </c>
      <c r="B94" s="1527">
        <v>1900</v>
      </c>
      <c r="C94" s="553"/>
      <c r="D94" s="521"/>
      <c r="E94" s="468"/>
      <c r="F94" s="468"/>
      <c r="G94" s="468"/>
      <c r="H94" s="468"/>
      <c r="I94" s="468"/>
      <c r="J94" s="468"/>
      <c r="K94" s="468"/>
    </row>
    <row r="95" spans="1:11" ht="12.75" customHeight="1" x14ac:dyDescent="0.2">
      <c r="A95" s="463" t="s">
        <v>1063</v>
      </c>
      <c r="B95" s="470">
        <v>1910</v>
      </c>
      <c r="C95" s="466">
        <v>10667</v>
      </c>
      <c r="D95" s="551">
        <v>4035</v>
      </c>
      <c r="E95" s="521"/>
      <c r="F95" s="521"/>
      <c r="G95" s="521"/>
      <c r="H95" s="521"/>
      <c r="I95" s="521"/>
      <c r="J95" s="521"/>
      <c r="K95" s="521"/>
    </row>
    <row r="96" spans="1:11" ht="12.75" customHeight="1" x14ac:dyDescent="0.2">
      <c r="A96" s="463" t="s">
        <v>390</v>
      </c>
      <c r="B96" s="470">
        <v>1920</v>
      </c>
      <c r="C96" s="551">
        <v>21165</v>
      </c>
      <c r="D96" s="551">
        <v>0</v>
      </c>
      <c r="E96" s="479">
        <v>0</v>
      </c>
      <c r="F96" s="478">
        <v>0</v>
      </c>
      <c r="G96" s="478">
        <v>0</v>
      </c>
      <c r="H96" s="478">
        <v>0</v>
      </c>
      <c r="I96" s="478">
        <v>0</v>
      </c>
      <c r="J96" s="478">
        <v>0</v>
      </c>
      <c r="K96" s="478">
        <v>0</v>
      </c>
    </row>
    <row r="97" spans="1:12" ht="12.75" customHeight="1" x14ac:dyDescent="0.2">
      <c r="A97" s="1428" t="s">
        <v>244</v>
      </c>
      <c r="B97" s="559">
        <v>1930</v>
      </c>
      <c r="C97" s="489">
        <v>0</v>
      </c>
      <c r="D97" s="467">
        <v>0</v>
      </c>
      <c r="E97" s="474">
        <v>0</v>
      </c>
      <c r="F97" s="467">
        <v>0</v>
      </c>
      <c r="G97" s="467">
        <v>0</v>
      </c>
      <c r="H97" s="467">
        <v>0</v>
      </c>
      <c r="I97" s="467">
        <v>0</v>
      </c>
      <c r="J97" s="467">
        <v>0</v>
      </c>
      <c r="K97" s="467">
        <v>0</v>
      </c>
    </row>
    <row r="98" spans="1:12" ht="12.75" customHeight="1" x14ac:dyDescent="0.2">
      <c r="A98" s="463" t="s">
        <v>189</v>
      </c>
      <c r="B98" s="470">
        <v>1940</v>
      </c>
      <c r="C98" s="489">
        <v>0</v>
      </c>
      <c r="D98" s="466">
        <v>0</v>
      </c>
      <c r="E98" s="512"/>
      <c r="F98" s="466">
        <v>0</v>
      </c>
      <c r="G98" s="512"/>
      <c r="H98" s="512"/>
      <c r="I98" s="510"/>
      <c r="J98" s="512"/>
      <c r="K98" s="512"/>
    </row>
    <row r="99" spans="1:12" ht="12.75" customHeight="1" x14ac:dyDescent="0.2">
      <c r="A99" s="463" t="s">
        <v>820</v>
      </c>
      <c r="B99" s="470">
        <v>1950</v>
      </c>
      <c r="C99" s="489">
        <v>53780</v>
      </c>
      <c r="D99" s="466">
        <v>0</v>
      </c>
      <c r="E99" s="466">
        <v>0</v>
      </c>
      <c r="F99" s="466">
        <v>0</v>
      </c>
      <c r="G99" s="466">
        <v>0</v>
      </c>
      <c r="H99" s="466">
        <v>0</v>
      </c>
      <c r="I99" s="468"/>
      <c r="J99" s="467">
        <v>0</v>
      </c>
      <c r="K99" s="466">
        <v>0</v>
      </c>
    </row>
    <row r="100" spans="1:12" ht="12.75" customHeight="1" x14ac:dyDescent="0.2">
      <c r="A100" s="463" t="s">
        <v>245</v>
      </c>
      <c r="B100" s="470">
        <v>1960</v>
      </c>
      <c r="C100" s="489">
        <v>0</v>
      </c>
      <c r="D100" s="489">
        <v>0</v>
      </c>
      <c r="E100" s="489">
        <v>0</v>
      </c>
      <c r="F100" s="489">
        <v>0</v>
      </c>
      <c r="G100" s="489">
        <v>0</v>
      </c>
      <c r="H100" s="489">
        <v>0</v>
      </c>
      <c r="I100" s="467">
        <v>0</v>
      </c>
      <c r="J100" s="489">
        <v>0</v>
      </c>
      <c r="K100" s="467">
        <v>0</v>
      </c>
    </row>
    <row r="101" spans="1:12" ht="12.75" customHeight="1" x14ac:dyDescent="0.2">
      <c r="A101" s="463" t="s">
        <v>246</v>
      </c>
      <c r="B101" s="470">
        <v>1970</v>
      </c>
      <c r="C101" s="489">
        <v>0</v>
      </c>
      <c r="D101" s="526"/>
      <c r="E101" s="480"/>
      <c r="F101" s="526"/>
      <c r="G101" s="475"/>
      <c r="H101" s="526"/>
      <c r="I101" s="468"/>
      <c r="J101" s="475"/>
      <c r="K101" s="475"/>
    </row>
    <row r="102" spans="1:12" ht="12.75" customHeight="1" x14ac:dyDescent="0.2">
      <c r="A102" s="463" t="s">
        <v>247</v>
      </c>
      <c r="B102" s="470">
        <v>1980</v>
      </c>
      <c r="C102" s="489">
        <v>0</v>
      </c>
      <c r="D102" s="489">
        <v>0</v>
      </c>
      <c r="E102" s="489">
        <v>0</v>
      </c>
      <c r="F102" s="489">
        <v>0</v>
      </c>
      <c r="G102" s="489">
        <v>0</v>
      </c>
      <c r="H102" s="489">
        <v>0</v>
      </c>
      <c r="I102" s="467">
        <v>0</v>
      </c>
      <c r="J102" s="489">
        <v>0</v>
      </c>
      <c r="K102" s="467">
        <v>0</v>
      </c>
    </row>
    <row r="103" spans="1:12" ht="12.75" customHeight="1" x14ac:dyDescent="0.2">
      <c r="A103" s="463" t="s">
        <v>344</v>
      </c>
      <c r="B103" s="470">
        <v>1983</v>
      </c>
      <c r="C103" s="468"/>
      <c r="D103" s="468"/>
      <c r="E103" s="560">
        <v>0</v>
      </c>
      <c r="F103" s="468"/>
      <c r="G103" s="468"/>
      <c r="H103" s="489">
        <v>0</v>
      </c>
      <c r="I103" s="468"/>
      <c r="J103" s="510"/>
      <c r="K103" s="510"/>
    </row>
    <row r="104" spans="1:12" ht="12.75" customHeight="1" x14ac:dyDescent="0.2">
      <c r="A104" s="463" t="s">
        <v>829</v>
      </c>
      <c r="B104" s="470">
        <v>1991</v>
      </c>
      <c r="C104" s="489">
        <v>0</v>
      </c>
      <c r="D104" s="466">
        <v>0</v>
      </c>
      <c r="E104" s="481">
        <v>0</v>
      </c>
      <c r="F104" s="467">
        <v>9950</v>
      </c>
      <c r="G104" s="467">
        <v>0</v>
      </c>
      <c r="H104" s="466">
        <v>0</v>
      </c>
      <c r="I104" s="468"/>
      <c r="J104" s="468"/>
      <c r="K104" s="468"/>
    </row>
    <row r="105" spans="1:12" ht="12.75" customHeight="1" x14ac:dyDescent="0.2">
      <c r="A105" s="463" t="s">
        <v>821</v>
      </c>
      <c r="B105" s="470">
        <v>1992</v>
      </c>
      <c r="C105" s="466">
        <v>0</v>
      </c>
      <c r="D105" s="561"/>
      <c r="E105" s="468"/>
      <c r="F105" s="468"/>
      <c r="G105" s="468"/>
      <c r="H105" s="510"/>
      <c r="I105" s="468"/>
      <c r="J105" s="468"/>
      <c r="K105" s="468"/>
    </row>
    <row r="106" spans="1:12" ht="12.75" customHeight="1" x14ac:dyDescent="0.2">
      <c r="A106" s="463" t="s">
        <v>1425</v>
      </c>
      <c r="B106" s="470">
        <v>1993</v>
      </c>
      <c r="C106" s="466">
        <v>318874</v>
      </c>
      <c r="D106" s="489">
        <v>0</v>
      </c>
      <c r="E106" s="467">
        <v>0</v>
      </c>
      <c r="F106" s="467">
        <v>0</v>
      </c>
      <c r="G106" s="467">
        <v>0</v>
      </c>
      <c r="H106" s="467">
        <v>0</v>
      </c>
      <c r="I106" s="521"/>
      <c r="J106" s="467">
        <v>0</v>
      </c>
      <c r="K106" s="467">
        <v>0</v>
      </c>
    </row>
    <row r="107" spans="1:12" ht="12.75" customHeight="1" x14ac:dyDescent="0.2">
      <c r="A107" s="463" t="s">
        <v>78</v>
      </c>
      <c r="B107" s="470">
        <v>1999</v>
      </c>
      <c r="C107" s="551">
        <v>62490</v>
      </c>
      <c r="D107" s="466">
        <v>0</v>
      </c>
      <c r="E107" s="466">
        <v>0</v>
      </c>
      <c r="F107" s="466">
        <v>0</v>
      </c>
      <c r="G107" s="466">
        <v>0</v>
      </c>
      <c r="H107" s="466">
        <v>0</v>
      </c>
      <c r="I107" s="466">
        <v>0</v>
      </c>
      <c r="J107" s="467">
        <v>0</v>
      </c>
      <c r="K107" s="466">
        <v>0</v>
      </c>
    </row>
    <row r="108" spans="1:12" ht="12.75" customHeight="1" thickBot="1" x14ac:dyDescent="0.25">
      <c r="A108" s="1640" t="s">
        <v>486</v>
      </c>
      <c r="B108" s="1644"/>
      <c r="C108" s="1639">
        <f>SUM(C95:C107)</f>
        <v>466976</v>
      </c>
      <c r="D108" s="1639">
        <f t="shared" ref="D108:K108" si="3">SUM(D95:D107)</f>
        <v>4035</v>
      </c>
      <c r="E108" s="1639">
        <f t="shared" si="3"/>
        <v>0</v>
      </c>
      <c r="F108" s="1639">
        <f t="shared" si="3"/>
        <v>9950</v>
      </c>
      <c r="G108" s="1639">
        <f t="shared" si="3"/>
        <v>0</v>
      </c>
      <c r="H108" s="1639">
        <f t="shared" si="3"/>
        <v>0</v>
      </c>
      <c r="I108" s="1639">
        <f t="shared" si="3"/>
        <v>0</v>
      </c>
      <c r="J108" s="1639">
        <f t="shared" si="3"/>
        <v>0</v>
      </c>
      <c r="K108" s="1620">
        <f t="shared" si="3"/>
        <v>0</v>
      </c>
    </row>
    <row r="109" spans="1:12" ht="14.25" thickTop="1" thickBot="1" x14ac:dyDescent="0.25">
      <c r="A109" s="1645" t="s">
        <v>248</v>
      </c>
      <c r="B109" s="1646" t="s">
        <v>569</v>
      </c>
      <c r="C109" s="1647">
        <f t="shared" ref="C109:K109" si="4">SUM(C12,C18,C40,C63,C67,C75,C82,C93,C108,)</f>
        <v>28785907</v>
      </c>
      <c r="D109" s="1647">
        <f t="shared" si="4"/>
        <v>5307173</v>
      </c>
      <c r="E109" s="1647">
        <f t="shared" si="4"/>
        <v>4296728</v>
      </c>
      <c r="F109" s="1647">
        <f t="shared" si="4"/>
        <v>981774</v>
      </c>
      <c r="G109" s="1647">
        <f t="shared" si="4"/>
        <v>1634067</v>
      </c>
      <c r="H109" s="1647">
        <f t="shared" si="4"/>
        <v>572476</v>
      </c>
      <c r="I109" s="1647">
        <f t="shared" si="4"/>
        <v>623753</v>
      </c>
      <c r="J109" s="1647">
        <f t="shared" si="4"/>
        <v>696817</v>
      </c>
      <c r="K109" s="1634">
        <f t="shared" si="4"/>
        <v>15747</v>
      </c>
    </row>
    <row r="110" spans="1:12" ht="30" customHeight="1" thickTop="1" x14ac:dyDescent="0.2">
      <c r="A110" s="1518" t="s">
        <v>345</v>
      </c>
      <c r="B110" s="1519"/>
      <c r="C110" s="1504"/>
      <c r="D110" s="1504"/>
      <c r="E110" s="1504"/>
      <c r="F110" s="1504"/>
      <c r="G110" s="1504"/>
      <c r="H110" s="1504"/>
      <c r="I110" s="1504"/>
      <c r="J110" s="1504"/>
      <c r="K110" s="1505"/>
    </row>
    <row r="111" spans="1:12" ht="12.75" customHeight="1" x14ac:dyDescent="0.2">
      <c r="A111" s="493" t="s">
        <v>822</v>
      </c>
      <c r="B111" s="491">
        <v>2100</v>
      </c>
      <c r="C111" s="516">
        <v>0</v>
      </c>
      <c r="D111" s="481">
        <v>0</v>
      </c>
      <c r="E111" s="561"/>
      <c r="F111" s="481">
        <v>0</v>
      </c>
      <c r="G111" s="481">
        <v>0</v>
      </c>
      <c r="H111" s="561"/>
      <c r="I111" s="468"/>
      <c r="J111" s="468"/>
      <c r="K111" s="468"/>
    </row>
    <row r="112" spans="1:12" ht="12.75" customHeight="1" x14ac:dyDescent="0.2">
      <c r="A112" s="463" t="s">
        <v>823</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648" t="s">
        <v>805</v>
      </c>
      <c r="B114" s="1649" t="s">
        <v>568</v>
      </c>
      <c r="C114" s="1650">
        <f>SUM(C111:C113)</f>
        <v>0</v>
      </c>
      <c r="D114" s="1650">
        <f>SUM(D111:D113)</f>
        <v>0</v>
      </c>
      <c r="E114" s="561" t="s">
        <v>1168</v>
      </c>
      <c r="F114" s="1650">
        <f>SUM(F111:F113)</f>
        <v>0</v>
      </c>
      <c r="G114" s="1650">
        <f>SUM(G111:G113)</f>
        <v>0</v>
      </c>
      <c r="H114" s="561"/>
      <c r="I114" s="468"/>
      <c r="J114" s="468"/>
      <c r="K114" s="468"/>
    </row>
    <row r="115" spans="1:11" ht="16.7" customHeight="1" thickTop="1" x14ac:dyDescent="0.2">
      <c r="A115" s="1520" t="s">
        <v>802</v>
      </c>
      <c r="B115" s="1521"/>
      <c r="C115" s="1503"/>
      <c r="D115" s="1504"/>
      <c r="E115" s="1504"/>
      <c r="F115" s="1504"/>
      <c r="G115" s="1504"/>
      <c r="H115" s="1504"/>
      <c r="I115" s="1504"/>
      <c r="J115" s="1504"/>
      <c r="K115" s="1505"/>
    </row>
    <row r="116" spans="1:11" ht="18" customHeight="1" x14ac:dyDescent="0.2">
      <c r="A116" s="1528" t="s">
        <v>1486</v>
      </c>
      <c r="B116" s="1529"/>
      <c r="C116" s="522"/>
      <c r="D116" s="521"/>
      <c r="E116" s="561"/>
      <c r="F116" s="521"/>
      <c r="G116" s="521"/>
      <c r="H116" s="561"/>
      <c r="I116" s="468"/>
      <c r="J116" s="521"/>
      <c r="K116" s="521"/>
    </row>
    <row r="117" spans="1:11" ht="12.75" customHeight="1" x14ac:dyDescent="0.2">
      <c r="A117" s="463" t="s">
        <v>1657</v>
      </c>
      <c r="B117" s="562">
        <v>3001</v>
      </c>
      <c r="C117" s="516">
        <v>7325435</v>
      </c>
      <c r="D117" s="481">
        <v>0</v>
      </c>
      <c r="E117" s="466">
        <v>0</v>
      </c>
      <c r="F117" s="481">
        <v>0</v>
      </c>
      <c r="G117" s="481">
        <v>0</v>
      </c>
      <c r="H117" s="466">
        <v>0</v>
      </c>
      <c r="I117" s="468"/>
      <c r="J117" s="467">
        <v>0</v>
      </c>
      <c r="K117" s="466">
        <v>0</v>
      </c>
    </row>
    <row r="118" spans="1:11" ht="12.75" customHeight="1" x14ac:dyDescent="0.2">
      <c r="A118" s="463" t="s">
        <v>1778</v>
      </c>
      <c r="B118" s="562">
        <v>3002</v>
      </c>
      <c r="C118" s="551">
        <v>0</v>
      </c>
      <c r="D118" s="466">
        <v>0</v>
      </c>
      <c r="E118" s="466">
        <v>0</v>
      </c>
      <c r="F118" s="466">
        <v>0</v>
      </c>
      <c r="G118" s="466">
        <v>0</v>
      </c>
      <c r="H118" s="466">
        <v>0</v>
      </c>
      <c r="I118" s="468"/>
      <c r="J118" s="467">
        <v>0</v>
      </c>
      <c r="K118" s="466">
        <v>0</v>
      </c>
    </row>
    <row r="119" spans="1:11" ht="12.75" customHeight="1" x14ac:dyDescent="0.2">
      <c r="A119" s="463" t="s">
        <v>1779</v>
      </c>
      <c r="B119" s="562">
        <v>3005</v>
      </c>
      <c r="C119" s="551">
        <v>0</v>
      </c>
      <c r="D119" s="466">
        <v>0</v>
      </c>
      <c r="E119" s="466">
        <v>0</v>
      </c>
      <c r="F119" s="466">
        <v>0</v>
      </c>
      <c r="G119" s="466">
        <v>0</v>
      </c>
      <c r="H119" s="466">
        <v>0</v>
      </c>
      <c r="I119" s="468"/>
      <c r="J119" s="467">
        <v>0</v>
      </c>
      <c r="K119" s="466">
        <v>0</v>
      </c>
    </row>
    <row r="120" spans="1:11" ht="12.75" customHeight="1" x14ac:dyDescent="0.2">
      <c r="A120" s="1862" t="s">
        <v>1913</v>
      </c>
      <c r="B120" s="562">
        <v>3030</v>
      </c>
      <c r="C120" s="551">
        <v>0</v>
      </c>
      <c r="D120" s="466">
        <v>0</v>
      </c>
      <c r="E120" s="466">
        <v>0</v>
      </c>
      <c r="F120" s="466">
        <v>0</v>
      </c>
      <c r="G120" s="466">
        <v>0</v>
      </c>
      <c r="H120" s="466">
        <v>0</v>
      </c>
      <c r="I120" s="468"/>
      <c r="J120" s="467">
        <v>0</v>
      </c>
      <c r="K120" s="466">
        <v>0</v>
      </c>
    </row>
    <row r="121" spans="1:11" x14ac:dyDescent="0.2">
      <c r="A121" s="1429" t="s">
        <v>1780</v>
      </c>
      <c r="B121" s="564">
        <v>3099</v>
      </c>
      <c r="C121" s="551">
        <v>0</v>
      </c>
      <c r="D121" s="466">
        <v>0</v>
      </c>
      <c r="E121" s="466">
        <v>0</v>
      </c>
      <c r="F121" s="466">
        <v>0</v>
      </c>
      <c r="G121" s="466">
        <v>0</v>
      </c>
      <c r="H121" s="466">
        <v>0</v>
      </c>
      <c r="I121" s="468"/>
      <c r="J121" s="467">
        <v>0</v>
      </c>
      <c r="K121" s="466">
        <v>0</v>
      </c>
    </row>
    <row r="122" spans="1:11" ht="12.6" customHeight="1" thickBot="1" x14ac:dyDescent="0.25">
      <c r="A122" s="1640" t="s">
        <v>487</v>
      </c>
      <c r="B122" s="1651"/>
      <c r="C122" s="1639">
        <f t="shared" ref="C122:H122" si="5">SUM(C117:C121)</f>
        <v>7325435</v>
      </c>
      <c r="D122" s="1639">
        <f t="shared" si="5"/>
        <v>0</v>
      </c>
      <c r="E122" s="1639">
        <f t="shared" si="5"/>
        <v>0</v>
      </c>
      <c r="F122" s="1639">
        <f t="shared" si="5"/>
        <v>0</v>
      </c>
      <c r="G122" s="1639">
        <f t="shared" si="5"/>
        <v>0</v>
      </c>
      <c r="H122" s="1639">
        <f t="shared" si="5"/>
        <v>0</v>
      </c>
      <c r="I122" s="468"/>
      <c r="J122" s="1639">
        <f>SUM(J117:J121)</f>
        <v>0</v>
      </c>
      <c r="K122" s="1620">
        <f>SUM(K117:K121)</f>
        <v>0</v>
      </c>
    </row>
    <row r="123" spans="1:11" ht="15.75" customHeight="1" thickTop="1" x14ac:dyDescent="0.2">
      <c r="A123" s="1525" t="s">
        <v>1485</v>
      </c>
      <c r="B123" s="1530"/>
      <c r="C123" s="565"/>
      <c r="D123" s="509"/>
      <c r="E123" s="468"/>
      <c r="F123" s="566"/>
      <c r="G123" s="468"/>
      <c r="H123" s="468"/>
      <c r="I123" s="468"/>
      <c r="J123" s="468"/>
      <c r="K123" s="468"/>
    </row>
    <row r="124" spans="1:11" ht="15" customHeight="1" x14ac:dyDescent="0.2">
      <c r="A124" s="1531" t="s">
        <v>666</v>
      </c>
      <c r="B124" s="1532"/>
      <c r="C124" s="521"/>
      <c r="D124" s="509"/>
      <c r="E124" s="468"/>
      <c r="F124" s="521"/>
      <c r="G124" s="468"/>
      <c r="H124" s="468"/>
      <c r="I124" s="468"/>
      <c r="J124" s="468"/>
      <c r="K124" s="468"/>
    </row>
    <row r="125" spans="1:11" ht="12.75" customHeight="1" x14ac:dyDescent="0.2">
      <c r="A125" s="463" t="s">
        <v>865</v>
      </c>
      <c r="B125" s="567">
        <v>3100</v>
      </c>
      <c r="C125" s="481">
        <v>156742</v>
      </c>
      <c r="D125" s="561"/>
      <c r="E125" s="468"/>
      <c r="F125" s="548">
        <v>0</v>
      </c>
      <c r="G125" s="468"/>
      <c r="H125" s="468"/>
      <c r="I125" s="468"/>
      <c r="J125" s="468"/>
      <c r="K125" s="468"/>
    </row>
    <row r="126" spans="1:11" ht="12.75" customHeight="1" x14ac:dyDescent="0.2">
      <c r="A126" s="463" t="s">
        <v>1441</v>
      </c>
      <c r="B126" s="562">
        <v>3105</v>
      </c>
      <c r="C126" s="466">
        <v>0</v>
      </c>
      <c r="D126" s="561"/>
      <c r="E126" s="468"/>
      <c r="F126" s="466">
        <v>0</v>
      </c>
      <c r="G126" s="468"/>
      <c r="H126" s="468"/>
      <c r="I126" s="468"/>
      <c r="J126" s="468"/>
      <c r="K126" s="468"/>
    </row>
    <row r="127" spans="1:11" ht="12.75" customHeight="1" x14ac:dyDescent="0.2">
      <c r="A127" s="463" t="s">
        <v>866</v>
      </c>
      <c r="B127" s="562">
        <v>3110</v>
      </c>
      <c r="C127" s="551">
        <v>0</v>
      </c>
      <c r="D127" s="466">
        <v>0</v>
      </c>
      <c r="E127" s="468"/>
      <c r="F127" s="466">
        <v>0</v>
      </c>
      <c r="G127" s="468"/>
      <c r="H127" s="468"/>
      <c r="I127" s="468"/>
      <c r="J127" s="468"/>
      <c r="K127" s="468"/>
    </row>
    <row r="128" spans="1:11" ht="12.75" customHeight="1" x14ac:dyDescent="0.2">
      <c r="A128" s="463" t="s">
        <v>105</v>
      </c>
      <c r="B128" s="562">
        <v>3120</v>
      </c>
      <c r="C128" s="466">
        <v>0</v>
      </c>
      <c r="D128" s="561"/>
      <c r="E128" s="468"/>
      <c r="F128" s="466">
        <v>0</v>
      </c>
      <c r="G128" s="468"/>
      <c r="H128" s="468"/>
      <c r="I128" s="468"/>
      <c r="J128" s="468"/>
      <c r="K128" s="468"/>
    </row>
    <row r="129" spans="1:11" ht="12.75" customHeight="1" x14ac:dyDescent="0.2">
      <c r="A129" s="463" t="s">
        <v>1442</v>
      </c>
      <c r="B129" s="562">
        <v>3130</v>
      </c>
      <c r="C129" s="466">
        <v>0</v>
      </c>
      <c r="D129" s="561"/>
      <c r="E129" s="468"/>
      <c r="F129" s="466">
        <v>0</v>
      </c>
      <c r="G129" s="468"/>
      <c r="H129" s="468"/>
      <c r="I129" s="468"/>
      <c r="J129" s="468"/>
      <c r="K129" s="468"/>
    </row>
    <row r="130" spans="1:11" ht="12.75" customHeight="1" x14ac:dyDescent="0.2">
      <c r="A130" s="463" t="s">
        <v>137</v>
      </c>
      <c r="B130" s="562">
        <v>3145</v>
      </c>
      <c r="C130" s="466">
        <v>0</v>
      </c>
      <c r="D130" s="561"/>
      <c r="E130" s="468"/>
      <c r="F130" s="466">
        <v>0</v>
      </c>
      <c r="G130" s="468"/>
      <c r="H130" s="468"/>
      <c r="I130" s="468"/>
      <c r="J130" s="468"/>
      <c r="K130" s="468"/>
    </row>
    <row r="131" spans="1:11" ht="12.75" customHeight="1" x14ac:dyDescent="0.2">
      <c r="A131" s="463" t="s">
        <v>66</v>
      </c>
      <c r="B131" s="562">
        <v>3199</v>
      </c>
      <c r="C131" s="551">
        <v>0</v>
      </c>
      <c r="D131" s="467">
        <v>0</v>
      </c>
      <c r="E131" s="468"/>
      <c r="F131" s="466">
        <v>0</v>
      </c>
      <c r="G131" s="468"/>
      <c r="H131" s="468"/>
      <c r="I131" s="468"/>
      <c r="J131" s="468"/>
      <c r="K131" s="468"/>
    </row>
    <row r="132" spans="1:11" ht="12.75" customHeight="1" thickBot="1" x14ac:dyDescent="0.25">
      <c r="A132" s="1640" t="s">
        <v>1031</v>
      </c>
      <c r="B132" s="1652"/>
      <c r="C132" s="1639">
        <f>SUM(C125:C131)</f>
        <v>156742</v>
      </c>
      <c r="D132" s="1639">
        <f>SUM(D125:D131)</f>
        <v>0</v>
      </c>
      <c r="E132" s="469" t="s">
        <v>1168</v>
      </c>
      <c r="F132" s="1639">
        <f>SUM(F125:F131)</f>
        <v>0</v>
      </c>
      <c r="G132" s="468" t="s">
        <v>1168</v>
      </c>
      <c r="H132" s="468" t="s">
        <v>1168</v>
      </c>
      <c r="I132" s="468" t="s">
        <v>1168</v>
      </c>
      <c r="J132" s="468" t="s">
        <v>1168</v>
      </c>
      <c r="K132" s="468" t="s">
        <v>1168</v>
      </c>
    </row>
    <row r="133" spans="1:11" ht="15.75" customHeight="1" thickTop="1" x14ac:dyDescent="0.2">
      <c r="A133" s="1533" t="s">
        <v>250</v>
      </c>
      <c r="B133" s="1534"/>
      <c r="C133" s="553"/>
      <c r="D133" s="553"/>
      <c r="E133" s="509"/>
      <c r="F133" s="553"/>
      <c r="G133" s="468"/>
      <c r="H133" s="468"/>
      <c r="I133" s="468"/>
      <c r="J133" s="468"/>
      <c r="K133" s="468"/>
    </row>
    <row r="134" spans="1:11" x14ac:dyDescent="0.2">
      <c r="A134" s="463" t="s">
        <v>598</v>
      </c>
      <c r="B134" s="562">
        <v>3200</v>
      </c>
      <c r="C134" s="551">
        <v>0</v>
      </c>
      <c r="D134" s="466">
        <v>0</v>
      </c>
      <c r="E134" s="561"/>
      <c r="F134" s="468"/>
      <c r="G134" s="466">
        <v>0</v>
      </c>
      <c r="H134" s="468"/>
      <c r="I134" s="468"/>
      <c r="J134" s="468"/>
      <c r="K134" s="468"/>
    </row>
    <row r="135" spans="1:11" ht="12.75" customHeight="1" x14ac:dyDescent="0.2">
      <c r="A135" s="463" t="s">
        <v>668</v>
      </c>
      <c r="B135" s="562">
        <v>3220</v>
      </c>
      <c r="C135" s="551">
        <v>0</v>
      </c>
      <c r="D135" s="466">
        <v>0</v>
      </c>
      <c r="E135" s="561"/>
      <c r="F135" s="468"/>
      <c r="G135" s="467">
        <v>0</v>
      </c>
      <c r="H135" s="468"/>
      <c r="I135" s="468"/>
      <c r="J135" s="468"/>
      <c r="K135" s="468"/>
    </row>
    <row r="136" spans="1:11" ht="12.75" customHeight="1" x14ac:dyDescent="0.2">
      <c r="A136" s="463" t="s">
        <v>249</v>
      </c>
      <c r="B136" s="562">
        <v>3225</v>
      </c>
      <c r="C136" s="551">
        <v>0</v>
      </c>
      <c r="D136" s="466">
        <v>0</v>
      </c>
      <c r="E136" s="561"/>
      <c r="F136" s="468"/>
      <c r="G136" s="467">
        <v>0</v>
      </c>
      <c r="H136" s="468"/>
      <c r="I136" s="468"/>
      <c r="J136" s="468"/>
      <c r="K136" s="468"/>
    </row>
    <row r="137" spans="1:11" ht="12.75" customHeight="1" x14ac:dyDescent="0.2">
      <c r="A137" s="463" t="s">
        <v>599</v>
      </c>
      <c r="B137" s="562">
        <v>3235</v>
      </c>
      <c r="C137" s="489">
        <v>0</v>
      </c>
      <c r="D137" s="467">
        <v>0</v>
      </c>
      <c r="E137" s="561"/>
      <c r="F137" s="468"/>
      <c r="G137" s="467">
        <v>0</v>
      </c>
      <c r="H137" s="468"/>
      <c r="I137" s="468"/>
      <c r="J137" s="468"/>
      <c r="K137" s="468"/>
    </row>
    <row r="138" spans="1:11" ht="12.75" customHeight="1" x14ac:dyDescent="0.2">
      <c r="A138" s="463" t="s">
        <v>600</v>
      </c>
      <c r="B138" s="562">
        <v>3240</v>
      </c>
      <c r="C138" s="489">
        <v>0</v>
      </c>
      <c r="D138" s="467">
        <v>0</v>
      </c>
      <c r="E138" s="561"/>
      <c r="F138" s="468"/>
      <c r="G138" s="467">
        <v>0</v>
      </c>
      <c r="H138" s="468"/>
      <c r="I138" s="468"/>
      <c r="J138" s="468"/>
      <c r="K138" s="468"/>
    </row>
    <row r="139" spans="1:11" ht="12.75" customHeight="1" x14ac:dyDescent="0.2">
      <c r="A139" s="463" t="s">
        <v>601</v>
      </c>
      <c r="B139" s="562">
        <v>3270</v>
      </c>
      <c r="C139" s="489">
        <v>0</v>
      </c>
      <c r="D139" s="467">
        <v>0</v>
      </c>
      <c r="E139" s="561"/>
      <c r="F139" s="468"/>
      <c r="G139" s="467">
        <v>0</v>
      </c>
      <c r="H139" s="468"/>
      <c r="I139" s="468"/>
      <c r="J139" s="468"/>
      <c r="K139" s="468"/>
    </row>
    <row r="140" spans="1:11" ht="12.75" customHeight="1" x14ac:dyDescent="0.2">
      <c r="A140" s="463" t="s">
        <v>67</v>
      </c>
      <c r="B140" s="562">
        <v>3299</v>
      </c>
      <c r="C140" s="551">
        <v>0</v>
      </c>
      <c r="D140" s="466">
        <v>0</v>
      </c>
      <c r="E140" s="561"/>
      <c r="F140" s="477"/>
      <c r="G140" s="467">
        <v>0</v>
      </c>
      <c r="H140" s="468"/>
      <c r="I140" s="468"/>
      <c r="J140" s="468"/>
      <c r="K140" s="468"/>
    </row>
    <row r="141" spans="1:11" ht="12.75" customHeight="1" thickBot="1" x14ac:dyDescent="0.25">
      <c r="A141" s="1640" t="s">
        <v>602</v>
      </c>
      <c r="B141" s="1652"/>
      <c r="C141" s="1639">
        <f>SUM(C134:C140)</f>
        <v>0</v>
      </c>
      <c r="D141" s="1639">
        <f>SUM(D134:D140)</f>
        <v>0</v>
      </c>
      <c r="E141" s="561" t="s">
        <v>1168</v>
      </c>
      <c r="F141" s="477"/>
      <c r="G141" s="1639">
        <f>SUM(G134:G140)</f>
        <v>0</v>
      </c>
      <c r="H141" s="468" t="s">
        <v>1168</v>
      </c>
      <c r="I141" s="468" t="s">
        <v>1168</v>
      </c>
      <c r="J141" s="468" t="s">
        <v>1168</v>
      </c>
      <c r="K141" s="468" t="s">
        <v>1168</v>
      </c>
    </row>
    <row r="142" spans="1:11" ht="15.75" customHeight="1" thickTop="1" x14ac:dyDescent="0.2">
      <c r="A142" s="1533" t="s">
        <v>669</v>
      </c>
      <c r="B142" s="1534"/>
      <c r="C142" s="553"/>
      <c r="D142" s="566"/>
      <c r="E142" s="561"/>
      <c r="F142" s="553"/>
      <c r="G142" s="553"/>
      <c r="H142" s="468"/>
      <c r="I142" s="468"/>
      <c r="J142" s="468"/>
      <c r="K142" s="468"/>
    </row>
    <row r="143" spans="1:11" ht="12.75" customHeight="1" x14ac:dyDescent="0.2">
      <c r="A143" s="463" t="s">
        <v>603</v>
      </c>
      <c r="B143" s="562">
        <v>3305</v>
      </c>
      <c r="C143" s="466">
        <v>0</v>
      </c>
      <c r="D143" s="468"/>
      <c r="E143" s="561"/>
      <c r="F143" s="468"/>
      <c r="G143" s="466">
        <v>0</v>
      </c>
      <c r="H143" s="468"/>
      <c r="I143" s="468"/>
      <c r="J143" s="468"/>
      <c r="K143" s="468"/>
    </row>
    <row r="144" spans="1:11" ht="12.75" customHeight="1" x14ac:dyDescent="0.2">
      <c r="A144" s="463" t="s">
        <v>346</v>
      </c>
      <c r="B144" s="562">
        <v>3310</v>
      </c>
      <c r="C144" s="551">
        <v>0</v>
      </c>
      <c r="D144" s="468"/>
      <c r="E144" s="561"/>
      <c r="F144" s="468"/>
      <c r="G144" s="466">
        <v>0</v>
      </c>
      <c r="H144" s="468"/>
      <c r="I144" s="468"/>
      <c r="J144" s="468"/>
      <c r="K144" s="468"/>
    </row>
    <row r="145" spans="1:11" s="202" customFormat="1" ht="13.5" thickBot="1" x14ac:dyDescent="0.25">
      <c r="A145" s="1640" t="s">
        <v>395</v>
      </c>
      <c r="B145" s="1652"/>
      <c r="C145" s="1620">
        <f>SUM(C143:C144)</f>
        <v>0</v>
      </c>
      <c r="D145" s="468"/>
      <c r="E145" s="509"/>
      <c r="F145" s="468"/>
      <c r="G145" s="1653">
        <f>SUM(G143:G144)</f>
        <v>0</v>
      </c>
      <c r="H145" s="468"/>
      <c r="I145" s="468"/>
      <c r="J145" s="468"/>
      <c r="K145" s="468"/>
    </row>
    <row r="146" spans="1:11" s="202" customFormat="1" ht="12.75" customHeight="1" thickTop="1" x14ac:dyDescent="0.2">
      <c r="A146" s="1431" t="s">
        <v>1055</v>
      </c>
      <c r="B146" s="568">
        <v>3360</v>
      </c>
      <c r="C146" s="569">
        <v>11054</v>
      </c>
      <c r="D146" s="570"/>
      <c r="E146" s="509"/>
      <c r="F146" s="468"/>
      <c r="G146" s="571"/>
      <c r="H146" s="468"/>
      <c r="I146" s="468"/>
      <c r="J146" s="468"/>
      <c r="K146" s="468"/>
    </row>
    <row r="147" spans="1:11" ht="12.75" customHeight="1" thickBot="1" x14ac:dyDescent="0.25">
      <c r="A147" s="1432" t="s">
        <v>921</v>
      </c>
      <c r="B147" s="572">
        <v>3365</v>
      </c>
      <c r="C147" s="573">
        <v>0</v>
      </c>
      <c r="D147" s="532">
        <v>0</v>
      </c>
      <c r="E147" s="561"/>
      <c r="F147" s="468"/>
      <c r="G147" s="532">
        <v>0</v>
      </c>
      <c r="H147" s="468"/>
      <c r="I147" s="468"/>
      <c r="J147" s="468"/>
      <c r="K147" s="468"/>
    </row>
    <row r="148" spans="1:11" ht="12.75" customHeight="1" thickTop="1" thickBot="1" x14ac:dyDescent="0.25">
      <c r="A148" s="1433" t="s">
        <v>138</v>
      </c>
      <c r="B148" s="574">
        <v>3370</v>
      </c>
      <c r="C148" s="573">
        <v>0</v>
      </c>
      <c r="D148" s="573">
        <v>0</v>
      </c>
      <c r="E148" s="509"/>
      <c r="F148" s="468"/>
      <c r="G148" s="468"/>
      <c r="H148" s="468"/>
      <c r="I148" s="468"/>
      <c r="J148" s="468"/>
      <c r="K148" s="468"/>
    </row>
    <row r="149" spans="1:11" ht="12.75" customHeight="1" thickTop="1" thickBot="1" x14ac:dyDescent="0.25">
      <c r="A149" s="1433" t="s">
        <v>766</v>
      </c>
      <c r="B149" s="574">
        <v>3410</v>
      </c>
      <c r="C149" s="575">
        <v>0</v>
      </c>
      <c r="D149" s="576">
        <v>0</v>
      </c>
      <c r="E149" s="577">
        <v>0</v>
      </c>
      <c r="F149" s="530">
        <v>0</v>
      </c>
      <c r="G149" s="530">
        <v>0</v>
      </c>
      <c r="H149" s="530">
        <v>0</v>
      </c>
      <c r="I149" s="530">
        <v>0</v>
      </c>
      <c r="J149" s="530">
        <v>0</v>
      </c>
      <c r="K149" s="530">
        <v>0</v>
      </c>
    </row>
    <row r="150" spans="1:11" ht="12.75" customHeight="1" thickTop="1" thickBot="1" x14ac:dyDescent="0.25">
      <c r="A150" s="1433" t="s">
        <v>68</v>
      </c>
      <c r="B150" s="574">
        <v>3499</v>
      </c>
      <c r="C150" s="575">
        <v>0</v>
      </c>
      <c r="D150" s="576">
        <v>0</v>
      </c>
      <c r="E150" s="532">
        <v>0</v>
      </c>
      <c r="F150" s="532">
        <v>0</v>
      </c>
      <c r="G150" s="532">
        <v>0</v>
      </c>
      <c r="H150" s="532">
        <v>0</v>
      </c>
      <c r="I150" s="532">
        <v>0</v>
      </c>
      <c r="J150" s="532">
        <v>0</v>
      </c>
      <c r="K150" s="532">
        <v>0</v>
      </c>
    </row>
    <row r="151" spans="1:11" ht="15.75" customHeight="1" thickTop="1" x14ac:dyDescent="0.2">
      <c r="A151" s="1533" t="s">
        <v>452</v>
      </c>
      <c r="B151" s="1535"/>
      <c r="C151" s="553"/>
      <c r="D151" s="468"/>
      <c r="E151" s="561"/>
      <c r="F151" s="468"/>
      <c r="G151" s="468"/>
      <c r="H151" s="468"/>
      <c r="I151" s="468"/>
      <c r="J151" s="468"/>
      <c r="K151" s="468"/>
    </row>
    <row r="152" spans="1:11" ht="12.75" customHeight="1" x14ac:dyDescent="0.2">
      <c r="A152" s="463" t="s">
        <v>1443</v>
      </c>
      <c r="B152" s="562">
        <v>3500</v>
      </c>
      <c r="C152" s="551">
        <v>0</v>
      </c>
      <c r="D152" s="466">
        <v>0</v>
      </c>
      <c r="E152" s="561"/>
      <c r="F152" s="466">
        <v>22384</v>
      </c>
      <c r="G152" s="467">
        <v>0</v>
      </c>
      <c r="H152" s="468"/>
      <c r="I152" s="468"/>
      <c r="J152" s="468"/>
      <c r="K152" s="468"/>
    </row>
    <row r="153" spans="1:11" ht="12.75" customHeight="1" x14ac:dyDescent="0.2">
      <c r="A153" s="463" t="s">
        <v>1056</v>
      </c>
      <c r="B153" s="562">
        <v>3510</v>
      </c>
      <c r="C153" s="551">
        <v>0</v>
      </c>
      <c r="D153" s="466">
        <v>0</v>
      </c>
      <c r="E153" s="561"/>
      <c r="F153" s="466">
        <v>796680</v>
      </c>
      <c r="G153" s="467">
        <v>0</v>
      </c>
      <c r="H153" s="468"/>
      <c r="I153" s="468"/>
      <c r="J153" s="468"/>
      <c r="K153" s="468"/>
    </row>
    <row r="154" spans="1:11" ht="12.75" customHeight="1" x14ac:dyDescent="0.2">
      <c r="A154" s="463" t="s">
        <v>69</v>
      </c>
      <c r="B154" s="562">
        <v>3599</v>
      </c>
      <c r="C154" s="551">
        <v>0</v>
      </c>
      <c r="D154" s="466">
        <v>0</v>
      </c>
      <c r="E154" s="561"/>
      <c r="F154" s="466">
        <v>0</v>
      </c>
      <c r="G154" s="467">
        <v>0</v>
      </c>
      <c r="H154" s="468"/>
      <c r="I154" s="468"/>
      <c r="J154" s="468"/>
      <c r="K154" s="468"/>
    </row>
    <row r="155" spans="1:11" ht="12.75" customHeight="1" thickBot="1" x14ac:dyDescent="0.25">
      <c r="A155" s="1640" t="s">
        <v>94</v>
      </c>
      <c r="B155" s="1652"/>
      <c r="C155" s="1639">
        <f>SUM(C152:C154)</f>
        <v>0</v>
      </c>
      <c r="D155" s="1639">
        <f>SUM(D152:D154)</f>
        <v>0</v>
      </c>
      <c r="E155" s="561"/>
      <c r="F155" s="1639">
        <f>SUM(F152:F154)</f>
        <v>819064</v>
      </c>
      <c r="G155" s="1639">
        <f>SUM(G152:G154)</f>
        <v>0</v>
      </c>
      <c r="H155" s="468"/>
      <c r="I155" s="468"/>
      <c r="J155" s="468"/>
      <c r="K155" s="468"/>
    </row>
    <row r="156" spans="1:11" ht="12.75" customHeight="1" thickTop="1" thickBot="1" x14ac:dyDescent="0.25">
      <c r="A156" s="1433" t="s">
        <v>379</v>
      </c>
      <c r="B156" s="574">
        <v>3610</v>
      </c>
      <c r="C156" s="576">
        <v>0</v>
      </c>
      <c r="D156" s="468"/>
      <c r="E156" s="509"/>
      <c r="F156" s="468"/>
      <c r="G156" s="468"/>
      <c r="H156" s="468"/>
      <c r="I156" s="468"/>
      <c r="J156" s="468"/>
      <c r="K156" s="468"/>
    </row>
    <row r="157" spans="1:11" ht="12.75" customHeight="1" thickTop="1" thickBot="1" x14ac:dyDescent="0.25">
      <c r="A157" s="1433" t="s">
        <v>50</v>
      </c>
      <c r="B157" s="574">
        <v>3660</v>
      </c>
      <c r="C157" s="573">
        <v>0</v>
      </c>
      <c r="D157" s="578">
        <v>0</v>
      </c>
      <c r="E157" s="561"/>
      <c r="F157" s="578">
        <v>0</v>
      </c>
      <c r="G157" s="578">
        <v>0</v>
      </c>
      <c r="H157" s="468"/>
      <c r="I157" s="468"/>
      <c r="J157" s="468"/>
      <c r="K157" s="468"/>
    </row>
    <row r="158" spans="1:11" ht="12.75" customHeight="1" thickTop="1" thickBot="1" x14ac:dyDescent="0.25">
      <c r="A158" s="1433" t="s">
        <v>999</v>
      </c>
      <c r="B158" s="574">
        <v>3695</v>
      </c>
      <c r="C158" s="576">
        <v>0</v>
      </c>
      <c r="D158" s="468"/>
      <c r="E158" s="561"/>
      <c r="F158" s="576">
        <v>0</v>
      </c>
      <c r="G158" s="576">
        <v>0</v>
      </c>
      <c r="H158" s="468"/>
      <c r="I158" s="468"/>
      <c r="J158" s="468"/>
      <c r="K158" s="468"/>
    </row>
    <row r="159" spans="1:11" ht="12.75" customHeight="1" thickTop="1" thickBot="1" x14ac:dyDescent="0.25">
      <c r="A159" s="1433" t="s">
        <v>1050</v>
      </c>
      <c r="B159" s="574">
        <v>3705</v>
      </c>
      <c r="C159" s="576">
        <v>467948</v>
      </c>
      <c r="D159" s="578">
        <v>0</v>
      </c>
      <c r="E159" s="561"/>
      <c r="F159" s="576">
        <v>0</v>
      </c>
      <c r="G159" s="576">
        <v>0</v>
      </c>
      <c r="H159" s="468"/>
      <c r="I159" s="468"/>
      <c r="J159" s="468"/>
      <c r="K159" s="468"/>
    </row>
    <row r="160" spans="1:11" ht="12.75" customHeight="1" thickTop="1" thickBot="1" x14ac:dyDescent="0.25">
      <c r="A160" s="1433" t="s">
        <v>39</v>
      </c>
      <c r="B160" s="574">
        <v>3766</v>
      </c>
      <c r="C160" s="576">
        <v>0</v>
      </c>
      <c r="D160" s="578">
        <v>0</v>
      </c>
      <c r="E160" s="561"/>
      <c r="F160" s="576">
        <v>0</v>
      </c>
      <c r="G160" s="531">
        <v>0</v>
      </c>
      <c r="H160" s="468"/>
      <c r="I160" s="468"/>
      <c r="J160" s="468"/>
      <c r="K160" s="468"/>
    </row>
    <row r="161" spans="1:11" ht="12.75" customHeight="1" thickTop="1" thickBot="1" x14ac:dyDescent="0.25">
      <c r="A161" s="1433" t="s">
        <v>984</v>
      </c>
      <c r="B161" s="574">
        <v>3767</v>
      </c>
      <c r="C161" s="576">
        <v>0</v>
      </c>
      <c r="D161" s="531">
        <v>0</v>
      </c>
      <c r="E161" s="561"/>
      <c r="F161" s="531">
        <v>0</v>
      </c>
      <c r="G161" s="531">
        <v>0</v>
      </c>
      <c r="H161" s="468"/>
      <c r="I161" s="468"/>
      <c r="J161" s="468"/>
      <c r="K161" s="468"/>
    </row>
    <row r="162" spans="1:11" ht="12.75" customHeight="1" thickTop="1" thickBot="1" x14ac:dyDescent="0.25">
      <c r="A162" s="1433" t="s">
        <v>985</v>
      </c>
      <c r="B162" s="574">
        <v>3775</v>
      </c>
      <c r="C162" s="576">
        <v>0</v>
      </c>
      <c r="D162" s="573">
        <v>0</v>
      </c>
      <c r="E162" s="530">
        <v>0</v>
      </c>
      <c r="F162" s="573">
        <v>0</v>
      </c>
      <c r="G162" s="532">
        <v>0</v>
      </c>
      <c r="H162" s="530">
        <v>0</v>
      </c>
      <c r="I162" s="468"/>
      <c r="J162" s="468"/>
      <c r="K162" s="530">
        <v>0</v>
      </c>
    </row>
    <row r="163" spans="1:11" ht="12.75" customHeight="1" thickTop="1" thickBot="1" x14ac:dyDescent="0.25">
      <c r="A163" s="1433" t="s">
        <v>1444</v>
      </c>
      <c r="B163" s="574">
        <v>3780</v>
      </c>
      <c r="C163" s="531">
        <v>0</v>
      </c>
      <c r="D163" s="530">
        <v>0</v>
      </c>
      <c r="E163" s="531">
        <v>0</v>
      </c>
      <c r="F163" s="531">
        <v>0</v>
      </c>
      <c r="G163" s="531">
        <v>0</v>
      </c>
      <c r="H163" s="531">
        <v>0</v>
      </c>
      <c r="I163" s="468"/>
      <c r="J163" s="468"/>
      <c r="K163" s="531">
        <v>0</v>
      </c>
    </row>
    <row r="164" spans="1:11" ht="12.75" customHeight="1" thickTop="1" thickBot="1" x14ac:dyDescent="0.25">
      <c r="A164" s="1433" t="s">
        <v>857</v>
      </c>
      <c r="B164" s="574">
        <v>3815</v>
      </c>
      <c r="C164" s="576">
        <v>0</v>
      </c>
      <c r="D164" s="468"/>
      <c r="E164" s="561"/>
      <c r="F164" s="576">
        <v>0</v>
      </c>
      <c r="G164" s="468"/>
      <c r="H164" s="468"/>
      <c r="I164" s="468"/>
      <c r="J164" s="468"/>
      <c r="K164" s="468"/>
    </row>
    <row r="165" spans="1:11" ht="12.75" customHeight="1" thickTop="1" thickBot="1" x14ac:dyDescent="0.25">
      <c r="A165" s="1433" t="s">
        <v>396</v>
      </c>
      <c r="B165" s="574">
        <v>3825</v>
      </c>
      <c r="C165" s="576">
        <v>0</v>
      </c>
      <c r="D165" s="468"/>
      <c r="E165" s="561"/>
      <c r="F165" s="576">
        <v>0</v>
      </c>
      <c r="G165" s="468"/>
      <c r="H165" s="468"/>
      <c r="I165" s="468"/>
      <c r="J165" s="468"/>
      <c r="K165" s="468"/>
    </row>
    <row r="166" spans="1:11" ht="12.75" customHeight="1" thickTop="1" thickBot="1" x14ac:dyDescent="0.25">
      <c r="A166" s="1433" t="s">
        <v>347</v>
      </c>
      <c r="B166" s="574">
        <v>3920</v>
      </c>
      <c r="C166" s="566"/>
      <c r="D166" s="578">
        <v>0</v>
      </c>
      <c r="E166" s="468"/>
      <c r="F166" s="566"/>
      <c r="G166" s="468"/>
      <c r="H166" s="530">
        <v>0</v>
      </c>
      <c r="I166" s="468"/>
      <c r="J166" s="468"/>
      <c r="K166" s="468"/>
    </row>
    <row r="167" spans="1:11" ht="12.75" customHeight="1" thickTop="1" thickBot="1" x14ac:dyDescent="0.25">
      <c r="A167" s="1433" t="s">
        <v>348</v>
      </c>
      <c r="B167" s="574">
        <v>3925</v>
      </c>
      <c r="C167" s="521"/>
      <c r="D167" s="576">
        <v>0</v>
      </c>
      <c r="E167" s="521"/>
      <c r="F167" s="521"/>
      <c r="G167" s="468"/>
      <c r="H167" s="531">
        <v>0</v>
      </c>
      <c r="I167" s="468"/>
      <c r="J167" s="468"/>
      <c r="K167" s="530">
        <v>0</v>
      </c>
    </row>
    <row r="168" spans="1:11" ht="14.25" thickTop="1" thickBot="1" x14ac:dyDescent="0.25">
      <c r="A168" s="1433" t="s">
        <v>70</v>
      </c>
      <c r="B168" s="574">
        <v>3999</v>
      </c>
      <c r="C168" s="579">
        <v>165231</v>
      </c>
      <c r="D168" s="580">
        <v>0</v>
      </c>
      <c r="E168" s="580">
        <v>0</v>
      </c>
      <c r="F168" s="580">
        <v>0</v>
      </c>
      <c r="G168" s="581">
        <v>0</v>
      </c>
      <c r="H168" s="582">
        <v>0</v>
      </c>
      <c r="I168" s="581">
        <v>0</v>
      </c>
      <c r="J168" s="581">
        <v>0</v>
      </c>
      <c r="K168" s="582">
        <v>0</v>
      </c>
    </row>
    <row r="169" spans="1:11" ht="12.75" customHeight="1" thickTop="1" thickBot="1" x14ac:dyDescent="0.25">
      <c r="A169" s="2112" t="s">
        <v>397</v>
      </c>
      <c r="B169" s="2113"/>
      <c r="C169" s="1654">
        <f t="shared" ref="C169:K169" si="6">SUM(C132,C141,C145,C146:C150,C155,C156:C167,C168)</f>
        <v>800975</v>
      </c>
      <c r="D169" s="1654">
        <f t="shared" si="6"/>
        <v>0</v>
      </c>
      <c r="E169" s="1654">
        <f t="shared" si="6"/>
        <v>0</v>
      </c>
      <c r="F169" s="1654">
        <f t="shared" si="6"/>
        <v>819064</v>
      </c>
      <c r="G169" s="1654">
        <f t="shared" si="6"/>
        <v>0</v>
      </c>
      <c r="H169" s="1654">
        <f t="shared" si="6"/>
        <v>0</v>
      </c>
      <c r="I169" s="1654">
        <f t="shared" si="6"/>
        <v>0</v>
      </c>
      <c r="J169" s="1654">
        <f t="shared" si="6"/>
        <v>0</v>
      </c>
      <c r="K169" s="1635">
        <f t="shared" si="6"/>
        <v>0</v>
      </c>
    </row>
    <row r="170" spans="1:11" ht="12.75" customHeight="1" thickTop="1" thickBot="1" x14ac:dyDescent="0.25">
      <c r="A170" s="1640" t="s">
        <v>398</v>
      </c>
      <c r="B170" s="1646" t="s">
        <v>574</v>
      </c>
      <c r="C170" s="1647">
        <f t="shared" ref="C170:K170" si="7">SUM(C122,C169)</f>
        <v>8126410</v>
      </c>
      <c r="D170" s="1647">
        <f t="shared" si="7"/>
        <v>0</v>
      </c>
      <c r="E170" s="1647">
        <f t="shared" si="7"/>
        <v>0</v>
      </c>
      <c r="F170" s="1647">
        <f t="shared" si="7"/>
        <v>819064</v>
      </c>
      <c r="G170" s="1647">
        <f t="shared" si="7"/>
        <v>0</v>
      </c>
      <c r="H170" s="1647">
        <f t="shared" si="7"/>
        <v>0</v>
      </c>
      <c r="I170" s="1647">
        <f t="shared" si="7"/>
        <v>0</v>
      </c>
      <c r="J170" s="1647">
        <f t="shared" si="7"/>
        <v>0</v>
      </c>
      <c r="K170" s="1634">
        <f t="shared" si="7"/>
        <v>0</v>
      </c>
    </row>
    <row r="171" spans="1:11" ht="16.7" customHeight="1" thickTop="1" x14ac:dyDescent="0.2">
      <c r="A171" s="1522" t="s">
        <v>803</v>
      </c>
      <c r="B171" s="1500"/>
      <c r="C171" s="1503"/>
      <c r="D171" s="1504"/>
      <c r="E171" s="1504"/>
      <c r="F171" s="1504"/>
      <c r="G171" s="1504"/>
      <c r="H171" s="1504"/>
      <c r="I171" s="1504"/>
      <c r="J171" s="1504"/>
      <c r="K171" s="1505"/>
    </row>
    <row r="172" spans="1:11" ht="15.75" customHeight="1" x14ac:dyDescent="0.2">
      <c r="A172" s="2114" t="s">
        <v>1487</v>
      </c>
      <c r="B172" s="2115"/>
      <c r="C172" s="520"/>
      <c r="D172" s="520"/>
      <c r="E172" s="509"/>
      <c r="F172" s="468"/>
      <c r="G172" s="468"/>
      <c r="H172" s="468"/>
      <c r="I172" s="468"/>
      <c r="J172" s="468"/>
      <c r="K172" s="468"/>
    </row>
    <row r="173" spans="1:11" ht="12.6" customHeight="1" x14ac:dyDescent="0.2">
      <c r="A173" s="493" t="s">
        <v>1043</v>
      </c>
      <c r="B173" s="491">
        <v>4001</v>
      </c>
      <c r="C173" s="516">
        <v>0</v>
      </c>
      <c r="D173" s="481">
        <v>0</v>
      </c>
      <c r="E173" s="467">
        <v>0</v>
      </c>
      <c r="F173" s="466">
        <v>0</v>
      </c>
      <c r="G173" s="466">
        <v>0</v>
      </c>
      <c r="H173" s="467">
        <v>0</v>
      </c>
      <c r="I173" s="467">
        <v>0</v>
      </c>
      <c r="J173" s="467">
        <v>0</v>
      </c>
      <c r="K173" s="467">
        <v>0</v>
      </c>
    </row>
    <row r="174" spans="1:11" ht="22.5" x14ac:dyDescent="0.2">
      <c r="A174" s="563" t="s">
        <v>804</v>
      </c>
      <c r="B174" s="583">
        <v>4009</v>
      </c>
      <c r="C174" s="551">
        <v>0</v>
      </c>
      <c r="D174" s="466">
        <v>0</v>
      </c>
      <c r="E174" s="467">
        <v>0</v>
      </c>
      <c r="F174" s="466">
        <v>0</v>
      </c>
      <c r="G174" s="466">
        <v>0</v>
      </c>
      <c r="H174" s="467">
        <v>0</v>
      </c>
      <c r="I174" s="467">
        <v>0</v>
      </c>
      <c r="J174" s="467">
        <v>0</v>
      </c>
      <c r="K174" s="467">
        <v>0</v>
      </c>
    </row>
    <row r="175" spans="1:11" ht="13.5" thickBot="1" x14ac:dyDescent="0.25">
      <c r="A175" s="2118" t="s">
        <v>1655</v>
      </c>
      <c r="B175" s="2119"/>
      <c r="C175" s="1639">
        <f>SUM(C173:C174)</f>
        <v>0</v>
      </c>
      <c r="D175" s="1639">
        <f t="shared" ref="D175:K175" si="8">SUM(D173:D174)</f>
        <v>0</v>
      </c>
      <c r="E175" s="1639">
        <f t="shared" si="8"/>
        <v>0</v>
      </c>
      <c r="F175" s="1639">
        <f t="shared" si="8"/>
        <v>0</v>
      </c>
      <c r="G175" s="1639">
        <f t="shared" si="8"/>
        <v>0</v>
      </c>
      <c r="H175" s="1639">
        <f t="shared" si="8"/>
        <v>0</v>
      </c>
      <c r="I175" s="1639">
        <f t="shared" si="8"/>
        <v>0</v>
      </c>
      <c r="J175" s="1639">
        <f t="shared" si="8"/>
        <v>0</v>
      </c>
      <c r="K175" s="1620">
        <f t="shared" si="8"/>
        <v>0</v>
      </c>
    </row>
    <row r="176" spans="1:11" s="457" customFormat="1" ht="15.75" customHeight="1" thickTop="1" x14ac:dyDescent="0.2">
      <c r="A176" s="2122" t="s">
        <v>1654</v>
      </c>
      <c r="B176" s="2123"/>
      <c r="C176" s="598"/>
      <c r="D176" s="599"/>
      <c r="E176" s="600"/>
      <c r="F176" s="601"/>
      <c r="G176" s="601"/>
      <c r="H176" s="601"/>
      <c r="I176" s="601"/>
      <c r="J176" s="601"/>
      <c r="K176" s="601"/>
    </row>
    <row r="177" spans="1:11" ht="12.75" customHeight="1" x14ac:dyDescent="0.2">
      <c r="A177" s="463" t="s">
        <v>1044</v>
      </c>
      <c r="B177" s="470">
        <v>4045</v>
      </c>
      <c r="C177" s="551">
        <v>0</v>
      </c>
      <c r="D177" s="468"/>
      <c r="E177" s="561"/>
      <c r="F177" s="468"/>
      <c r="G177" s="468"/>
      <c r="H177" s="468"/>
      <c r="I177" s="468"/>
      <c r="J177" s="468"/>
      <c r="K177" s="468"/>
    </row>
    <row r="178" spans="1:11" ht="12.75" customHeight="1" x14ac:dyDescent="0.2">
      <c r="A178" s="463" t="s">
        <v>1045</v>
      </c>
      <c r="B178" s="470">
        <v>4050</v>
      </c>
      <c r="C178" s="551">
        <v>0</v>
      </c>
      <c r="D178" s="467">
        <v>0</v>
      </c>
      <c r="E178" s="561"/>
      <c r="F178" s="468"/>
      <c r="G178" s="468"/>
      <c r="H178" s="467">
        <v>0</v>
      </c>
      <c r="I178" s="468"/>
      <c r="J178" s="468"/>
      <c r="K178" s="468"/>
    </row>
    <row r="179" spans="1:11" ht="12.75" customHeight="1" x14ac:dyDescent="0.2">
      <c r="A179" s="463" t="s">
        <v>260</v>
      </c>
      <c r="B179" s="470">
        <v>4060</v>
      </c>
      <c r="C179" s="516">
        <v>0</v>
      </c>
      <c r="D179" s="466">
        <v>0</v>
      </c>
      <c r="E179" s="468"/>
      <c r="F179" s="466">
        <v>0</v>
      </c>
      <c r="G179" s="466">
        <v>0</v>
      </c>
      <c r="H179" s="466">
        <v>0</v>
      </c>
      <c r="I179" s="468"/>
      <c r="J179" s="468"/>
      <c r="K179" s="521"/>
    </row>
    <row r="180" spans="1:11" ht="22.5" x14ac:dyDescent="0.2">
      <c r="A180" s="563" t="s">
        <v>785</v>
      </c>
      <c r="B180" s="583">
        <v>4090</v>
      </c>
      <c r="C180" s="551">
        <v>0</v>
      </c>
      <c r="D180" s="466">
        <v>0</v>
      </c>
      <c r="E180" s="468"/>
      <c r="F180" s="466">
        <v>0</v>
      </c>
      <c r="G180" s="466">
        <v>0</v>
      </c>
      <c r="H180" s="466">
        <v>0</v>
      </c>
      <c r="I180" s="468"/>
      <c r="J180" s="468"/>
      <c r="K180" s="466">
        <v>0</v>
      </c>
    </row>
    <row r="181" spans="1:11" ht="13.5" thickBot="1" x14ac:dyDescent="0.25">
      <c r="A181" s="2120" t="s">
        <v>784</v>
      </c>
      <c r="B181" s="2121"/>
      <c r="C181" s="1639">
        <f>SUM(C177:C180)</f>
        <v>0</v>
      </c>
      <c r="D181" s="1639">
        <f>SUM(D177:D180)</f>
        <v>0</v>
      </c>
      <c r="E181" s="468"/>
      <c r="F181" s="1639">
        <f>SUM(F177:F180)</f>
        <v>0</v>
      </c>
      <c r="G181" s="1639">
        <f>SUM(G177:G180)</f>
        <v>0</v>
      </c>
      <c r="H181" s="1639">
        <f>SUM(H177:H180)</f>
        <v>0</v>
      </c>
      <c r="I181" s="468"/>
      <c r="J181" s="468"/>
      <c r="K181" s="1620">
        <f>SUM(K177:K180)</f>
        <v>0</v>
      </c>
    </row>
    <row r="182" spans="1:11" ht="22.5" customHeight="1" thickTop="1" x14ac:dyDescent="0.2">
      <c r="A182" s="2116" t="s">
        <v>1782</v>
      </c>
      <c r="B182" s="2117"/>
      <c r="C182" s="584"/>
      <c r="D182" s="566"/>
      <c r="E182" s="509"/>
      <c r="F182" s="566"/>
      <c r="G182" s="566"/>
      <c r="H182" s="468"/>
      <c r="I182" s="468"/>
      <c r="J182" s="468"/>
      <c r="K182" s="468"/>
    </row>
    <row r="183" spans="1:11" ht="15.75" customHeight="1" x14ac:dyDescent="0.2">
      <c r="A183" s="1536" t="s">
        <v>1592</v>
      </c>
      <c r="B183" s="1537"/>
      <c r="C183" s="522"/>
      <c r="D183" s="521"/>
      <c r="E183" s="509"/>
      <c r="F183" s="521"/>
      <c r="G183" s="521"/>
      <c r="H183" s="468"/>
      <c r="I183" s="468"/>
      <c r="J183" s="468"/>
      <c r="K183" s="468"/>
    </row>
    <row r="184" spans="1:11" ht="12.75" customHeight="1" x14ac:dyDescent="0.2">
      <c r="A184" s="463" t="s">
        <v>1593</v>
      </c>
      <c r="B184" s="470">
        <v>4100</v>
      </c>
      <c r="C184" s="516">
        <v>0</v>
      </c>
      <c r="D184" s="481">
        <v>0</v>
      </c>
      <c r="E184" s="561"/>
      <c r="F184" s="481">
        <v>0</v>
      </c>
      <c r="G184" s="481">
        <v>0</v>
      </c>
      <c r="H184" s="468"/>
      <c r="I184" s="468"/>
      <c r="J184" s="468"/>
      <c r="K184" s="468"/>
    </row>
    <row r="185" spans="1:11" ht="12.75" customHeight="1" x14ac:dyDescent="0.2">
      <c r="A185" s="463" t="s">
        <v>1594</v>
      </c>
      <c r="B185" s="470">
        <v>4105</v>
      </c>
      <c r="C185" s="551">
        <v>0</v>
      </c>
      <c r="D185" s="466">
        <v>0</v>
      </c>
      <c r="E185" s="561"/>
      <c r="F185" s="466">
        <v>0</v>
      </c>
      <c r="G185" s="466">
        <v>0</v>
      </c>
      <c r="H185" s="468"/>
      <c r="I185" s="468"/>
      <c r="J185" s="468"/>
      <c r="K185" s="468"/>
    </row>
    <row r="186" spans="1:11" ht="12.75" customHeight="1" x14ac:dyDescent="0.2">
      <c r="A186" s="463" t="s">
        <v>1596</v>
      </c>
      <c r="B186" s="470">
        <v>4107</v>
      </c>
      <c r="C186" s="551">
        <v>0</v>
      </c>
      <c r="D186" s="466">
        <v>0</v>
      </c>
      <c r="E186" s="561"/>
      <c r="F186" s="466">
        <v>0</v>
      </c>
      <c r="G186" s="466">
        <v>0</v>
      </c>
      <c r="H186" s="468"/>
      <c r="I186" s="468"/>
      <c r="J186" s="468"/>
      <c r="K186" s="468"/>
    </row>
    <row r="187" spans="1:11" ht="12.75" customHeight="1" x14ac:dyDescent="0.2">
      <c r="A187" s="463" t="s">
        <v>1595</v>
      </c>
      <c r="B187" s="470">
        <v>4199</v>
      </c>
      <c r="C187" s="551">
        <v>0</v>
      </c>
      <c r="D187" s="466">
        <v>0</v>
      </c>
      <c r="E187" s="561"/>
      <c r="F187" s="466">
        <v>0</v>
      </c>
      <c r="G187" s="466">
        <v>0</v>
      </c>
      <c r="H187" s="468"/>
      <c r="I187" s="468"/>
      <c r="J187" s="468"/>
      <c r="K187" s="468"/>
    </row>
    <row r="188" spans="1:11" ht="12.75" customHeight="1" thickBot="1" x14ac:dyDescent="0.25">
      <c r="A188" s="1640" t="s">
        <v>1597</v>
      </c>
      <c r="B188" s="1641"/>
      <c r="C188" s="1639">
        <f>SUM(C184:C187)</f>
        <v>0</v>
      </c>
      <c r="D188" s="1639">
        <f>SUM(D184:D187)</f>
        <v>0</v>
      </c>
      <c r="E188" s="561"/>
      <c r="F188" s="1639">
        <f>SUM(F184:F187)</f>
        <v>0</v>
      </c>
      <c r="G188" s="1639">
        <f>SUM(G184:G187)</f>
        <v>0</v>
      </c>
      <c r="H188" s="468"/>
      <c r="I188" s="468"/>
      <c r="J188" s="468"/>
      <c r="K188" s="468"/>
    </row>
    <row r="189" spans="1:11" ht="15.75" customHeight="1" thickTop="1" x14ac:dyDescent="0.2">
      <c r="A189" s="1533" t="s">
        <v>454</v>
      </c>
      <c r="B189" s="1538"/>
      <c r="C189" s="553"/>
      <c r="D189" s="566"/>
      <c r="E189" s="561"/>
      <c r="F189" s="553"/>
      <c r="G189" s="553"/>
      <c r="H189" s="468"/>
      <c r="I189" s="468"/>
      <c r="J189" s="468"/>
      <c r="K189" s="468"/>
    </row>
    <row r="190" spans="1:11" x14ac:dyDescent="0.2">
      <c r="A190" s="463" t="s">
        <v>1445</v>
      </c>
      <c r="B190" s="470">
        <v>4200</v>
      </c>
      <c r="C190" s="467">
        <v>0</v>
      </c>
      <c r="D190" s="468"/>
      <c r="E190" s="561"/>
      <c r="F190" s="553"/>
      <c r="G190" s="585">
        <v>0</v>
      </c>
      <c r="H190" s="468"/>
      <c r="I190" s="468"/>
      <c r="J190" s="468"/>
      <c r="K190" s="468"/>
    </row>
    <row r="191" spans="1:11" ht="12.75" customHeight="1" x14ac:dyDescent="0.2">
      <c r="A191" s="463" t="s">
        <v>1057</v>
      </c>
      <c r="B191" s="470">
        <v>4210</v>
      </c>
      <c r="C191" s="466">
        <v>482987</v>
      </c>
      <c r="D191" s="468"/>
      <c r="E191" s="561"/>
      <c r="F191" s="468"/>
      <c r="G191" s="585">
        <v>0</v>
      </c>
      <c r="H191" s="468"/>
      <c r="I191" s="468"/>
      <c r="J191" s="468"/>
      <c r="K191" s="468"/>
    </row>
    <row r="192" spans="1:11" ht="12.75" customHeight="1" x14ac:dyDescent="0.2">
      <c r="A192" s="463" t="s">
        <v>1046</v>
      </c>
      <c r="B192" s="470">
        <v>4215</v>
      </c>
      <c r="C192" s="551">
        <v>0</v>
      </c>
      <c r="D192" s="468"/>
      <c r="E192" s="561"/>
      <c r="F192" s="468"/>
      <c r="G192" s="585">
        <v>0</v>
      </c>
      <c r="H192" s="468"/>
      <c r="I192" s="468"/>
      <c r="J192" s="468"/>
      <c r="K192" s="468"/>
    </row>
    <row r="193" spans="1:11" ht="12.75" customHeight="1" x14ac:dyDescent="0.2">
      <c r="A193" s="463" t="s">
        <v>1058</v>
      </c>
      <c r="B193" s="470">
        <v>4220</v>
      </c>
      <c r="C193" s="551">
        <v>112099</v>
      </c>
      <c r="D193" s="468"/>
      <c r="E193" s="561"/>
      <c r="F193" s="468"/>
      <c r="G193" s="585">
        <v>0</v>
      </c>
      <c r="H193" s="468"/>
      <c r="I193" s="468"/>
      <c r="J193" s="468"/>
      <c r="K193" s="468"/>
    </row>
    <row r="194" spans="1:11" ht="12.75" customHeight="1" x14ac:dyDescent="0.2">
      <c r="A194" s="463" t="s">
        <v>1446</v>
      </c>
      <c r="B194" s="470">
        <v>4225</v>
      </c>
      <c r="C194" s="551">
        <v>0</v>
      </c>
      <c r="D194" s="468"/>
      <c r="E194" s="561"/>
      <c r="F194" s="468"/>
      <c r="G194" s="585">
        <v>0</v>
      </c>
      <c r="H194" s="468"/>
      <c r="I194" s="468"/>
      <c r="J194" s="468"/>
      <c r="K194" s="468"/>
    </row>
    <row r="195" spans="1:11" ht="12.75" customHeight="1" x14ac:dyDescent="0.2">
      <c r="A195" s="463" t="s">
        <v>1447</v>
      </c>
      <c r="B195" s="470">
        <v>4226</v>
      </c>
      <c r="C195" s="551">
        <v>0</v>
      </c>
      <c r="D195" s="468"/>
      <c r="E195" s="561"/>
      <c r="F195" s="468"/>
      <c r="G195" s="585">
        <v>0</v>
      </c>
      <c r="H195" s="468"/>
      <c r="I195" s="468"/>
      <c r="J195" s="468"/>
      <c r="K195" s="468"/>
    </row>
    <row r="196" spans="1:11" ht="12.75" customHeight="1" x14ac:dyDescent="0.2">
      <c r="A196" s="463" t="s">
        <v>791</v>
      </c>
      <c r="B196" s="470">
        <v>4240</v>
      </c>
      <c r="C196" s="489">
        <v>0</v>
      </c>
      <c r="D196" s="468"/>
      <c r="E196" s="561"/>
      <c r="F196" s="468"/>
      <c r="G196" s="586"/>
      <c r="H196" s="468"/>
      <c r="I196" s="468"/>
      <c r="J196" s="468"/>
      <c r="K196" s="468"/>
    </row>
    <row r="197" spans="1:11" ht="12.75" customHeight="1" x14ac:dyDescent="0.2">
      <c r="A197" s="463" t="s">
        <v>71</v>
      </c>
      <c r="B197" s="470">
        <v>4299</v>
      </c>
      <c r="C197" s="551">
        <v>0</v>
      </c>
      <c r="D197" s="468"/>
      <c r="E197" s="561"/>
      <c r="F197" s="468"/>
      <c r="G197" s="585">
        <v>0</v>
      </c>
      <c r="H197" s="468"/>
      <c r="I197" s="468"/>
      <c r="J197" s="468"/>
      <c r="K197" s="468"/>
    </row>
    <row r="198" spans="1:11" ht="12.75" customHeight="1" thickBot="1" x14ac:dyDescent="0.25">
      <c r="A198" s="1640" t="s">
        <v>547</v>
      </c>
      <c r="B198" s="1641"/>
      <c r="C198" s="1620">
        <f>SUM(C190:C197)</f>
        <v>595086</v>
      </c>
      <c r="D198" s="468"/>
      <c r="E198" s="468"/>
      <c r="F198" s="468"/>
      <c r="G198" s="1620">
        <f>SUM(G190:G197)</f>
        <v>0</v>
      </c>
      <c r="H198" s="468"/>
      <c r="I198" s="468"/>
      <c r="J198" s="468"/>
      <c r="K198" s="468"/>
    </row>
    <row r="199" spans="1:11" ht="15.75" customHeight="1" thickTop="1" x14ac:dyDescent="0.2">
      <c r="A199" s="1533" t="s">
        <v>1137</v>
      </c>
      <c r="B199" s="1538"/>
      <c r="C199" s="553"/>
      <c r="D199" s="468"/>
      <c r="E199" s="468"/>
      <c r="F199" s="468"/>
      <c r="G199" s="468"/>
      <c r="H199" s="468"/>
      <c r="I199" s="468"/>
      <c r="J199" s="468"/>
      <c r="K199" s="468"/>
    </row>
    <row r="200" spans="1:11" ht="12.75" customHeight="1" x14ac:dyDescent="0.2">
      <c r="A200" s="463" t="s">
        <v>917</v>
      </c>
      <c r="B200" s="470">
        <v>4300</v>
      </c>
      <c r="C200" s="466">
        <v>789026</v>
      </c>
      <c r="D200" s="466">
        <v>0</v>
      </c>
      <c r="E200" s="468"/>
      <c r="F200" s="466">
        <v>0</v>
      </c>
      <c r="G200" s="466">
        <v>0</v>
      </c>
      <c r="H200" s="468"/>
      <c r="I200" s="468"/>
      <c r="J200" s="468"/>
      <c r="K200" s="468"/>
    </row>
    <row r="201" spans="1:11" ht="12.75" customHeight="1" x14ac:dyDescent="0.2">
      <c r="A201" s="463" t="s">
        <v>918</v>
      </c>
      <c r="B201" s="470">
        <v>4305</v>
      </c>
      <c r="C201" s="551">
        <v>0</v>
      </c>
      <c r="D201" s="466">
        <v>0</v>
      </c>
      <c r="E201" s="468"/>
      <c r="F201" s="466">
        <v>0</v>
      </c>
      <c r="G201" s="466">
        <v>0</v>
      </c>
      <c r="H201" s="468"/>
      <c r="I201" s="468"/>
      <c r="J201" s="468"/>
      <c r="K201" s="468"/>
    </row>
    <row r="202" spans="1:11" ht="12.75" customHeight="1" x14ac:dyDescent="0.2">
      <c r="A202" s="463" t="s">
        <v>1030</v>
      </c>
      <c r="B202" s="470">
        <v>4340</v>
      </c>
      <c r="C202" s="551">
        <v>0</v>
      </c>
      <c r="D202" s="466">
        <v>0</v>
      </c>
      <c r="E202" s="468"/>
      <c r="F202" s="466">
        <v>0</v>
      </c>
      <c r="G202" s="466">
        <v>0</v>
      </c>
      <c r="H202" s="468"/>
      <c r="I202" s="468"/>
      <c r="J202" s="468"/>
      <c r="K202" s="468"/>
    </row>
    <row r="203" spans="1:11" ht="12.75" customHeight="1" x14ac:dyDescent="0.2">
      <c r="A203" s="463" t="s">
        <v>72</v>
      </c>
      <c r="B203" s="470">
        <v>4399</v>
      </c>
      <c r="C203" s="551">
        <v>0</v>
      </c>
      <c r="D203" s="466">
        <v>0</v>
      </c>
      <c r="E203" s="468"/>
      <c r="F203" s="466">
        <v>0</v>
      </c>
      <c r="G203" s="466">
        <v>0</v>
      </c>
      <c r="H203" s="468"/>
      <c r="I203" s="468"/>
      <c r="J203" s="468"/>
      <c r="K203" s="468"/>
    </row>
    <row r="204" spans="1:11" ht="12.75" customHeight="1" thickBot="1" x14ac:dyDescent="0.25">
      <c r="A204" s="1640" t="s">
        <v>399</v>
      </c>
      <c r="B204" s="1641"/>
      <c r="C204" s="1639">
        <f>SUM(C200:C203)</f>
        <v>789026</v>
      </c>
      <c r="D204" s="1639">
        <f>SUM(D200:D203)</f>
        <v>0</v>
      </c>
      <c r="E204" s="468"/>
      <c r="F204" s="1639">
        <f>SUM(F200:F203)</f>
        <v>0</v>
      </c>
      <c r="G204" s="1639">
        <f>SUM(G200:G203)</f>
        <v>0</v>
      </c>
      <c r="H204" s="468"/>
      <c r="I204" s="468"/>
      <c r="J204" s="468"/>
      <c r="K204" s="468"/>
    </row>
    <row r="205" spans="1:11" ht="15.75" customHeight="1" thickTop="1" x14ac:dyDescent="0.2">
      <c r="A205" s="1533" t="s">
        <v>1138</v>
      </c>
      <c r="B205" s="1538"/>
      <c r="C205" s="553"/>
      <c r="D205" s="553"/>
      <c r="E205" s="468"/>
      <c r="F205" s="553"/>
      <c r="G205" s="553"/>
      <c r="H205" s="468"/>
      <c r="I205" s="468"/>
      <c r="J205" s="468"/>
      <c r="K205" s="468"/>
    </row>
    <row r="206" spans="1:11" ht="12.75" customHeight="1" x14ac:dyDescent="0.2">
      <c r="A206" s="463" t="s">
        <v>758</v>
      </c>
      <c r="B206" s="470">
        <v>4400</v>
      </c>
      <c r="C206" s="551">
        <v>22837</v>
      </c>
      <c r="D206" s="466">
        <v>0</v>
      </c>
      <c r="E206" s="468"/>
      <c r="F206" s="466">
        <v>0</v>
      </c>
      <c r="G206" s="466">
        <v>0</v>
      </c>
      <c r="H206" s="468"/>
      <c r="I206" s="468"/>
      <c r="J206" s="468"/>
      <c r="K206" s="468"/>
    </row>
    <row r="207" spans="1:11" ht="12.75" customHeight="1" x14ac:dyDescent="0.2">
      <c r="A207" s="463" t="s">
        <v>1448</v>
      </c>
      <c r="B207" s="470">
        <v>4421</v>
      </c>
      <c r="C207" s="551">
        <v>0</v>
      </c>
      <c r="D207" s="466">
        <v>0</v>
      </c>
      <c r="E207" s="468"/>
      <c r="F207" s="466">
        <v>0</v>
      </c>
      <c r="G207" s="466">
        <v>0</v>
      </c>
      <c r="H207" s="468"/>
      <c r="I207" s="468"/>
      <c r="J207" s="468"/>
      <c r="K207" s="468"/>
    </row>
    <row r="208" spans="1:11" ht="12.75" customHeight="1" x14ac:dyDescent="0.2">
      <c r="A208" s="463" t="s">
        <v>73</v>
      </c>
      <c r="B208" s="470">
        <v>4499</v>
      </c>
      <c r="C208" s="551">
        <v>0</v>
      </c>
      <c r="D208" s="466">
        <v>0</v>
      </c>
      <c r="E208" s="468"/>
      <c r="F208" s="466">
        <v>0</v>
      </c>
      <c r="G208" s="466">
        <v>0</v>
      </c>
      <c r="H208" s="468"/>
      <c r="I208" s="468"/>
      <c r="J208" s="468"/>
      <c r="K208" s="468"/>
    </row>
    <row r="209" spans="1:11" ht="12.75" customHeight="1" thickBot="1" x14ac:dyDescent="0.25">
      <c r="A209" s="1640" t="s">
        <v>888</v>
      </c>
      <c r="B209" s="1641"/>
      <c r="C209" s="1639">
        <f>SUM(C206:C208)</f>
        <v>22837</v>
      </c>
      <c r="D209" s="1639">
        <f>SUM(D206:D208)</f>
        <v>0</v>
      </c>
      <c r="E209" s="468" t="s">
        <v>1168</v>
      </c>
      <c r="F209" s="1639">
        <f>SUM(F206:F208)</f>
        <v>0</v>
      </c>
      <c r="G209" s="1639">
        <f>SUM(G206:G208)</f>
        <v>0</v>
      </c>
      <c r="H209" s="468"/>
      <c r="I209" s="468"/>
      <c r="J209" s="468"/>
      <c r="K209" s="468"/>
    </row>
    <row r="210" spans="1:11" ht="15.75" customHeight="1" thickTop="1" x14ac:dyDescent="0.2">
      <c r="A210" s="1533" t="s">
        <v>1091</v>
      </c>
      <c r="B210" s="1538"/>
      <c r="C210" s="553"/>
      <c r="D210" s="553"/>
      <c r="E210" s="468"/>
      <c r="F210" s="553"/>
      <c r="G210" s="553"/>
      <c r="H210" s="468"/>
      <c r="I210" s="468"/>
      <c r="J210" s="468"/>
      <c r="K210" s="468"/>
    </row>
    <row r="211" spans="1:11" ht="12.75" customHeight="1" x14ac:dyDescent="0.2">
      <c r="A211" s="463" t="s">
        <v>1051</v>
      </c>
      <c r="B211" s="470">
        <v>4600</v>
      </c>
      <c r="C211" s="551">
        <v>39219</v>
      </c>
      <c r="D211" s="466">
        <v>0</v>
      </c>
      <c r="E211" s="468"/>
      <c r="F211" s="466">
        <v>0</v>
      </c>
      <c r="G211" s="466">
        <v>0</v>
      </c>
      <c r="H211" s="468"/>
      <c r="I211" s="468"/>
      <c r="J211" s="468"/>
      <c r="K211" s="468"/>
    </row>
    <row r="212" spans="1:11" ht="12.75" customHeight="1" x14ac:dyDescent="0.2">
      <c r="A212" s="463" t="s">
        <v>1052</v>
      </c>
      <c r="B212" s="470">
        <v>4605</v>
      </c>
      <c r="C212" s="551">
        <v>0</v>
      </c>
      <c r="D212" s="466">
        <v>0</v>
      </c>
      <c r="E212" s="468"/>
      <c r="F212" s="466">
        <v>0</v>
      </c>
      <c r="G212" s="466">
        <v>0</v>
      </c>
      <c r="H212" s="468"/>
      <c r="I212" s="468"/>
      <c r="J212" s="468"/>
      <c r="K212" s="468"/>
    </row>
    <row r="213" spans="1:11" ht="12.75" customHeight="1" x14ac:dyDescent="0.2">
      <c r="A213" s="463" t="s">
        <v>1449</v>
      </c>
      <c r="B213" s="557">
        <v>4620</v>
      </c>
      <c r="C213" s="551">
        <v>804423</v>
      </c>
      <c r="D213" s="466">
        <v>0</v>
      </c>
      <c r="E213" s="468"/>
      <c r="F213" s="466">
        <v>0</v>
      </c>
      <c r="G213" s="466">
        <v>0</v>
      </c>
      <c r="H213" s="468"/>
      <c r="I213" s="468"/>
      <c r="J213" s="468"/>
      <c r="K213" s="468"/>
    </row>
    <row r="214" spans="1:11" ht="12.75" customHeight="1" x14ac:dyDescent="0.2">
      <c r="A214" s="463" t="s">
        <v>1053</v>
      </c>
      <c r="B214" s="470">
        <v>4625</v>
      </c>
      <c r="C214" s="551">
        <v>15810</v>
      </c>
      <c r="D214" s="466">
        <v>0</v>
      </c>
      <c r="E214" s="468"/>
      <c r="F214" s="466">
        <v>0</v>
      </c>
      <c r="G214" s="466">
        <v>0</v>
      </c>
      <c r="H214" s="468"/>
      <c r="I214" s="468"/>
      <c r="J214" s="468"/>
      <c r="K214" s="468"/>
    </row>
    <row r="215" spans="1:11" ht="12.75" customHeight="1" x14ac:dyDescent="0.2">
      <c r="A215" s="463" t="s">
        <v>1054</v>
      </c>
      <c r="B215" s="470">
        <v>4630</v>
      </c>
      <c r="C215" s="551">
        <v>0</v>
      </c>
      <c r="D215" s="466">
        <v>0</v>
      </c>
      <c r="E215" s="468"/>
      <c r="F215" s="466">
        <v>0</v>
      </c>
      <c r="G215" s="466">
        <v>0</v>
      </c>
      <c r="H215" s="468"/>
      <c r="I215" s="468"/>
      <c r="J215" s="468"/>
      <c r="K215" s="468"/>
    </row>
    <row r="216" spans="1:11" ht="12.75" customHeight="1" x14ac:dyDescent="0.2">
      <c r="A216" s="1434" t="s">
        <v>74</v>
      </c>
      <c r="B216" s="557">
        <v>4699</v>
      </c>
      <c r="C216" s="551">
        <v>0</v>
      </c>
      <c r="D216" s="466">
        <v>0</v>
      </c>
      <c r="E216" s="468"/>
      <c r="F216" s="466">
        <v>0</v>
      </c>
      <c r="G216" s="466">
        <v>0</v>
      </c>
      <c r="H216" s="468"/>
      <c r="I216" s="468"/>
      <c r="J216" s="468"/>
      <c r="K216" s="468"/>
    </row>
    <row r="217" spans="1:11" ht="12.75" customHeight="1" thickBot="1" x14ac:dyDescent="0.25">
      <c r="A217" s="1640" t="s">
        <v>446</v>
      </c>
      <c r="B217" s="1641"/>
      <c r="C217" s="1639">
        <f>SUM(C211:C216)</f>
        <v>859452</v>
      </c>
      <c r="D217" s="1639">
        <f>SUM(D211:D216)</f>
        <v>0</v>
      </c>
      <c r="E217" s="468"/>
      <c r="F217" s="1639">
        <f>SUM(F211:F216)</f>
        <v>0</v>
      </c>
      <c r="G217" s="1639">
        <f>SUM(G211:G216)</f>
        <v>0</v>
      </c>
      <c r="H217" s="468"/>
      <c r="I217" s="468"/>
      <c r="J217" s="468"/>
      <c r="K217" s="468"/>
    </row>
    <row r="218" spans="1:11" ht="15.75" customHeight="1" thickTop="1" x14ac:dyDescent="0.2">
      <c r="A218" s="1533" t="s">
        <v>1092</v>
      </c>
      <c r="B218" s="1538"/>
      <c r="C218" s="553"/>
      <c r="D218" s="553"/>
      <c r="E218" s="468"/>
      <c r="F218" s="553"/>
      <c r="G218" s="553"/>
      <c r="H218" s="468"/>
      <c r="I218" s="468"/>
      <c r="J218" s="468"/>
      <c r="K218" s="468"/>
    </row>
    <row r="219" spans="1:11" ht="12.75" customHeight="1" x14ac:dyDescent="0.2">
      <c r="A219" s="463" t="s">
        <v>786</v>
      </c>
      <c r="B219" s="470">
        <v>4770</v>
      </c>
      <c r="C219" s="551">
        <v>0</v>
      </c>
      <c r="D219" s="466">
        <v>0</v>
      </c>
      <c r="E219" s="468"/>
      <c r="F219" s="468"/>
      <c r="G219" s="466">
        <v>0</v>
      </c>
      <c r="H219" s="468"/>
      <c r="I219" s="468"/>
      <c r="J219" s="468"/>
      <c r="K219" s="468"/>
    </row>
    <row r="220" spans="1:11" ht="12.75" customHeight="1" x14ac:dyDescent="0.2">
      <c r="A220" s="463" t="s">
        <v>67</v>
      </c>
      <c r="B220" s="470">
        <v>4799</v>
      </c>
      <c r="C220" s="551">
        <v>0</v>
      </c>
      <c r="D220" s="466">
        <v>0</v>
      </c>
      <c r="E220" s="468"/>
      <c r="F220" s="468"/>
      <c r="G220" s="466">
        <v>0</v>
      </c>
      <c r="H220" s="468"/>
      <c r="I220" s="468"/>
      <c r="J220" s="468"/>
      <c r="K220" s="468"/>
    </row>
    <row r="221" spans="1:11" ht="12.75" customHeight="1" thickBot="1" x14ac:dyDescent="0.25">
      <c r="A221" s="1655" t="s">
        <v>1084</v>
      </c>
      <c r="B221" s="1656"/>
      <c r="C221" s="1639">
        <f>SUM(C219:C220)</f>
        <v>0</v>
      </c>
      <c r="D221" s="1639">
        <f>SUM(D219:D220)</f>
        <v>0</v>
      </c>
      <c r="E221" s="468"/>
      <c r="F221" s="468"/>
      <c r="G221" s="1639">
        <f>SUM(G219:G220)</f>
        <v>0</v>
      </c>
      <c r="H221" s="468"/>
      <c r="I221" s="468"/>
      <c r="J221" s="468"/>
      <c r="K221" s="468"/>
    </row>
    <row r="222" spans="1:11" ht="12.75" customHeight="1" thickTop="1" thickBot="1" x14ac:dyDescent="0.25">
      <c r="A222" s="493" t="s">
        <v>756</v>
      </c>
      <c r="B222" s="491">
        <v>4810</v>
      </c>
      <c r="C222" s="575">
        <v>0</v>
      </c>
      <c r="D222" s="576">
        <v>0</v>
      </c>
      <c r="E222" s="468"/>
      <c r="F222" s="468"/>
      <c r="G222" s="576">
        <v>0</v>
      </c>
      <c r="H222" s="468"/>
      <c r="I222" s="468"/>
      <c r="J222" s="468"/>
      <c r="K222" s="468"/>
    </row>
    <row r="223" spans="1:11" ht="12.75" customHeight="1" thickTop="1" x14ac:dyDescent="0.2">
      <c r="A223" s="493" t="s">
        <v>349</v>
      </c>
      <c r="B223" s="491">
        <v>4850</v>
      </c>
      <c r="C223" s="489">
        <v>0</v>
      </c>
      <c r="D223" s="467">
        <v>0</v>
      </c>
      <c r="E223" s="467">
        <v>0</v>
      </c>
      <c r="F223" s="467">
        <v>0</v>
      </c>
      <c r="G223" s="467">
        <v>0</v>
      </c>
      <c r="H223" s="467">
        <v>0</v>
      </c>
      <c r="I223" s="468"/>
      <c r="J223" s="467">
        <v>0</v>
      </c>
      <c r="K223" s="467">
        <v>0</v>
      </c>
    </row>
    <row r="224" spans="1:11" ht="12.75" customHeight="1" x14ac:dyDescent="0.2">
      <c r="A224" s="493" t="s">
        <v>350</v>
      </c>
      <c r="B224" s="491">
        <v>4851</v>
      </c>
      <c r="C224" s="489">
        <v>0</v>
      </c>
      <c r="D224" s="467">
        <v>0</v>
      </c>
      <c r="E224" s="468"/>
      <c r="F224" s="474">
        <v>0</v>
      </c>
      <c r="G224" s="467">
        <v>0</v>
      </c>
      <c r="H224" s="468"/>
      <c r="I224" s="468"/>
      <c r="J224" s="468"/>
      <c r="K224" s="468"/>
    </row>
    <row r="225" spans="1:11" ht="12.75" customHeight="1" x14ac:dyDescent="0.2">
      <c r="A225" s="493" t="s">
        <v>351</v>
      </c>
      <c r="B225" s="491">
        <v>4852</v>
      </c>
      <c r="C225" s="489">
        <v>0</v>
      </c>
      <c r="D225" s="467">
        <v>0</v>
      </c>
      <c r="E225" s="467">
        <v>0</v>
      </c>
      <c r="F225" s="467">
        <v>0</v>
      </c>
      <c r="G225" s="467">
        <v>0</v>
      </c>
      <c r="H225" s="467">
        <v>0</v>
      </c>
      <c r="I225" s="468"/>
      <c r="J225" s="467">
        <v>0</v>
      </c>
      <c r="K225" s="467">
        <v>0</v>
      </c>
    </row>
    <row r="226" spans="1:11" ht="12.75" customHeight="1" x14ac:dyDescent="0.2">
      <c r="A226" s="493" t="s">
        <v>352</v>
      </c>
      <c r="B226" s="491">
        <v>4853</v>
      </c>
      <c r="C226" s="489">
        <v>0</v>
      </c>
      <c r="D226" s="467">
        <v>0</v>
      </c>
      <c r="E226" s="467">
        <v>0</v>
      </c>
      <c r="F226" s="467">
        <v>0</v>
      </c>
      <c r="G226" s="467">
        <v>0</v>
      </c>
      <c r="H226" s="467">
        <v>0</v>
      </c>
      <c r="I226" s="468"/>
      <c r="J226" s="467">
        <v>0</v>
      </c>
      <c r="K226" s="467">
        <v>0</v>
      </c>
    </row>
    <row r="227" spans="1:11" ht="12.75" customHeight="1" x14ac:dyDescent="0.2">
      <c r="A227" s="493" t="s">
        <v>353</v>
      </c>
      <c r="B227" s="491">
        <v>4854</v>
      </c>
      <c r="C227" s="489">
        <v>0</v>
      </c>
      <c r="D227" s="467">
        <v>0</v>
      </c>
      <c r="E227" s="467">
        <v>0</v>
      </c>
      <c r="F227" s="467">
        <v>0</v>
      </c>
      <c r="G227" s="467">
        <v>0</v>
      </c>
      <c r="H227" s="467">
        <v>0</v>
      </c>
      <c r="I227" s="468"/>
      <c r="J227" s="467">
        <v>0</v>
      </c>
      <c r="K227" s="467">
        <v>0</v>
      </c>
    </row>
    <row r="228" spans="1:11" ht="12.75" customHeight="1" x14ac:dyDescent="0.2">
      <c r="A228" s="493" t="s">
        <v>463</v>
      </c>
      <c r="B228" s="491">
        <v>4855</v>
      </c>
      <c r="C228" s="489">
        <v>0</v>
      </c>
      <c r="D228" s="467">
        <v>0</v>
      </c>
      <c r="E228" s="467">
        <v>0</v>
      </c>
      <c r="F228" s="467">
        <v>0</v>
      </c>
      <c r="G228" s="467">
        <v>0</v>
      </c>
      <c r="H228" s="467">
        <v>0</v>
      </c>
      <c r="I228" s="468"/>
      <c r="J228" s="467">
        <v>0</v>
      </c>
      <c r="K228" s="467">
        <v>0</v>
      </c>
    </row>
    <row r="229" spans="1:11" ht="12.75" customHeight="1" x14ac:dyDescent="0.2">
      <c r="A229" s="493" t="s">
        <v>354</v>
      </c>
      <c r="B229" s="491">
        <v>4856</v>
      </c>
      <c r="C229" s="489">
        <v>0</v>
      </c>
      <c r="D229" s="467">
        <v>0</v>
      </c>
      <c r="E229" s="467">
        <v>0</v>
      </c>
      <c r="F229" s="467">
        <v>0</v>
      </c>
      <c r="G229" s="467">
        <v>0</v>
      </c>
      <c r="H229" s="467">
        <v>0</v>
      </c>
      <c r="I229" s="468"/>
      <c r="J229" s="467">
        <v>0</v>
      </c>
      <c r="K229" s="467">
        <v>0</v>
      </c>
    </row>
    <row r="230" spans="1:11" ht="12.75" customHeight="1" x14ac:dyDescent="0.2">
      <c r="A230" s="493" t="s">
        <v>355</v>
      </c>
      <c r="B230" s="491">
        <v>4857</v>
      </c>
      <c r="C230" s="489">
        <v>0</v>
      </c>
      <c r="D230" s="467">
        <v>0</v>
      </c>
      <c r="E230" s="467">
        <v>0</v>
      </c>
      <c r="F230" s="467">
        <v>0</v>
      </c>
      <c r="G230" s="467">
        <v>0</v>
      </c>
      <c r="H230" s="467">
        <v>0</v>
      </c>
      <c r="I230" s="468"/>
      <c r="J230" s="467">
        <v>0</v>
      </c>
      <c r="K230" s="467">
        <v>0</v>
      </c>
    </row>
    <row r="231" spans="1:11" ht="12.75" customHeight="1" x14ac:dyDescent="0.2">
      <c r="A231" s="493" t="s">
        <v>356</v>
      </c>
      <c r="B231" s="491">
        <v>4860</v>
      </c>
      <c r="C231" s="489">
        <v>0</v>
      </c>
      <c r="D231" s="467">
        <v>0</v>
      </c>
      <c r="E231" s="467">
        <v>0</v>
      </c>
      <c r="F231" s="467">
        <v>0</v>
      </c>
      <c r="G231" s="467">
        <v>0</v>
      </c>
      <c r="H231" s="467">
        <v>0</v>
      </c>
      <c r="I231" s="468"/>
      <c r="J231" s="467">
        <v>0</v>
      </c>
      <c r="K231" s="467">
        <v>0</v>
      </c>
    </row>
    <row r="232" spans="1:11" ht="12.75" customHeight="1" x14ac:dyDescent="0.2">
      <c r="A232" s="493" t="s">
        <v>357</v>
      </c>
      <c r="B232" s="491">
        <v>4861</v>
      </c>
      <c r="C232" s="489">
        <v>0</v>
      </c>
      <c r="D232" s="467">
        <v>0</v>
      </c>
      <c r="E232" s="467">
        <v>0</v>
      </c>
      <c r="F232" s="467">
        <v>0</v>
      </c>
      <c r="G232" s="467">
        <v>0</v>
      </c>
      <c r="H232" s="467">
        <v>0</v>
      </c>
      <c r="I232" s="468"/>
      <c r="J232" s="467">
        <v>0</v>
      </c>
      <c r="K232" s="467">
        <v>0</v>
      </c>
    </row>
    <row r="233" spans="1:11" ht="12.75" customHeight="1" x14ac:dyDescent="0.2">
      <c r="A233" s="493" t="s">
        <v>358</v>
      </c>
      <c r="B233" s="491">
        <v>4862</v>
      </c>
      <c r="C233" s="489">
        <v>0</v>
      </c>
      <c r="D233" s="467">
        <v>0</v>
      </c>
      <c r="E233" s="475"/>
      <c r="F233" s="467">
        <v>0</v>
      </c>
      <c r="G233" s="467">
        <v>0</v>
      </c>
      <c r="H233" s="475"/>
      <c r="I233" s="468"/>
      <c r="J233" s="475"/>
      <c r="K233" s="475"/>
    </row>
    <row r="234" spans="1:11" ht="12.75" customHeight="1" x14ac:dyDescent="0.2">
      <c r="A234" s="493" t="s">
        <v>359</v>
      </c>
      <c r="B234" s="491">
        <v>4863</v>
      </c>
      <c r="C234" s="489">
        <v>0</v>
      </c>
      <c r="D234" s="467">
        <v>0</v>
      </c>
      <c r="E234" s="468"/>
      <c r="F234" s="475"/>
      <c r="G234" s="526"/>
      <c r="H234" s="468"/>
      <c r="I234" s="468"/>
      <c r="J234" s="468"/>
      <c r="K234" s="468"/>
    </row>
    <row r="235" spans="1:11" ht="12.75" customHeight="1" x14ac:dyDescent="0.2">
      <c r="A235" s="493" t="s">
        <v>468</v>
      </c>
      <c r="B235" s="491">
        <v>4864</v>
      </c>
      <c r="C235" s="489">
        <v>0</v>
      </c>
      <c r="D235" s="467">
        <v>0</v>
      </c>
      <c r="E235" s="467">
        <v>0</v>
      </c>
      <c r="F235" s="467">
        <v>0</v>
      </c>
      <c r="G235" s="467">
        <v>0</v>
      </c>
      <c r="H235" s="467">
        <v>0</v>
      </c>
      <c r="I235" s="468"/>
      <c r="J235" s="467">
        <v>0</v>
      </c>
      <c r="K235" s="467">
        <v>0</v>
      </c>
    </row>
    <row r="236" spans="1:11" ht="12.75" customHeight="1" x14ac:dyDescent="0.2">
      <c r="A236" s="493" t="s">
        <v>469</v>
      </c>
      <c r="B236" s="491">
        <v>4865</v>
      </c>
      <c r="C236" s="489">
        <v>0</v>
      </c>
      <c r="D236" s="467">
        <v>0</v>
      </c>
      <c r="E236" s="467">
        <v>0</v>
      </c>
      <c r="F236" s="467">
        <v>0</v>
      </c>
      <c r="G236" s="467">
        <v>0</v>
      </c>
      <c r="H236" s="467">
        <v>0</v>
      </c>
      <c r="I236" s="468"/>
      <c r="J236" s="467">
        <v>0</v>
      </c>
      <c r="K236" s="467">
        <v>0</v>
      </c>
    </row>
    <row r="237" spans="1:11" ht="12.75" customHeight="1" x14ac:dyDescent="0.2">
      <c r="A237" s="493" t="s">
        <v>467</v>
      </c>
      <c r="B237" s="491">
        <v>4866</v>
      </c>
      <c r="C237" s="489">
        <v>0</v>
      </c>
      <c r="D237" s="467">
        <v>0</v>
      </c>
      <c r="E237" s="467">
        <v>0</v>
      </c>
      <c r="F237" s="467">
        <v>0</v>
      </c>
      <c r="G237" s="467">
        <v>0</v>
      </c>
      <c r="H237" s="467">
        <v>0</v>
      </c>
      <c r="I237" s="468"/>
      <c r="J237" s="467">
        <v>0</v>
      </c>
      <c r="K237" s="467">
        <v>0</v>
      </c>
    </row>
    <row r="238" spans="1:11" ht="12.75" customHeight="1" x14ac:dyDescent="0.2">
      <c r="A238" s="493" t="s">
        <v>466</v>
      </c>
      <c r="B238" s="491">
        <v>4867</v>
      </c>
      <c r="C238" s="489">
        <v>0</v>
      </c>
      <c r="D238" s="467">
        <v>0</v>
      </c>
      <c r="E238" s="467">
        <v>0</v>
      </c>
      <c r="F238" s="467">
        <v>0</v>
      </c>
      <c r="G238" s="467">
        <v>0</v>
      </c>
      <c r="H238" s="467">
        <v>0</v>
      </c>
      <c r="I238" s="468"/>
      <c r="J238" s="467">
        <v>0</v>
      </c>
      <c r="K238" s="467">
        <v>0</v>
      </c>
    </row>
    <row r="239" spans="1:11" ht="12.75" customHeight="1" x14ac:dyDescent="0.2">
      <c r="A239" s="493" t="s">
        <v>465</v>
      </c>
      <c r="B239" s="491">
        <v>4868</v>
      </c>
      <c r="C239" s="489">
        <v>0</v>
      </c>
      <c r="D239" s="467">
        <v>0</v>
      </c>
      <c r="E239" s="467">
        <v>0</v>
      </c>
      <c r="F239" s="467">
        <v>0</v>
      </c>
      <c r="G239" s="467">
        <v>0</v>
      </c>
      <c r="H239" s="467">
        <v>0</v>
      </c>
      <c r="I239" s="468"/>
      <c r="J239" s="467">
        <v>0</v>
      </c>
      <c r="K239" s="467">
        <v>0</v>
      </c>
    </row>
    <row r="240" spans="1:11" ht="12.75" customHeight="1" x14ac:dyDescent="0.2">
      <c r="A240" s="493" t="s">
        <v>464</v>
      </c>
      <c r="B240" s="491">
        <v>4869</v>
      </c>
      <c r="C240" s="489">
        <v>0</v>
      </c>
      <c r="D240" s="467">
        <v>0</v>
      </c>
      <c r="E240" s="467">
        <v>0</v>
      </c>
      <c r="F240" s="467">
        <v>0</v>
      </c>
      <c r="G240" s="467">
        <v>0</v>
      </c>
      <c r="H240" s="467">
        <v>0</v>
      </c>
      <c r="I240" s="468"/>
      <c r="J240" s="467">
        <v>0</v>
      </c>
      <c r="K240" s="467">
        <v>0</v>
      </c>
    </row>
    <row r="241" spans="1:11" ht="12.75" customHeight="1" x14ac:dyDescent="0.2">
      <c r="A241" s="493" t="s">
        <v>1127</v>
      </c>
      <c r="B241" s="491">
        <v>4870</v>
      </c>
      <c r="C241" s="489">
        <v>0</v>
      </c>
      <c r="D241" s="467">
        <v>0</v>
      </c>
      <c r="E241" s="467">
        <v>0</v>
      </c>
      <c r="F241" s="467">
        <v>0</v>
      </c>
      <c r="G241" s="467">
        <v>0</v>
      </c>
      <c r="H241" s="467">
        <v>0</v>
      </c>
      <c r="I241" s="468"/>
      <c r="J241" s="467">
        <v>0</v>
      </c>
      <c r="K241" s="467">
        <v>0</v>
      </c>
    </row>
    <row r="242" spans="1:11" ht="12.75" customHeight="1" x14ac:dyDescent="0.2">
      <c r="A242" s="493" t="s">
        <v>787</v>
      </c>
      <c r="B242" s="491">
        <v>4871</v>
      </c>
      <c r="C242" s="489">
        <v>0</v>
      </c>
      <c r="D242" s="467">
        <v>0</v>
      </c>
      <c r="E242" s="467">
        <v>0</v>
      </c>
      <c r="F242" s="467">
        <v>0</v>
      </c>
      <c r="G242" s="467">
        <v>0</v>
      </c>
      <c r="H242" s="467">
        <v>0</v>
      </c>
      <c r="I242" s="468"/>
      <c r="J242" s="467">
        <v>0</v>
      </c>
      <c r="K242" s="467">
        <v>0</v>
      </c>
    </row>
    <row r="243" spans="1:11" ht="12.75" customHeight="1" x14ac:dyDescent="0.2">
      <c r="A243" s="493" t="s">
        <v>788</v>
      </c>
      <c r="B243" s="491">
        <v>4872</v>
      </c>
      <c r="C243" s="489">
        <v>0</v>
      </c>
      <c r="D243" s="467">
        <v>0</v>
      </c>
      <c r="E243" s="467">
        <v>0</v>
      </c>
      <c r="F243" s="467">
        <v>0</v>
      </c>
      <c r="G243" s="467">
        <v>0</v>
      </c>
      <c r="H243" s="467">
        <v>0</v>
      </c>
      <c r="I243" s="468"/>
      <c r="J243" s="467">
        <v>0</v>
      </c>
      <c r="K243" s="467">
        <v>0</v>
      </c>
    </row>
    <row r="244" spans="1:11" ht="12.75" customHeight="1" x14ac:dyDescent="0.2">
      <c r="A244" s="493" t="s">
        <v>789</v>
      </c>
      <c r="B244" s="491">
        <v>4873</v>
      </c>
      <c r="C244" s="489">
        <v>0</v>
      </c>
      <c r="D244" s="467">
        <v>0</v>
      </c>
      <c r="E244" s="467">
        <v>0</v>
      </c>
      <c r="F244" s="467">
        <v>0</v>
      </c>
      <c r="G244" s="467">
        <v>0</v>
      </c>
      <c r="H244" s="467">
        <v>0</v>
      </c>
      <c r="I244" s="468"/>
      <c r="J244" s="467">
        <v>0</v>
      </c>
      <c r="K244" s="467">
        <v>0</v>
      </c>
    </row>
    <row r="245" spans="1:11" ht="12.75" customHeight="1" x14ac:dyDescent="0.2">
      <c r="A245" s="493" t="s">
        <v>790</v>
      </c>
      <c r="B245" s="491">
        <v>4874</v>
      </c>
      <c r="C245" s="489">
        <v>0</v>
      </c>
      <c r="D245" s="467">
        <v>0</v>
      </c>
      <c r="E245" s="467">
        <v>0</v>
      </c>
      <c r="F245" s="467">
        <v>0</v>
      </c>
      <c r="G245" s="467">
        <v>0</v>
      </c>
      <c r="H245" s="467">
        <v>0</v>
      </c>
      <c r="I245" s="468"/>
      <c r="J245" s="467">
        <v>0</v>
      </c>
      <c r="K245" s="467">
        <v>0</v>
      </c>
    </row>
    <row r="246" spans="1:11" ht="12.75" customHeight="1" x14ac:dyDescent="0.2">
      <c r="A246" s="493" t="s">
        <v>470</v>
      </c>
      <c r="B246" s="491">
        <v>4875</v>
      </c>
      <c r="C246" s="489">
        <v>0</v>
      </c>
      <c r="D246" s="467">
        <v>0</v>
      </c>
      <c r="E246" s="467">
        <v>0</v>
      </c>
      <c r="F246" s="467">
        <v>0</v>
      </c>
      <c r="G246" s="467">
        <v>0</v>
      </c>
      <c r="H246" s="467">
        <v>0</v>
      </c>
      <c r="I246" s="468"/>
      <c r="J246" s="467">
        <v>0</v>
      </c>
      <c r="K246" s="467">
        <v>0</v>
      </c>
    </row>
    <row r="247" spans="1:11" ht="12.75" customHeight="1" x14ac:dyDescent="0.2">
      <c r="A247" s="493" t="s">
        <v>769</v>
      </c>
      <c r="B247" s="491">
        <v>4876</v>
      </c>
      <c r="C247" s="489">
        <v>0</v>
      </c>
      <c r="D247" s="467">
        <v>0</v>
      </c>
      <c r="E247" s="467">
        <v>0</v>
      </c>
      <c r="F247" s="467">
        <v>0</v>
      </c>
      <c r="G247" s="467">
        <v>0</v>
      </c>
      <c r="H247" s="467">
        <v>0</v>
      </c>
      <c r="I247" s="468"/>
      <c r="J247" s="467">
        <v>0</v>
      </c>
      <c r="K247" s="467">
        <v>0</v>
      </c>
    </row>
    <row r="248" spans="1:11" ht="12.75" customHeight="1" x14ac:dyDescent="0.2">
      <c r="A248" s="493" t="s">
        <v>770</v>
      </c>
      <c r="B248" s="491">
        <v>4877</v>
      </c>
      <c r="C248" s="489">
        <v>0</v>
      </c>
      <c r="D248" s="467">
        <v>0</v>
      </c>
      <c r="E248" s="467">
        <v>0</v>
      </c>
      <c r="F248" s="467">
        <v>0</v>
      </c>
      <c r="G248" s="467">
        <v>0</v>
      </c>
      <c r="H248" s="467">
        <v>0</v>
      </c>
      <c r="I248" s="468"/>
      <c r="J248" s="467">
        <v>0</v>
      </c>
      <c r="K248" s="467">
        <v>0</v>
      </c>
    </row>
    <row r="249" spans="1:11" ht="12.75" customHeight="1" x14ac:dyDescent="0.2">
      <c r="A249" s="493" t="s">
        <v>771</v>
      </c>
      <c r="B249" s="491">
        <v>4878</v>
      </c>
      <c r="C249" s="489">
        <v>0</v>
      </c>
      <c r="D249" s="467">
        <v>0</v>
      </c>
      <c r="E249" s="467">
        <v>0</v>
      </c>
      <c r="F249" s="467">
        <v>0</v>
      </c>
      <c r="G249" s="467">
        <v>0</v>
      </c>
      <c r="H249" s="467">
        <v>0</v>
      </c>
      <c r="I249" s="468"/>
      <c r="J249" s="467">
        <v>0</v>
      </c>
      <c r="K249" s="467">
        <v>0</v>
      </c>
    </row>
    <row r="250" spans="1:11" ht="12.75" customHeight="1" x14ac:dyDescent="0.2">
      <c r="A250" s="493" t="s">
        <v>772</v>
      </c>
      <c r="B250" s="491">
        <v>4879</v>
      </c>
      <c r="C250" s="489">
        <v>0</v>
      </c>
      <c r="D250" s="467">
        <v>0</v>
      </c>
      <c r="E250" s="467">
        <v>0</v>
      </c>
      <c r="F250" s="467">
        <v>0</v>
      </c>
      <c r="G250" s="467">
        <v>0</v>
      </c>
      <c r="H250" s="467">
        <v>0</v>
      </c>
      <c r="I250" s="468"/>
      <c r="J250" s="467">
        <v>0</v>
      </c>
      <c r="K250" s="467">
        <v>0</v>
      </c>
    </row>
    <row r="251" spans="1:11" ht="12.75" customHeight="1" x14ac:dyDescent="0.2">
      <c r="A251" s="225" t="s">
        <v>1450</v>
      </c>
      <c r="B251" s="587">
        <v>4880</v>
      </c>
      <c r="C251" s="489">
        <v>0</v>
      </c>
      <c r="D251" s="467">
        <v>0</v>
      </c>
      <c r="E251" s="467">
        <v>0</v>
      </c>
      <c r="F251" s="467">
        <v>0</v>
      </c>
      <c r="G251" s="467">
        <v>0</v>
      </c>
      <c r="H251" s="467">
        <v>0</v>
      </c>
      <c r="I251" s="468"/>
      <c r="J251" s="467">
        <v>0</v>
      </c>
      <c r="K251" s="467">
        <v>0</v>
      </c>
    </row>
    <row r="252" spans="1:11" ht="12.75" customHeight="1" thickBot="1" x14ac:dyDescent="0.25">
      <c r="A252" s="1657" t="s">
        <v>773</v>
      </c>
      <c r="B252" s="1658"/>
      <c r="C252" s="1650">
        <f t="shared" ref="C252:H252" si="9">SUM(C223:C251)</f>
        <v>0</v>
      </c>
      <c r="D252" s="1639">
        <f t="shared" si="9"/>
        <v>0</v>
      </c>
      <c r="E252" s="1639">
        <f t="shared" si="9"/>
        <v>0</v>
      </c>
      <c r="F252" s="1639">
        <f t="shared" si="9"/>
        <v>0</v>
      </c>
      <c r="G252" s="1639">
        <f t="shared" si="9"/>
        <v>0</v>
      </c>
      <c r="H252" s="1639">
        <f t="shared" si="9"/>
        <v>0</v>
      </c>
      <c r="I252" s="553"/>
      <c r="J252" s="1639">
        <f>SUM(J223:J251)</f>
        <v>0</v>
      </c>
      <c r="K252" s="1620">
        <f>SUM(K223:K251)</f>
        <v>0</v>
      </c>
    </row>
    <row r="253" spans="1:11" ht="12.75" customHeight="1" thickTop="1" thickBot="1" x14ac:dyDescent="0.25">
      <c r="A253" s="1435" t="s">
        <v>1416</v>
      </c>
      <c r="B253" s="588">
        <v>4901</v>
      </c>
      <c r="C253" s="589">
        <v>0</v>
      </c>
      <c r="D253" s="469"/>
      <c r="E253" s="468"/>
      <c r="F253" s="468"/>
      <c r="G253" s="468"/>
      <c r="H253" s="468"/>
      <c r="I253" s="468"/>
      <c r="J253" s="468"/>
      <c r="K253" s="468"/>
    </row>
    <row r="254" spans="1:11" ht="12.75" customHeight="1" thickTop="1" thickBot="1" x14ac:dyDescent="0.25">
      <c r="A254" s="1436" t="s">
        <v>1458</v>
      </c>
      <c r="B254" s="590">
        <v>4902</v>
      </c>
      <c r="C254" s="591">
        <v>0</v>
      </c>
      <c r="D254" s="592">
        <v>0</v>
      </c>
      <c r="E254" s="469"/>
      <c r="F254" s="592">
        <v>0</v>
      </c>
      <c r="G254" s="592">
        <v>0</v>
      </c>
      <c r="H254" s="469"/>
      <c r="I254" s="468"/>
      <c r="J254" s="469"/>
      <c r="K254" s="469"/>
    </row>
    <row r="255" spans="1:11" ht="12.75" customHeight="1" thickTop="1" thickBot="1" x14ac:dyDescent="0.25">
      <c r="A255" s="463" t="s">
        <v>1451</v>
      </c>
      <c r="B255" s="470">
        <v>4905</v>
      </c>
      <c r="C255" s="573">
        <v>0</v>
      </c>
      <c r="D255" s="468"/>
      <c r="E255" s="468"/>
      <c r="F255" s="578">
        <v>0</v>
      </c>
      <c r="G255" s="573">
        <v>0</v>
      </c>
      <c r="H255" s="468"/>
      <c r="I255" s="468"/>
      <c r="J255" s="468"/>
      <c r="K255" s="468"/>
    </row>
    <row r="256" spans="1:11" ht="12.75" customHeight="1" thickTop="1" thickBot="1" x14ac:dyDescent="0.25">
      <c r="A256" s="463" t="s">
        <v>1452</v>
      </c>
      <c r="B256" s="470">
        <v>4909</v>
      </c>
      <c r="C256" s="576">
        <v>135323</v>
      </c>
      <c r="D256" s="468"/>
      <c r="E256" s="468"/>
      <c r="F256" s="576">
        <v>0</v>
      </c>
      <c r="G256" s="576">
        <v>0</v>
      </c>
      <c r="H256" s="468"/>
      <c r="I256" s="468"/>
      <c r="J256" s="468"/>
      <c r="K256" s="468"/>
    </row>
    <row r="257" spans="1:11" ht="12.75" customHeight="1" thickTop="1" thickBot="1" x14ac:dyDescent="0.25">
      <c r="A257" s="463" t="s">
        <v>193</v>
      </c>
      <c r="B257" s="470">
        <v>4920</v>
      </c>
      <c r="C257" s="576">
        <v>0</v>
      </c>
      <c r="D257" s="578">
        <v>0</v>
      </c>
      <c r="E257" s="468"/>
      <c r="F257" s="573">
        <v>0</v>
      </c>
      <c r="G257" s="573">
        <v>0</v>
      </c>
      <c r="H257" s="468"/>
      <c r="I257" s="468"/>
      <c r="J257" s="468"/>
      <c r="K257" s="468"/>
    </row>
    <row r="258" spans="1:11" ht="12.75" customHeight="1" thickTop="1" thickBot="1" x14ac:dyDescent="0.25">
      <c r="A258" s="463" t="s">
        <v>420</v>
      </c>
      <c r="B258" s="470">
        <v>4930</v>
      </c>
      <c r="C258" s="576">
        <v>0</v>
      </c>
      <c r="D258" s="576">
        <v>0</v>
      </c>
      <c r="E258" s="468"/>
      <c r="F258" s="576">
        <v>0</v>
      </c>
      <c r="G258" s="576">
        <v>0</v>
      </c>
      <c r="H258" s="468"/>
      <c r="I258" s="468"/>
      <c r="J258" s="468"/>
      <c r="K258" s="468"/>
    </row>
    <row r="259" spans="1:11" ht="12.75" customHeight="1" thickTop="1" thickBot="1" x14ac:dyDescent="0.25">
      <c r="A259" s="463" t="s">
        <v>757</v>
      </c>
      <c r="B259" s="470">
        <v>4932</v>
      </c>
      <c r="C259" s="576">
        <v>139237</v>
      </c>
      <c r="D259" s="576">
        <v>0</v>
      </c>
      <c r="E259" s="468"/>
      <c r="F259" s="576">
        <v>0</v>
      </c>
      <c r="G259" s="576">
        <v>0</v>
      </c>
      <c r="H259" s="468"/>
      <c r="I259" s="468"/>
      <c r="J259" s="468"/>
      <c r="K259" s="468"/>
    </row>
    <row r="260" spans="1:11" ht="12.75" customHeight="1" thickTop="1" thickBot="1" x14ac:dyDescent="0.25">
      <c r="A260" s="463" t="s">
        <v>889</v>
      </c>
      <c r="B260" s="470">
        <v>4960</v>
      </c>
      <c r="C260" s="575">
        <v>0</v>
      </c>
      <c r="D260" s="576">
        <v>0</v>
      </c>
      <c r="E260" s="468"/>
      <c r="F260" s="576">
        <v>0</v>
      </c>
      <c r="G260" s="576">
        <v>0</v>
      </c>
      <c r="H260" s="468"/>
      <c r="I260" s="468"/>
      <c r="J260" s="468"/>
      <c r="K260" s="468"/>
    </row>
    <row r="261" spans="1:11" ht="12.75" customHeight="1" thickTop="1" thickBot="1" x14ac:dyDescent="0.25">
      <c r="A261" s="1862" t="s">
        <v>1914</v>
      </c>
      <c r="B261" s="470">
        <v>4981</v>
      </c>
      <c r="C261" s="575">
        <v>0</v>
      </c>
      <c r="D261" s="576">
        <v>0</v>
      </c>
      <c r="E261" s="468"/>
      <c r="F261" s="576">
        <v>0</v>
      </c>
      <c r="G261" s="576">
        <v>0</v>
      </c>
      <c r="H261" s="468"/>
      <c r="I261" s="468"/>
      <c r="J261" s="468"/>
      <c r="K261" s="468"/>
    </row>
    <row r="262" spans="1:11" ht="12.75" customHeight="1" thickTop="1" thickBot="1" x14ac:dyDescent="0.25">
      <c r="A262" s="1863" t="s">
        <v>1915</v>
      </c>
      <c r="B262" s="470">
        <v>4982</v>
      </c>
      <c r="C262" s="575">
        <v>0</v>
      </c>
      <c r="D262" s="576">
        <v>0</v>
      </c>
      <c r="E262" s="468"/>
      <c r="F262" s="576">
        <v>0</v>
      </c>
      <c r="G262" s="576">
        <v>0</v>
      </c>
      <c r="H262" s="468"/>
      <c r="I262" s="468"/>
      <c r="J262" s="468"/>
      <c r="K262" s="468"/>
    </row>
    <row r="263" spans="1:11" ht="12.75" customHeight="1" thickTop="1" thickBot="1" x14ac:dyDescent="0.25">
      <c r="A263" s="463" t="s">
        <v>567</v>
      </c>
      <c r="B263" s="470">
        <v>4991</v>
      </c>
      <c r="C263" s="575">
        <v>111502</v>
      </c>
      <c r="D263" s="576">
        <v>0</v>
      </c>
      <c r="E263" s="468"/>
      <c r="F263" s="576">
        <v>0</v>
      </c>
      <c r="G263" s="576">
        <v>0</v>
      </c>
      <c r="H263" s="468"/>
      <c r="I263" s="468"/>
      <c r="J263" s="468"/>
      <c r="K263" s="468"/>
    </row>
    <row r="264" spans="1:11" ht="12.75" customHeight="1" thickTop="1" thickBot="1" x14ac:dyDescent="0.25">
      <c r="A264" s="463" t="s">
        <v>376</v>
      </c>
      <c r="B264" s="470">
        <v>4992</v>
      </c>
      <c r="C264" s="575">
        <v>101406</v>
      </c>
      <c r="D264" s="576">
        <v>0</v>
      </c>
      <c r="E264" s="468"/>
      <c r="F264" s="576">
        <v>0</v>
      </c>
      <c r="G264" s="576">
        <v>0</v>
      </c>
      <c r="H264" s="468"/>
      <c r="I264" s="468"/>
      <c r="J264" s="468"/>
      <c r="K264" s="468"/>
    </row>
    <row r="265" spans="1:11" s="593" customFormat="1" ht="12.75" customHeight="1" thickTop="1" thickBot="1" x14ac:dyDescent="0.25">
      <c r="A265" s="563" t="s">
        <v>75</v>
      </c>
      <c r="B265" s="557">
        <v>4999</v>
      </c>
      <c r="C265" s="575">
        <v>0</v>
      </c>
      <c r="D265" s="576">
        <v>0</v>
      </c>
      <c r="E265" s="468"/>
      <c r="F265" s="576">
        <v>0</v>
      </c>
      <c r="G265" s="576">
        <v>0</v>
      </c>
      <c r="H265" s="530">
        <v>0</v>
      </c>
      <c r="I265" s="468"/>
      <c r="J265" s="468"/>
      <c r="K265" s="530">
        <v>0</v>
      </c>
    </row>
    <row r="266" spans="1:11" ht="14.25" thickTop="1" thickBot="1" x14ac:dyDescent="0.25">
      <c r="A266" s="1640" t="s">
        <v>1656</v>
      </c>
      <c r="B266" s="1659"/>
      <c r="C266" s="1647">
        <f t="shared" ref="C266:H266" si="10">SUM(C188,C198,C204,C209,C217,C221,C222,C252:C265)</f>
        <v>2753869</v>
      </c>
      <c r="D266" s="1647">
        <f t="shared" si="10"/>
        <v>0</v>
      </c>
      <c r="E266" s="1647">
        <f t="shared" si="10"/>
        <v>0</v>
      </c>
      <c r="F266" s="1647">
        <f t="shared" si="10"/>
        <v>0</v>
      </c>
      <c r="G266" s="1647">
        <f t="shared" si="10"/>
        <v>0</v>
      </c>
      <c r="H266" s="1647">
        <f t="shared" si="10"/>
        <v>0</v>
      </c>
      <c r="I266" s="468"/>
      <c r="J266" s="1647">
        <f>SUM(J188,J198,J204,J209,J217,J221,J222,J252:J265)</f>
        <v>0</v>
      </c>
      <c r="K266" s="1634">
        <f>SUM(K188,K198,K204,K209,K217,K221,K222,K252:K265)</f>
        <v>0</v>
      </c>
    </row>
    <row r="267" spans="1:11" ht="14.25" thickTop="1" thickBot="1" x14ac:dyDescent="0.25">
      <c r="A267" s="1660" t="s">
        <v>1085</v>
      </c>
      <c r="B267" s="1661" t="s">
        <v>859</v>
      </c>
      <c r="C267" s="1647">
        <f>SUM(C175,C181,C266)</f>
        <v>2753869</v>
      </c>
      <c r="D267" s="1647">
        <f>SUM(D175,D181,D266)</f>
        <v>0</v>
      </c>
      <c r="E267" s="1647">
        <f>SUM(E175,E266)</f>
        <v>0</v>
      </c>
      <c r="F267" s="1647">
        <f t="shared" ref="F267:K267" si="11">SUM(F175,F181,F266)</f>
        <v>0</v>
      </c>
      <c r="G267" s="1647">
        <f t="shared" si="11"/>
        <v>0</v>
      </c>
      <c r="H267" s="1647">
        <f t="shared" si="11"/>
        <v>0</v>
      </c>
      <c r="I267" s="1647">
        <f t="shared" si="11"/>
        <v>0</v>
      </c>
      <c r="J267" s="1647">
        <f t="shared" si="11"/>
        <v>0</v>
      </c>
      <c r="K267" s="1634">
        <f t="shared" si="11"/>
        <v>0</v>
      </c>
    </row>
    <row r="268" spans="1:11" ht="14.25" thickTop="1" thickBot="1" x14ac:dyDescent="0.25">
      <c r="A268" s="1662" t="s">
        <v>251</v>
      </c>
      <c r="B268" s="1663"/>
      <c r="C268" s="1647">
        <f t="shared" ref="C268:K268" si="12">SUM(C109,C114,C170,C267)</f>
        <v>39666186</v>
      </c>
      <c r="D268" s="1647">
        <f t="shared" si="12"/>
        <v>5307173</v>
      </c>
      <c r="E268" s="1647">
        <f t="shared" si="12"/>
        <v>4296728</v>
      </c>
      <c r="F268" s="1647">
        <f t="shared" si="12"/>
        <v>1800838</v>
      </c>
      <c r="G268" s="1647">
        <f t="shared" si="12"/>
        <v>1634067</v>
      </c>
      <c r="H268" s="1647">
        <f t="shared" si="12"/>
        <v>572476</v>
      </c>
      <c r="I268" s="1647">
        <f t="shared" si="12"/>
        <v>623753</v>
      </c>
      <c r="J268" s="1647">
        <f t="shared" si="12"/>
        <v>696817</v>
      </c>
      <c r="K268" s="1634">
        <f t="shared" si="12"/>
        <v>15747</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sharepoint/v3"/>
    <ds:schemaRef ds:uri="http://schemas.microsoft.com/office/2006/documentManagement/types"/>
    <ds:schemaRef ds:uri="http://schemas.microsoft.com/office/2006/metadata/properties"/>
    <ds:schemaRef ds:uri="http://purl.org/dc/elements/1.1/"/>
    <ds:schemaRef ds:uri="http://www.w3.org/XML/1998/namespace"/>
    <ds:schemaRef ds:uri="6ce3111e-7420-4802-b50a-75d4e9a0b980"/>
    <ds:schemaRef ds:uri="http://schemas.microsoft.com/office/infopath/2007/PartnerControls"/>
    <ds:schemaRef ds:uri="http://schemas.openxmlformats.org/package/2006/metadata/core-properties"/>
    <ds:schemaRef ds:uri="4d435f69-8686-490b-bd6d-b153bf22ab50"/>
    <ds:schemaRef ds:uri="d21dc803-237d-4c68-8692-8d731fd29118"/>
    <ds:schemaRef ds:uri="http://purl.org/dc/dcmitype/"/>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SEFA</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2019-10-05T16:15:39Z</cp:lastPrinted>
  <dcterms:created xsi:type="dcterms:W3CDTF">2003-10-29T19:06:34Z</dcterms:created>
  <dcterms:modified xsi:type="dcterms:W3CDTF">2019-12-13T20:18:25Z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